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Rotax\MOR\Stavebné úpravy maštale pre voľné ustajnenie HD 1812 Rovné\Výzva a podklady\"/>
    </mc:Choice>
  </mc:AlternateContent>
  <xr:revisionPtr revIDLastSave="0" documentId="13_ncr:1_{0A55B167-13F8-40A2-9AB8-8601D6FEB626}" xr6:coauthVersionLast="47" xr6:coauthVersionMax="47" xr10:uidLastSave="{00000000-0000-0000-0000-000000000000}"/>
  <bookViews>
    <workbookView xWindow="-103" yWindow="-103" windowWidth="24892" windowHeight="15943" activeTab="2" xr2:uid="{00000000-000D-0000-FFFF-FFFF00000000}"/>
  </bookViews>
  <sheets>
    <sheet name="Rekapitulácia stavby" sheetId="1" r:id="rId1"/>
    <sheet name="02.1 - ASR" sheetId="2" r:id="rId2"/>
    <sheet name="02.2 - Búracie práce" sheetId="3" r:id="rId3"/>
  </sheets>
  <definedNames>
    <definedName name="_xlnm._FilterDatabase" localSheetId="1" hidden="1">'02.1 - ASR'!$C$131:$K$371</definedName>
    <definedName name="_xlnm._FilterDatabase" localSheetId="2" hidden="1">'02.2 - Búracie práce'!$C$120:$K$147</definedName>
    <definedName name="_xlnm.Print_Titles" localSheetId="1">'02.1 - ASR'!$131:$131</definedName>
    <definedName name="_xlnm.Print_Titles" localSheetId="2">'02.2 - Búracie práce'!$120:$120</definedName>
    <definedName name="_xlnm.Print_Titles" localSheetId="0">'Rekapitulácia stavby'!$92:$92</definedName>
    <definedName name="_xlnm.Print_Area" localSheetId="1">'02.1 - ASR'!$C$4:$J$76,'02.1 - ASR'!$C$82:$J$113,'02.1 - ASR'!$C$119:$J$371</definedName>
    <definedName name="_xlnm.Print_Area" localSheetId="2">'02.2 - Búracie práce'!$C$4:$J$76,'02.2 - Búracie práce'!$C$82:$J$102,'02.2 - Búracie práce'!$C$108:$J$147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45" i="3"/>
  <c r="BH145" i="3"/>
  <c r="BG145" i="3"/>
  <c r="BE145" i="3"/>
  <c r="T145" i="3"/>
  <c r="R145" i="3"/>
  <c r="P145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R139" i="3"/>
  <c r="P139" i="3"/>
  <c r="BI135" i="3"/>
  <c r="BH135" i="3"/>
  <c r="BG135" i="3"/>
  <c r="BE135" i="3"/>
  <c r="T135" i="3"/>
  <c r="T134" i="3"/>
  <c r="R135" i="3"/>
  <c r="R134" i="3"/>
  <c r="P135" i="3"/>
  <c r="P134" i="3" s="1"/>
  <c r="BI132" i="3"/>
  <c r="BH132" i="3"/>
  <c r="BG132" i="3"/>
  <c r="BE132" i="3"/>
  <c r="T132" i="3"/>
  <c r="R132" i="3"/>
  <c r="P132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J118" i="3"/>
  <c r="J117" i="3"/>
  <c r="F117" i="3"/>
  <c r="F115" i="3"/>
  <c r="E113" i="3"/>
  <c r="J92" i="3"/>
  <c r="J91" i="3"/>
  <c r="F91" i="3"/>
  <c r="F89" i="3"/>
  <c r="E87" i="3"/>
  <c r="J18" i="3"/>
  <c r="E18" i="3"/>
  <c r="F118" i="3" s="1"/>
  <c r="J17" i="3"/>
  <c r="J12" i="3"/>
  <c r="J89" i="3" s="1"/>
  <c r="E7" i="3"/>
  <c r="E111" i="3" s="1"/>
  <c r="J37" i="2"/>
  <c r="J36" i="2"/>
  <c r="AY95" i="1"/>
  <c r="J35" i="2"/>
  <c r="AX95" i="1" s="1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2" i="2"/>
  <c r="BH342" i="2"/>
  <c r="BG342" i="2"/>
  <c r="BE342" i="2"/>
  <c r="T342" i="2"/>
  <c r="R342" i="2"/>
  <c r="P342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19" i="2"/>
  <c r="BH319" i="2"/>
  <c r="BG319" i="2"/>
  <c r="BE319" i="2"/>
  <c r="T319" i="2"/>
  <c r="R319" i="2"/>
  <c r="P319" i="2"/>
  <c r="BI317" i="2"/>
  <c r="BH317" i="2"/>
  <c r="BG317" i="2"/>
  <c r="BE317" i="2"/>
  <c r="T317" i="2"/>
  <c r="R317" i="2"/>
  <c r="P317" i="2"/>
  <c r="BI314" i="2"/>
  <c r="BH314" i="2"/>
  <c r="BG314" i="2"/>
  <c r="BE314" i="2"/>
  <c r="T314" i="2"/>
  <c r="R314" i="2"/>
  <c r="P314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1" i="2"/>
  <c r="BH291" i="2"/>
  <c r="BG291" i="2"/>
  <c r="BE291" i="2"/>
  <c r="T291" i="2"/>
  <c r="R291" i="2"/>
  <c r="P291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0" i="2"/>
  <c r="BH280" i="2"/>
  <c r="BG280" i="2"/>
  <c r="BE280" i="2"/>
  <c r="T280" i="2"/>
  <c r="R280" i="2"/>
  <c r="P280" i="2"/>
  <c r="BI277" i="2"/>
  <c r="BH277" i="2"/>
  <c r="BG277" i="2"/>
  <c r="BE277" i="2"/>
  <c r="T277" i="2"/>
  <c r="T276" i="2" s="1"/>
  <c r="R277" i="2"/>
  <c r="R276" i="2" s="1"/>
  <c r="P277" i="2"/>
  <c r="P276" i="2" s="1"/>
  <c r="BI273" i="2"/>
  <c r="BH273" i="2"/>
  <c r="BG273" i="2"/>
  <c r="BE273" i="2"/>
  <c r="T273" i="2"/>
  <c r="R273" i="2"/>
  <c r="P273" i="2"/>
  <c r="BI270" i="2"/>
  <c r="BH270" i="2"/>
  <c r="BG270" i="2"/>
  <c r="BE270" i="2"/>
  <c r="T270" i="2"/>
  <c r="R270" i="2"/>
  <c r="P270" i="2"/>
  <c r="BI267" i="2"/>
  <c r="BH267" i="2"/>
  <c r="BG267" i="2"/>
  <c r="BE267" i="2"/>
  <c r="T267" i="2"/>
  <c r="R267" i="2"/>
  <c r="P267" i="2"/>
  <c r="BI264" i="2"/>
  <c r="BH264" i="2"/>
  <c r="BG264" i="2"/>
  <c r="BE264" i="2"/>
  <c r="T264" i="2"/>
  <c r="R264" i="2"/>
  <c r="P264" i="2"/>
  <c r="BI261" i="2"/>
  <c r="BH261" i="2"/>
  <c r="BG261" i="2"/>
  <c r="BE261" i="2"/>
  <c r="T261" i="2"/>
  <c r="R261" i="2"/>
  <c r="P261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R255" i="2"/>
  <c r="P255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6" i="2"/>
  <c r="BH226" i="2"/>
  <c r="BG226" i="2"/>
  <c r="BE226" i="2"/>
  <c r="T226" i="2"/>
  <c r="R226" i="2"/>
  <c r="P226" i="2"/>
  <c r="BI222" i="2"/>
  <c r="BH222" i="2"/>
  <c r="BG222" i="2"/>
  <c r="BE222" i="2"/>
  <c r="T222" i="2"/>
  <c r="R222" i="2"/>
  <c r="P222" i="2"/>
  <c r="BI218" i="2"/>
  <c r="BH218" i="2"/>
  <c r="BG218" i="2"/>
  <c r="BE218" i="2"/>
  <c r="T218" i="2"/>
  <c r="T217" i="2" s="1"/>
  <c r="R218" i="2"/>
  <c r="P218" i="2"/>
  <c r="BI210" i="2"/>
  <c r="BH210" i="2"/>
  <c r="BG210" i="2"/>
  <c r="BE210" i="2"/>
  <c r="T210" i="2"/>
  <c r="R210" i="2"/>
  <c r="P210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0" i="2"/>
  <c r="BH180" i="2"/>
  <c r="BG180" i="2"/>
  <c r="BE180" i="2"/>
  <c r="T180" i="2"/>
  <c r="R180" i="2"/>
  <c r="P180" i="2"/>
  <c r="BI175" i="2"/>
  <c r="BH175" i="2"/>
  <c r="BG175" i="2"/>
  <c r="BE175" i="2"/>
  <c r="T175" i="2"/>
  <c r="R175" i="2"/>
  <c r="P175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3" i="2"/>
  <c r="BH163" i="2"/>
  <c r="BG163" i="2"/>
  <c r="BE163" i="2"/>
  <c r="T163" i="2"/>
  <c r="R163" i="2"/>
  <c r="P163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0" i="2"/>
  <c r="BH140" i="2"/>
  <c r="BG140" i="2"/>
  <c r="BE140" i="2"/>
  <c r="T140" i="2"/>
  <c r="R140" i="2"/>
  <c r="P140" i="2"/>
  <c r="BI135" i="2"/>
  <c r="BH135" i="2"/>
  <c r="BG135" i="2"/>
  <c r="BE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 s="1"/>
  <c r="J17" i="2"/>
  <c r="J12" i="2"/>
  <c r="J126" i="2" s="1"/>
  <c r="E7" i="2"/>
  <c r="E122" i="2" s="1"/>
  <c r="L90" i="1"/>
  <c r="AM90" i="1"/>
  <c r="AM89" i="1"/>
  <c r="L89" i="1"/>
  <c r="AM87" i="1"/>
  <c r="L87" i="1"/>
  <c r="L85" i="1"/>
  <c r="L84" i="1"/>
  <c r="BK370" i="2"/>
  <c r="BK369" i="2"/>
  <c r="BK368" i="2"/>
  <c r="J367" i="2"/>
  <c r="BK366" i="2"/>
  <c r="BK365" i="2"/>
  <c r="J364" i="2"/>
  <c r="BK363" i="2"/>
  <c r="BK362" i="2"/>
  <c r="J361" i="2"/>
  <c r="J360" i="2"/>
  <c r="BK359" i="2"/>
  <c r="BK358" i="2"/>
  <c r="J357" i="2"/>
  <c r="J356" i="2"/>
  <c r="BK355" i="2"/>
  <c r="J354" i="2"/>
  <c r="BK353" i="2"/>
  <c r="J352" i="2"/>
  <c r="BK351" i="2"/>
  <c r="J350" i="2"/>
  <c r="J349" i="2"/>
  <c r="J348" i="2"/>
  <c r="BK347" i="2"/>
  <c r="J342" i="2"/>
  <c r="BK338" i="2"/>
  <c r="J336" i="2"/>
  <c r="J335" i="2"/>
  <c r="BK331" i="2"/>
  <c r="BK330" i="2"/>
  <c r="BK329" i="2"/>
  <c r="BK328" i="2"/>
  <c r="BK327" i="2"/>
  <c r="BK326" i="2"/>
  <c r="J325" i="2"/>
  <c r="J319" i="2"/>
  <c r="BK317" i="2"/>
  <c r="BK314" i="2"/>
  <c r="BK311" i="2"/>
  <c r="BK308" i="2"/>
  <c r="BK305" i="2"/>
  <c r="BK304" i="2"/>
  <c r="BK300" i="2"/>
  <c r="J299" i="2"/>
  <c r="J296" i="2"/>
  <c r="J294" i="2"/>
  <c r="BK291" i="2"/>
  <c r="J288" i="2"/>
  <c r="BK286" i="2"/>
  <c r="BK285" i="2"/>
  <c r="BK284" i="2"/>
  <c r="J284" i="2"/>
  <c r="J283" i="2"/>
  <c r="BK280" i="2"/>
  <c r="J277" i="2"/>
  <c r="J273" i="2"/>
  <c r="J270" i="2"/>
  <c r="J267" i="2"/>
  <c r="J264" i="2"/>
  <c r="J261" i="2"/>
  <c r="BK258" i="2"/>
  <c r="BK255" i="2"/>
  <c r="BK249" i="2"/>
  <c r="BK247" i="2"/>
  <c r="BK246" i="2"/>
  <c r="BK245" i="2"/>
  <c r="J244" i="2"/>
  <c r="J241" i="2"/>
  <c r="J238" i="2"/>
  <c r="J237" i="2"/>
  <c r="J234" i="2"/>
  <c r="J231" i="2"/>
  <c r="BK226" i="2"/>
  <c r="BK222" i="2"/>
  <c r="J218" i="2"/>
  <c r="BK210" i="2"/>
  <c r="BK202" i="2"/>
  <c r="J201" i="2"/>
  <c r="J194" i="2"/>
  <c r="BK192" i="2"/>
  <c r="J187" i="2"/>
  <c r="BK184" i="2"/>
  <c r="BK180" i="2"/>
  <c r="BK175" i="2"/>
  <c r="J171" i="2"/>
  <c r="J170" i="2"/>
  <c r="BK167" i="2"/>
  <c r="J163" i="2"/>
  <c r="BK158" i="2"/>
  <c r="J157" i="2"/>
  <c r="BK153" i="2"/>
  <c r="J149" i="2"/>
  <c r="J148" i="2"/>
  <c r="J145" i="2"/>
  <c r="BK140" i="2"/>
  <c r="J135" i="2"/>
  <c r="AS94" i="1"/>
  <c r="BK371" i="2"/>
  <c r="J371" i="2"/>
  <c r="J370" i="2"/>
  <c r="J369" i="2"/>
  <c r="J368" i="2"/>
  <c r="BK367" i="2"/>
  <c r="J366" i="2"/>
  <c r="J365" i="2"/>
  <c r="BK364" i="2"/>
  <c r="J363" i="2"/>
  <c r="J362" i="2"/>
  <c r="BK361" i="2"/>
  <c r="BK360" i="2"/>
  <c r="J359" i="2"/>
  <c r="J358" i="2"/>
  <c r="BK357" i="2"/>
  <c r="BK356" i="2"/>
  <c r="J355" i="2"/>
  <c r="BK354" i="2"/>
  <c r="J353" i="2"/>
  <c r="BK352" i="2"/>
  <c r="J351" i="2"/>
  <c r="BK350" i="2"/>
  <c r="BK349" i="2"/>
  <c r="BK348" i="2"/>
  <c r="J347" i="2"/>
  <c r="BK342" i="2"/>
  <c r="J338" i="2"/>
  <c r="BK336" i="2"/>
  <c r="BK335" i="2"/>
  <c r="J331" i="2"/>
  <c r="J330" i="2"/>
  <c r="J329" i="2"/>
  <c r="J328" i="2"/>
  <c r="J327" i="2"/>
  <c r="J326" i="2"/>
  <c r="BK325" i="2"/>
  <c r="BK319" i="2"/>
  <c r="J317" i="2"/>
  <c r="J314" i="2"/>
  <c r="J311" i="2"/>
  <c r="J308" i="2"/>
  <c r="J305" i="2"/>
  <c r="J304" i="2"/>
  <c r="J300" i="2"/>
  <c r="BK299" i="2"/>
  <c r="BK296" i="2"/>
  <c r="BK294" i="2"/>
  <c r="J291" i="2"/>
  <c r="BK288" i="2"/>
  <c r="J286" i="2"/>
  <c r="J285" i="2"/>
  <c r="BK283" i="2"/>
  <c r="J280" i="2"/>
  <c r="BK277" i="2"/>
  <c r="BK273" i="2"/>
  <c r="BK270" i="2"/>
  <c r="BK267" i="2"/>
  <c r="BK264" i="2"/>
  <c r="BK261" i="2"/>
  <c r="J258" i="2"/>
  <c r="J255" i="2"/>
  <c r="J249" i="2"/>
  <c r="J247" i="2"/>
  <c r="J246" i="2"/>
  <c r="J245" i="2"/>
  <c r="BK244" i="2"/>
  <c r="BK241" i="2"/>
  <c r="BK238" i="2"/>
  <c r="BK237" i="2"/>
  <c r="BK234" i="2"/>
  <c r="BK231" i="2"/>
  <c r="J226" i="2"/>
  <c r="J222" i="2"/>
  <c r="BK218" i="2"/>
  <c r="J210" i="2"/>
  <c r="J202" i="2"/>
  <c r="BK201" i="2"/>
  <c r="BK194" i="2"/>
  <c r="J192" i="2"/>
  <c r="BK187" i="2"/>
  <c r="J184" i="2"/>
  <c r="J180" i="2"/>
  <c r="J175" i="2"/>
  <c r="BK171" i="2"/>
  <c r="BK170" i="2"/>
  <c r="J167" i="2"/>
  <c r="BK163" i="2"/>
  <c r="J158" i="2"/>
  <c r="BK157" i="2"/>
  <c r="J153" i="2"/>
  <c r="BK149" i="2"/>
  <c r="BK148" i="2"/>
  <c r="BK145" i="2"/>
  <c r="J140" i="2"/>
  <c r="BK135" i="2"/>
  <c r="J145" i="3"/>
  <c r="J142" i="3"/>
  <c r="J139" i="3"/>
  <c r="J135" i="3"/>
  <c r="BK132" i="3"/>
  <c r="BK129" i="3"/>
  <c r="BK128" i="3"/>
  <c r="BK125" i="3"/>
  <c r="J124" i="3"/>
  <c r="BK145" i="3"/>
  <c r="BK142" i="3"/>
  <c r="BK139" i="3"/>
  <c r="BK135" i="3"/>
  <c r="J132" i="3"/>
  <c r="J129" i="3"/>
  <c r="J128" i="3"/>
  <c r="J125" i="3"/>
  <c r="BK124" i="3"/>
  <c r="P217" i="2" l="1"/>
  <c r="R217" i="2"/>
  <c r="BK134" i="2"/>
  <c r="J134" i="2" s="1"/>
  <c r="J98" i="2" s="1"/>
  <c r="P134" i="2"/>
  <c r="R134" i="2"/>
  <c r="BK162" i="2"/>
  <c r="J162" i="2" s="1"/>
  <c r="J99" i="2" s="1"/>
  <c r="R162" i="2"/>
  <c r="BK193" i="2"/>
  <c r="J193" i="2" s="1"/>
  <c r="J100" i="2" s="1"/>
  <c r="R193" i="2"/>
  <c r="BK230" i="2"/>
  <c r="J230" i="2" s="1"/>
  <c r="J102" i="2" s="1"/>
  <c r="R230" i="2"/>
  <c r="BK248" i="2"/>
  <c r="J248" i="2" s="1"/>
  <c r="J103" i="2" s="1"/>
  <c r="T248" i="2"/>
  <c r="BK279" i="2"/>
  <c r="J279" i="2" s="1"/>
  <c r="J106" i="2" s="1"/>
  <c r="R279" i="2"/>
  <c r="BK287" i="2"/>
  <c r="J287" i="2" s="1"/>
  <c r="J107" i="2" s="1"/>
  <c r="R287" i="2"/>
  <c r="BK295" i="2"/>
  <c r="J295" i="2" s="1"/>
  <c r="J108" i="2" s="1"/>
  <c r="R295" i="2"/>
  <c r="BK318" i="2"/>
  <c r="J318" i="2" s="1"/>
  <c r="J109" i="2" s="1"/>
  <c r="R318" i="2"/>
  <c r="BK337" i="2"/>
  <c r="J337" i="2" s="1"/>
  <c r="J110" i="2" s="1"/>
  <c r="R337" i="2"/>
  <c r="P346" i="2"/>
  <c r="P345" i="2" s="1"/>
  <c r="T346" i="2"/>
  <c r="T345" i="2" s="1"/>
  <c r="BK123" i="3"/>
  <c r="J123" i="3" s="1"/>
  <c r="J98" i="3" s="1"/>
  <c r="P123" i="3"/>
  <c r="P122" i="3" s="1"/>
  <c r="R123" i="3"/>
  <c r="R122" i="3"/>
  <c r="T123" i="3"/>
  <c r="T122" i="3"/>
  <c r="BK138" i="3"/>
  <c r="J138" i="3" s="1"/>
  <c r="J101" i="3" s="1"/>
  <c r="P138" i="3"/>
  <c r="P133" i="3" s="1"/>
  <c r="R138" i="3"/>
  <c r="R133" i="3" s="1"/>
  <c r="T134" i="2"/>
  <c r="P162" i="2"/>
  <c r="T162" i="2"/>
  <c r="P193" i="2"/>
  <c r="T193" i="2"/>
  <c r="P230" i="2"/>
  <c r="T230" i="2"/>
  <c r="P248" i="2"/>
  <c r="R248" i="2"/>
  <c r="P279" i="2"/>
  <c r="T279" i="2"/>
  <c r="P287" i="2"/>
  <c r="T287" i="2"/>
  <c r="P295" i="2"/>
  <c r="T295" i="2"/>
  <c r="P318" i="2"/>
  <c r="T318" i="2"/>
  <c r="P337" i="2"/>
  <c r="T337" i="2"/>
  <c r="BK346" i="2"/>
  <c r="J346" i="2" s="1"/>
  <c r="J112" i="2" s="1"/>
  <c r="R346" i="2"/>
  <c r="R345" i="2" s="1"/>
  <c r="T138" i="3"/>
  <c r="T133" i="3" s="1"/>
  <c r="BK217" i="2"/>
  <c r="J217" i="2" s="1"/>
  <c r="J101" i="2" s="1"/>
  <c r="BK134" i="3"/>
  <c r="J134" i="3" s="1"/>
  <c r="J100" i="3" s="1"/>
  <c r="BK276" i="2"/>
  <c r="J276" i="2" s="1"/>
  <c r="J104" i="2" s="1"/>
  <c r="F92" i="3"/>
  <c r="J115" i="3"/>
  <c r="BF124" i="3"/>
  <c r="BF125" i="3"/>
  <c r="BF128" i="3"/>
  <c r="BF129" i="3"/>
  <c r="E85" i="3"/>
  <c r="BF132" i="3"/>
  <c r="BF135" i="3"/>
  <c r="BF139" i="3"/>
  <c r="BF142" i="3"/>
  <c r="BF145" i="3"/>
  <c r="J89" i="2"/>
  <c r="F92" i="2"/>
  <c r="BF135" i="2"/>
  <c r="BF145" i="2"/>
  <c r="BF149" i="2"/>
  <c r="BF158" i="2"/>
  <c r="BF163" i="2"/>
  <c r="BF170" i="2"/>
  <c r="BF175" i="2"/>
  <c r="BF180" i="2"/>
  <c r="BF187" i="2"/>
  <c r="BF192" i="2"/>
  <c r="BF194" i="2"/>
  <c r="BF201" i="2"/>
  <c r="BF202" i="2"/>
  <c r="BF210" i="2"/>
  <c r="BF218" i="2"/>
  <c r="BF226" i="2"/>
  <c r="BF244" i="2"/>
  <c r="BF245" i="2"/>
  <c r="BF249" i="2"/>
  <c r="BF255" i="2"/>
  <c r="BF267" i="2"/>
  <c r="BF273" i="2"/>
  <c r="BF277" i="2"/>
  <c r="BF280" i="2"/>
  <c r="BF284" i="2"/>
  <c r="BF285" i="2"/>
  <c r="BF286" i="2"/>
  <c r="BF288" i="2"/>
  <c r="BF299" i="2"/>
  <c r="BF300" i="2"/>
  <c r="BF304" i="2"/>
  <c r="BF305" i="2"/>
  <c r="BF308" i="2"/>
  <c r="BF311" i="2"/>
  <c r="BF314" i="2"/>
  <c r="BF325" i="2"/>
  <c r="BF326" i="2"/>
  <c r="BF328" i="2"/>
  <c r="BF329" i="2"/>
  <c r="BF342" i="2"/>
  <c r="BF350" i="2"/>
  <c r="BF351" i="2"/>
  <c r="BF352" i="2"/>
  <c r="BF353" i="2"/>
  <c r="BF354" i="2"/>
  <c r="BF357" i="2"/>
  <c r="BF358" i="2"/>
  <c r="BF361" i="2"/>
  <c r="BF362" i="2"/>
  <c r="BF364" i="2"/>
  <c r="BF365" i="2"/>
  <c r="BF366" i="2"/>
  <c r="BF367" i="2"/>
  <c r="BF368" i="2"/>
  <c r="BF370" i="2"/>
  <c r="BF371" i="2"/>
  <c r="E85" i="2"/>
  <c r="BF140" i="2"/>
  <c r="BF148" i="2"/>
  <c r="BF153" i="2"/>
  <c r="BF157" i="2"/>
  <c r="BF167" i="2"/>
  <c r="BF171" i="2"/>
  <c r="BF184" i="2"/>
  <c r="BF222" i="2"/>
  <c r="BF231" i="2"/>
  <c r="BF234" i="2"/>
  <c r="BF237" i="2"/>
  <c r="BF238" i="2"/>
  <c r="BF241" i="2"/>
  <c r="BF246" i="2"/>
  <c r="BF247" i="2"/>
  <c r="BF258" i="2"/>
  <c r="BF261" i="2"/>
  <c r="BF264" i="2"/>
  <c r="BF270" i="2"/>
  <c r="BF283" i="2"/>
  <c r="BF291" i="2"/>
  <c r="BF294" i="2"/>
  <c r="BF296" i="2"/>
  <c r="BF317" i="2"/>
  <c r="BF319" i="2"/>
  <c r="BF327" i="2"/>
  <c r="BF330" i="2"/>
  <c r="BF331" i="2"/>
  <c r="BF335" i="2"/>
  <c r="BF336" i="2"/>
  <c r="BF338" i="2"/>
  <c r="BF347" i="2"/>
  <c r="BF348" i="2"/>
  <c r="BF349" i="2"/>
  <c r="BF355" i="2"/>
  <c r="BF356" i="2"/>
  <c r="BF359" i="2"/>
  <c r="BF360" i="2"/>
  <c r="BF363" i="2"/>
  <c r="BF369" i="2"/>
  <c r="J33" i="2"/>
  <c r="AV95" i="1" s="1"/>
  <c r="F35" i="2"/>
  <c r="BB95" i="1" s="1"/>
  <c r="F33" i="3"/>
  <c r="AZ96" i="1" s="1"/>
  <c r="F36" i="3"/>
  <c r="BC96" i="1" s="1"/>
  <c r="F35" i="3"/>
  <c r="BB96" i="1" s="1"/>
  <c r="J33" i="3"/>
  <c r="AV96" i="1" s="1"/>
  <c r="F37" i="3"/>
  <c r="BD96" i="1" s="1"/>
  <c r="F33" i="2"/>
  <c r="AZ95" i="1" s="1"/>
  <c r="F37" i="2"/>
  <c r="BD95" i="1" s="1"/>
  <c r="F36" i="2"/>
  <c r="BC95" i="1" s="1"/>
  <c r="T278" i="2" l="1"/>
  <c r="P278" i="2"/>
  <c r="T133" i="2"/>
  <c r="T132" i="2" s="1"/>
  <c r="T121" i="3"/>
  <c r="P121" i="3"/>
  <c r="AU96" i="1"/>
  <c r="R278" i="2"/>
  <c r="R133" i="2"/>
  <c r="P133" i="2"/>
  <c r="R121" i="3"/>
  <c r="BK133" i="2"/>
  <c r="J133" i="2" s="1"/>
  <c r="J97" i="2" s="1"/>
  <c r="BK345" i="2"/>
  <c r="J345" i="2" s="1"/>
  <c r="J111" i="2" s="1"/>
  <c r="BK122" i="3"/>
  <c r="J122" i="3" s="1"/>
  <c r="J97" i="3" s="1"/>
  <c r="BK133" i="3"/>
  <c r="J133" i="3" s="1"/>
  <c r="J99" i="3" s="1"/>
  <c r="BK278" i="2"/>
  <c r="J278" i="2" s="1"/>
  <c r="J105" i="2" s="1"/>
  <c r="J34" i="2"/>
  <c r="AW95" i="1" s="1"/>
  <c r="AT95" i="1" s="1"/>
  <c r="BD94" i="1"/>
  <c r="W33" i="1" s="1"/>
  <c r="BC94" i="1"/>
  <c r="W32" i="1" s="1"/>
  <c r="J34" i="3"/>
  <c r="AW96" i="1" s="1"/>
  <c r="AT96" i="1" s="1"/>
  <c r="F34" i="2"/>
  <c r="BA95" i="1" s="1"/>
  <c r="BB94" i="1"/>
  <c r="AX94" i="1" s="1"/>
  <c r="AZ94" i="1"/>
  <c r="W29" i="1" s="1"/>
  <c r="F34" i="3"/>
  <c r="BA96" i="1" s="1"/>
  <c r="R132" i="2" l="1"/>
  <c r="P132" i="2"/>
  <c r="AU95" i="1" s="1"/>
  <c r="AU94" i="1" s="1"/>
  <c r="BK132" i="2"/>
  <c r="J132" i="2" s="1"/>
  <c r="J96" i="2" s="1"/>
  <c r="BK121" i="3"/>
  <c r="J121" i="3" s="1"/>
  <c r="J96" i="3" s="1"/>
  <c r="BA94" i="1"/>
  <c r="W30" i="1" s="1"/>
  <c r="AY94" i="1"/>
  <c r="AV94" i="1"/>
  <c r="AK29" i="1" s="1"/>
  <c r="W31" i="1"/>
  <c r="J30" i="3" l="1"/>
  <c r="AG96" i="1" s="1"/>
  <c r="J30" i="2"/>
  <c r="AG95" i="1" s="1"/>
  <c r="AW94" i="1"/>
  <c r="AK30" i="1" s="1"/>
  <c r="J39" i="2" l="1"/>
  <c r="J39" i="3"/>
  <c r="AN95" i="1"/>
  <c r="AN96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<sst xmlns="http://schemas.openxmlformats.org/spreadsheetml/2006/main" count="3251" uniqueCount="590">
  <si>
    <t>Export Komplet</t>
  </si>
  <si>
    <t/>
  </si>
  <si>
    <t>2.0</t>
  </si>
  <si>
    <t>False</t>
  </si>
  <si>
    <t>{cc48cd3e-96db-4c11-aa3f-cc2e85a6c6e1}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</si>
  <si>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</si>
  <si>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</si>
  <si>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</si>
  <si>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</si>
  <si>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</si>
  <si>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</si>
  <si>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31016</t>
  </si>
  <si>
    <t>Stavba:</t>
  </si>
  <si>
    <t>JKSO:</t>
  </si>
  <si>
    <t>KS:</t>
  </si>
  <si>
    <t>Miesto:</t>
  </si>
  <si>
    <t>Rovné, okres Humenné</t>
  </si>
  <si>
    <t>Dátum:</t>
  </si>
  <si>
    <t>14. 6. 2022</t>
  </si>
  <si>
    <t>Objednávateľ:</t>
  </si>
  <si>
    <t>IČO:</t>
  </si>
  <si>
    <t>MOR faktoring s.r.o.</t>
  </si>
  <si>
    <t>IČ DPH:</t>
  </si>
  <si>
    <t>Zhotoviteľ:</t>
  </si>
  <si>
    <t xml:space="preserve"> </t>
  </si>
  <si>
    <t>Projektant:</t>
  </si>
  <si>
    <t>Ing.Mária Salanciová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</si>
  <si>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</si>
  <si>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</si>
  <si>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</si>
  <si>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</si>
  <si>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</si>
  <si>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</si>
  <si>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</si>
  <si>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</si>
  <si>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</si>
  <si>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</si>
  <si>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</si>
  <si>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</si>
  <si>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</si>
  <si>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</si>
  <si>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</si>
  <si>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</si>
  <si>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</si>
  <si>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</si>
  <si>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</si>
  <si>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</si>
  <si>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</si>
  <si>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</si>
  <si>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</si>
  <si>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</si>
  <si>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</si>
  <si>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</si>
  <si>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</si>
  <si>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</si>
  <si>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</si>
  <si>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</si>
  <si>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</si>
  <si>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</si>
  <si>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</si>
  <si>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</si>
  <si>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</si>
  <si>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</si>
  <si>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</si>
  <si>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</si>
  <si>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</si>
  <si>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</si>
  <si>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</si>
  <si>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</si>
  <si>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</si>
  <si>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</si>
  <si>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</si>
  <si>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</si>
  <si>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</si>
  <si>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</si>
  <si>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</si>
  <si>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02.1</t>
  </si>
  <si>
    <t>ASR</t>
  </si>
  <si>
    <t>STA</t>
  </si>
  <si>
    <t>1</t>
  </si>
  <si>
    <t>{f6ec0bef-4228-4dfe-ad58-7278ec77d659}</t>
  </si>
  <si>
    <t>02.2</t>
  </si>
  <si>
    <t>Búracie práce</t>
  </si>
  <si>
    <t>{29ceb592-84ae-4cc7-a7cc-a568b9afc166}</t>
  </si>
  <si>
    <t>KRYCÍ LIST ROZPOČTU</t>
  </si>
  <si>
    <t>Objekt:</t>
  </si>
  <si>
    <t>02.1 - ASR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</si>
  <si>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</si>
  <si>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</si>
  <si>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</si>
  <si>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</si>
  <si>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</si>
  <si>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</si>
  <si>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</si>
  <si>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</si>
  <si>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</si>
  <si>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5 - Komunikácie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</si>
  <si>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</si>
  <si>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</si>
  <si>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</si>
  <si>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</si>
  <si>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722 - Zdravotechnika - vnútorný vodovod   </t>
  </si>
  <si>
    <t xml:space="preserve">    762 - Konštrukcie tesárske   </t>
  </si>
  <si>
    <t xml:space="preserve">    764 - Konštrukcie klampiarske   </t>
  </si>
  <si>
    <t xml:space="preserve">    767 - Konštrukcie doplnkové kovové   </t>
  </si>
  <si>
    <t xml:space="preserve">    783 - Nátery   </t>
  </si>
  <si>
    <t xml:space="preserve">M - Práce a dodávky M   </t>
  </si>
  <si>
    <t xml:space="preserve">    21-M - Elektromontáže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</si>
  <si>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</si>
  <si>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</si>
  <si>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</si>
  <si>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</si>
  <si>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</si>
  <si>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</si>
  <si>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</si>
  <si>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</si>
  <si>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</si>
  <si>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</si>
  <si>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</si>
  <si>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</si>
  <si>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</si>
  <si>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</si>
  <si>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</si>
  <si>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</si>
  <si>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</si>
  <si>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122201101.S</t>
  </si>
  <si>
    <t>Odkopávka a prekopávka nezapažená v hornine 3, do 100 m3</t>
  </si>
  <si>
    <t>m3</t>
  </si>
  <si>
    <t>4</t>
  </si>
  <si>
    <t>2</t>
  </si>
  <si>
    <t>VV</t>
  </si>
  <si>
    <t xml:space="preserve">10,6*18,8*0,2   </t>
  </si>
  <si>
    <t xml:space="preserve">57,05*4,5*0,2   </t>
  </si>
  <si>
    <t xml:space="preserve">9,35*18,8*0,2   </t>
  </si>
  <si>
    <t>Súčet</t>
  </si>
  <si>
    <t>122201109.S</t>
  </si>
  <si>
    <t>Odkopávky a prekopávky nezapažené. Príplatok k cenám za lepivosť horniny 3</t>
  </si>
  <si>
    <t>3</t>
  </si>
  <si>
    <t>131201101.S</t>
  </si>
  <si>
    <t>Výkop nezapaženej jamy v hornine 3, do 100 m3</t>
  </si>
  <si>
    <t>6</t>
  </si>
  <si>
    <t xml:space="preserve">0,5*0,5*0,8*17   </t>
  </si>
  <si>
    <t>131201109.S</t>
  </si>
  <si>
    <t>Hĺbenie nezapažených jám a zárezov. Príplatok za lepivosť horniny 3</t>
  </si>
  <si>
    <t>8</t>
  </si>
  <si>
    <t>5</t>
  </si>
  <si>
    <t>132201101.S</t>
  </si>
  <si>
    <t>Výkop ryhy do šírky 600 mm v horn.3 do 100 m3</t>
  </si>
  <si>
    <t>10</t>
  </si>
  <si>
    <t xml:space="preserve">30*0,6*0,6   </t>
  </si>
  <si>
    <t xml:space="preserve">57,05*2*0,6*0,6   </t>
  </si>
  <si>
    <t>132201109.S</t>
  </si>
  <si>
    <t>Príplatok k cene za lepivosť pri hĺbení rýh šírky do 600 mm zapažených i nezapažených s urovnaním dna v hornine 3</t>
  </si>
  <si>
    <t>12</t>
  </si>
  <si>
    <t xml:space="preserve">30*0,6*0,6*0,5   </t>
  </si>
  <si>
    <t xml:space="preserve">57,05*2*0,6*0,6*0,5   </t>
  </si>
  <si>
    <t>7</t>
  </si>
  <si>
    <t>171101101.S</t>
  </si>
  <si>
    <t>Uloženie sypaniny do násypu súdržnej horniny s mierou zhutnenia podľa Proctor-Standard na 95 %</t>
  </si>
  <si>
    <t>14</t>
  </si>
  <si>
    <t>175101102.S</t>
  </si>
  <si>
    <t>Obsyp potrubia sypaninou z vhodných hornín 1 až 4 s prehodením sypaniny</t>
  </si>
  <si>
    <t>16</t>
  </si>
  <si>
    <t xml:space="preserve">30*0,6*0,3   </t>
  </si>
  <si>
    <t xml:space="preserve">57,05*2*0,6*0,3   </t>
  </si>
  <si>
    <t xml:space="preserve">Zakladanie   </t>
  </si>
  <si>
    <t>9</t>
  </si>
  <si>
    <t>212572221.S</t>
  </si>
  <si>
    <t>Lôžko pre trativod z kameniva drobného ťaženého</t>
  </si>
  <si>
    <t>18</t>
  </si>
  <si>
    <t xml:space="preserve">30*0,6*0,1   </t>
  </si>
  <si>
    <t xml:space="preserve">57,05*2*0,6*0,1   </t>
  </si>
  <si>
    <t>212752346.S</t>
  </si>
  <si>
    <t>Montáž trativodu z drenážnych rúr PP so štrkovým lôžkom v otvorenom výkope, SN 8, DN 150</t>
  </si>
  <si>
    <t>m</t>
  </si>
  <si>
    <t xml:space="preserve">57,05*2   </t>
  </si>
  <si>
    <t>11</t>
  </si>
  <si>
    <t>M</t>
  </si>
  <si>
    <t>286140029800.S</t>
  </si>
  <si>
    <t>Rúra drenážna SN8, DN 150 dĺ. 6 m pre dažďovú vodu, materiál: PP</t>
  </si>
  <si>
    <t>ks</t>
  </si>
  <si>
    <t>22</t>
  </si>
  <si>
    <t>215901101.S</t>
  </si>
  <si>
    <t>Zhutnenie podložia z rastlej horniny 1 až 4 pod násypy, z hornina súdržných do 92 % PS a nesúdržných</t>
  </si>
  <si>
    <t>m2</t>
  </si>
  <si>
    <t>24</t>
  </si>
  <si>
    <t xml:space="preserve">9,35*18,8+57,05*10,33   </t>
  </si>
  <si>
    <t xml:space="preserve">+57,05*4,5+10,6*18,8   </t>
  </si>
  <si>
    <t>13</t>
  </si>
  <si>
    <t>271571111.S</t>
  </si>
  <si>
    <t>Vankúše zhutnené pod základy zo štrkopiesku</t>
  </si>
  <si>
    <t>26</t>
  </si>
  <si>
    <t xml:space="preserve">0,5*0,5*0,1*17   </t>
  </si>
  <si>
    <t>274313611.S</t>
  </si>
  <si>
    <t>Betón základových pásov, prostý tr. C 16/20</t>
  </si>
  <si>
    <t>28</t>
  </si>
  <si>
    <t xml:space="preserve">30*0,6*0,4   </t>
  </si>
  <si>
    <t xml:space="preserve">57,05*2*0,6*0,4   </t>
  </si>
  <si>
    <t>15</t>
  </si>
  <si>
    <t>275313611.S</t>
  </si>
  <si>
    <t>Betón základových pätiek, prostý tr. C 16/20</t>
  </si>
  <si>
    <t>30</t>
  </si>
  <si>
    <t>273351217.S</t>
  </si>
  <si>
    <t>Debnenie stien základových dosiek, zhotovenie</t>
  </si>
  <si>
    <t>32</t>
  </si>
  <si>
    <t xml:space="preserve">(9,35+18,08)*2*0,2   </t>
  </si>
  <si>
    <t xml:space="preserve">(57,07+4,5)*2*0,2   </t>
  </si>
  <si>
    <t xml:space="preserve">(10,6+18,8)*2*0,2   </t>
  </si>
  <si>
    <t>17</t>
  </si>
  <si>
    <t>273351218.S</t>
  </si>
  <si>
    <t>Debnenie stien základových dosiek, odstránenie</t>
  </si>
  <si>
    <t>34</t>
  </si>
  <si>
    <t xml:space="preserve">Zvislé a kompletné konštrukcie   </t>
  </si>
  <si>
    <t>311351105.S</t>
  </si>
  <si>
    <t>Debnenie nadzákladových múrov obojstranné zhotovenie-dielce</t>
  </si>
  <si>
    <t>36</t>
  </si>
  <si>
    <t xml:space="preserve">(57,05+10,3*2)*1,1*2   </t>
  </si>
  <si>
    <t xml:space="preserve">10*1,1*2   </t>
  </si>
  <si>
    <t xml:space="preserve">-1,2*1,1*3*2   </t>
  </si>
  <si>
    <t xml:space="preserve">-4,5*1,1*2*2   </t>
  </si>
  <si>
    <t xml:space="preserve">-2*1,1*4*2   </t>
  </si>
  <si>
    <t>19</t>
  </si>
  <si>
    <t>311351106.S</t>
  </si>
  <si>
    <t>Debnenie nadzákladových múrov obojstranné odstránenie-dielce</t>
  </si>
  <si>
    <t>38</t>
  </si>
  <si>
    <t>311362021.S</t>
  </si>
  <si>
    <t>Výstuž nadzákladových múrov, stien a priečok zo zváraných sietí KARI</t>
  </si>
  <si>
    <t>t</t>
  </si>
  <si>
    <t>40</t>
  </si>
  <si>
    <t xml:space="preserve">(57,05+10,3*2)*1,1*0,0035   </t>
  </si>
  <si>
    <t xml:space="preserve">57,05*2,2*0,0035   </t>
  </si>
  <si>
    <t xml:space="preserve">10*1,1*0,0035   </t>
  </si>
  <si>
    <t xml:space="preserve">-1,2*1,1*3*0,0035   </t>
  </si>
  <si>
    <t xml:space="preserve">-4,5*1,1*2*0,0035   </t>
  </si>
  <si>
    <t xml:space="preserve">-2*1,1*4*0,0035   </t>
  </si>
  <si>
    <t>21</t>
  </si>
  <si>
    <t>341321315.S</t>
  </si>
  <si>
    <t>Betón stien a priečok, železový (bez výstuže) tr. C 20/25</t>
  </si>
  <si>
    <t>42</t>
  </si>
  <si>
    <t xml:space="preserve">(57,05+10,3*2)*1,1*0,25   </t>
  </si>
  <si>
    <t xml:space="preserve">10*1,1*0,25   </t>
  </si>
  <si>
    <t xml:space="preserve">-1,2*1,1*3*0,25   </t>
  </si>
  <si>
    <t xml:space="preserve">-4,5*1,1*2*0,25   </t>
  </si>
  <si>
    <t xml:space="preserve">-2*1,1*4*0,25   </t>
  </si>
  <si>
    <t xml:space="preserve">Komunikácie   </t>
  </si>
  <si>
    <t>564760111.S</t>
  </si>
  <si>
    <t>Podklad alebo kryt z kameniva hrubého drveného  s rozprestretím a zhutnením hr. 200 mm</t>
  </si>
  <si>
    <t>44</t>
  </si>
  <si>
    <t xml:space="preserve">9,35*18,08   </t>
  </si>
  <si>
    <t xml:space="preserve">57,05*4,5   </t>
  </si>
  <si>
    <t xml:space="preserve">30*1,15   </t>
  </si>
  <si>
    <t>23</t>
  </si>
  <si>
    <t>273362422.S</t>
  </si>
  <si>
    <t>Výstuž základových dosiek zo zvár. sietí KARI, priemer drôtu 6/6 mm, veľkosť oka 150x150 mm</t>
  </si>
  <si>
    <t>46</t>
  </si>
  <si>
    <t>567124215.S</t>
  </si>
  <si>
    <t>Podklad z podkladového betónu PB II tr. C 16/20 hr. 150 mm</t>
  </si>
  <si>
    <t>48</t>
  </si>
  <si>
    <t xml:space="preserve">Úpravy povrchov, podlahy, osadenie   </t>
  </si>
  <si>
    <t>25</t>
  </si>
  <si>
    <t>631315661.S</t>
  </si>
  <si>
    <t>Mazanina z betónu prostého (m3) tr. C 20/25 hr.nad 120 do 240 mm</t>
  </si>
  <si>
    <t>50</t>
  </si>
  <si>
    <t xml:space="preserve">57,05*10,3*0,15   </t>
  </si>
  <si>
    <t>631351101.S</t>
  </si>
  <si>
    <t>Debnenie stien, rýh a otvorov v podlahách zhotovenie</t>
  </si>
  <si>
    <t>52</t>
  </si>
  <si>
    <t xml:space="preserve">(57,05+10,3)*2*0,2   </t>
  </si>
  <si>
    <t>27</t>
  </si>
  <si>
    <t>631351102.S</t>
  </si>
  <si>
    <t>Debnenie stien, rýh a otvorov v podlahách odstránenie</t>
  </si>
  <si>
    <t>54</t>
  </si>
  <si>
    <t>631362021.S</t>
  </si>
  <si>
    <t>Výstuž mazanín z betónov (z kameniva) a z ľahkých betónov zo zváraných sietí z drôtov typu KARI</t>
  </si>
  <si>
    <t>56</t>
  </si>
  <si>
    <t xml:space="preserve">57,05*10,3*0,0035   </t>
  </si>
  <si>
    <t>29</t>
  </si>
  <si>
    <t>631501111.S</t>
  </si>
  <si>
    <t>Násyp s utlačením a urovnaním povrchu z kameniva ťaženého hrubého a drobného</t>
  </si>
  <si>
    <t>58</t>
  </si>
  <si>
    <t xml:space="preserve">57,05*10,3*0,2   </t>
  </si>
  <si>
    <t>642944121.S</t>
  </si>
  <si>
    <t>Dodatočná montáž oceľovej dverovej zárubne, plochy otvoru do 2,5 m2</t>
  </si>
  <si>
    <t>60</t>
  </si>
  <si>
    <t>31</t>
  </si>
  <si>
    <t>553310001700.S</t>
  </si>
  <si>
    <t>Zárubňa kovová  jednodielna</t>
  </si>
  <si>
    <t>62</t>
  </si>
  <si>
    <t>642945112.S</t>
  </si>
  <si>
    <t>Osadenie oceľ. zárubní</t>
  </si>
  <si>
    <t>64</t>
  </si>
  <si>
    <t>33</t>
  </si>
  <si>
    <t>553310002400.S</t>
  </si>
  <si>
    <t>Zárubňa kovová</t>
  </si>
  <si>
    <t>66</t>
  </si>
  <si>
    <t xml:space="preserve">Ostatné konštrukcie a práce-búranie   </t>
  </si>
  <si>
    <t>919726113.S</t>
  </si>
  <si>
    <t>Rezanie priečnych alebo pozdĺžnych dilatačných škár betónových plôch šírky 4 mm hĺbky do 60 mm</t>
  </si>
  <si>
    <t>68</t>
  </si>
  <si>
    <t xml:space="preserve">18,8*1   </t>
  </si>
  <si>
    <t xml:space="preserve">2*18,8   </t>
  </si>
  <si>
    <t xml:space="preserve">10,6*3   </t>
  </si>
  <si>
    <t xml:space="preserve">9*3,5   </t>
  </si>
  <si>
    <t>35</t>
  </si>
  <si>
    <t>943943222.S</t>
  </si>
  <si>
    <t>Montáž lešenia priestorového ľahkého bez podláh pri zaťaženie do 2 kPa, výšky nad 10 do 22 m</t>
  </si>
  <si>
    <t>70</t>
  </si>
  <si>
    <t xml:space="preserve">57,05*10,3*4,5*0,33   </t>
  </si>
  <si>
    <t>943943292.S</t>
  </si>
  <si>
    <t>Príplatok za prvý a každý ďalší i začatý mesiac používania lešenia priestorového ľahkého bez podláh výšky do 10 m a nad 10 do 22 m</t>
  </si>
  <si>
    <t>72</t>
  </si>
  <si>
    <t>37</t>
  </si>
  <si>
    <t>943943822.S</t>
  </si>
  <si>
    <t>Demontáž lešenia priestorového ľahkého bez podláh pri zaťažení do 2 kPa, výšky nad 10 do 22 m</t>
  </si>
  <si>
    <t>74</t>
  </si>
  <si>
    <t>943955022.S</t>
  </si>
  <si>
    <t>Montáž lešeňovej podlahy s priečnikmi alebo pozdľžnikmi výšky nad 10 do 20 m</t>
  </si>
  <si>
    <t>76</t>
  </si>
  <si>
    <t xml:space="preserve">57,05*10,3*2*0,33   </t>
  </si>
  <si>
    <t>39</t>
  </si>
  <si>
    <t>943955191.S</t>
  </si>
  <si>
    <t>Príplatok za prvý a každý i začatý mesiac použitia lešeňovej podlahy pre všetky výšky do 40 m</t>
  </si>
  <si>
    <t>78</t>
  </si>
  <si>
    <t>943955822.S</t>
  </si>
  <si>
    <t>Demontáž lešeňovej podlahy s priečnikmi alebo pozdľžnikmi výšky nad 10 do 20 m</t>
  </si>
  <si>
    <t>80</t>
  </si>
  <si>
    <t>41</t>
  </si>
  <si>
    <t>957381114.S</t>
  </si>
  <si>
    <t>Žľaby pre dobytok železobetón. vytvarované š.800 mm</t>
  </si>
  <si>
    <t>82</t>
  </si>
  <si>
    <t xml:space="preserve">57,05   </t>
  </si>
  <si>
    <t>99</t>
  </si>
  <si>
    <t xml:space="preserve">Presun hmôt HSV   </t>
  </si>
  <si>
    <t>998022021.S</t>
  </si>
  <si>
    <t>Presun hmôt pre haly 802, 811 zvislá konštr.monolitická výšky do 20 m</t>
  </si>
  <si>
    <t>84</t>
  </si>
  <si>
    <t>PSV</t>
  </si>
  <si>
    <t xml:space="preserve">Práce a dodávky PSV   </t>
  </si>
  <si>
    <t>722</t>
  </si>
  <si>
    <t xml:space="preserve">Zdravotechnika - vnútorný vodovod   </t>
  </si>
  <si>
    <t>43</t>
  </si>
  <si>
    <t>722172126.S</t>
  </si>
  <si>
    <t>Potrubie z plastických rúr pre vodu do napájačky</t>
  </si>
  <si>
    <t>86</t>
  </si>
  <si>
    <t xml:space="preserve">57,05+4*1,5   </t>
  </si>
  <si>
    <t>722270179.S</t>
  </si>
  <si>
    <t>Montáž loptovej napájačky</t>
  </si>
  <si>
    <t>88</t>
  </si>
  <si>
    <t>45</t>
  </si>
  <si>
    <t>426810041299.S</t>
  </si>
  <si>
    <t>Loptová napájačka</t>
  </si>
  <si>
    <t>90</t>
  </si>
  <si>
    <t>722290215.S</t>
  </si>
  <si>
    <t>Tlaková skúška vodovodného potrubia hrdlového alebo prírubového do DN 100</t>
  </si>
  <si>
    <t>92</t>
  </si>
  <si>
    <t>47</t>
  </si>
  <si>
    <t>998722201.S</t>
  </si>
  <si>
    <t>Presun hmôt pre vnútorný vodovod v objektoch výšky do 6 m</t>
  </si>
  <si>
    <t>%</t>
  </si>
  <si>
    <t>94</t>
  </si>
  <si>
    <t>762</t>
  </si>
  <si>
    <t xml:space="preserve">Konštrukcie tesárske   </t>
  </si>
  <si>
    <t>762332120.S</t>
  </si>
  <si>
    <t>Montáž viazaných konštrukcií krovov striech z reziva priemernej plochy 120 - 224 cm2</t>
  </si>
  <si>
    <t>96</t>
  </si>
  <si>
    <t xml:space="preserve">57,05*5   </t>
  </si>
  <si>
    <t>49</t>
  </si>
  <si>
    <t>605420000300.S</t>
  </si>
  <si>
    <t>Rezivo stavebné zo smreku - hranoly</t>
  </si>
  <si>
    <t>98</t>
  </si>
  <si>
    <t xml:space="preserve">57,05*5*0,14*0,14   </t>
  </si>
  <si>
    <t>998762202.S</t>
  </si>
  <si>
    <t>Presun hmôt pre konštrukcie tesárske v objektoch výšky do 12 m</t>
  </si>
  <si>
    <t>100</t>
  </si>
  <si>
    <t>764</t>
  </si>
  <si>
    <t xml:space="preserve">Konštrukcie klampiarske   </t>
  </si>
  <si>
    <t>51</t>
  </si>
  <si>
    <t>764171799.S</t>
  </si>
  <si>
    <t>Presvetľovací profil k trapézovému oplášteniu</t>
  </si>
  <si>
    <t>102</t>
  </si>
  <si>
    <t xml:space="preserve">57,05*1,2   </t>
  </si>
  <si>
    <t>764171874.S</t>
  </si>
  <si>
    <t>Hrebenáč rovný</t>
  </si>
  <si>
    <t>104</t>
  </si>
  <si>
    <t>53</t>
  </si>
  <si>
    <t>764313204.S</t>
  </si>
  <si>
    <t>Montáž krytiny hladkej z pozinkovaného farbeného PZf plechu, z tabúľ 2000x1000 mm, sklon do 30°</t>
  </si>
  <si>
    <t>106</t>
  </si>
  <si>
    <t xml:space="preserve">3,1*57,05   </t>
  </si>
  <si>
    <t xml:space="preserve">6,62*57,05*2   </t>
  </si>
  <si>
    <t>138210001200.S</t>
  </si>
  <si>
    <t>Plech hladký pozinkovaný farbený v RAL, hr. 0,60 mm</t>
  </si>
  <si>
    <t>108</t>
  </si>
  <si>
    <t>55</t>
  </si>
  <si>
    <t>764333430.S</t>
  </si>
  <si>
    <t>Lemovanie z pozinkovaného farbeného PZf plechu, múrov na plochých strechách</t>
  </si>
  <si>
    <t>110</t>
  </si>
  <si>
    <t xml:space="preserve">6,62*4   </t>
  </si>
  <si>
    <t>764454255.S</t>
  </si>
  <si>
    <t>Zvodové rúry z pozinkovaného PZ plechu, kruhové priemer</t>
  </si>
  <si>
    <t>112</t>
  </si>
  <si>
    <t xml:space="preserve">3,86*4   </t>
  </si>
  <si>
    <t>57</t>
  </si>
  <si>
    <t>764721116.S</t>
  </si>
  <si>
    <t>Oplechovanie z pozinkovaného farbeného PZf plechu, odkvapov na strechách</t>
  </si>
  <si>
    <t>114</t>
  </si>
  <si>
    <t>764761122.S</t>
  </si>
  <si>
    <t>Žľab pododkvapový polkruhový pozink farebný vrátane čela, hákov, rohov, kútov</t>
  </si>
  <si>
    <t>116</t>
  </si>
  <si>
    <t>59</t>
  </si>
  <si>
    <t>998764201.S</t>
  </si>
  <si>
    <t>Presun hmôt pre konštrukcie klampiarske v objektoch výšky do 6 m</t>
  </si>
  <si>
    <t>118</t>
  </si>
  <si>
    <t>767</t>
  </si>
  <si>
    <t xml:space="preserve">Konštrukcie doplnkové kovové   </t>
  </si>
  <si>
    <t>767421111.S</t>
  </si>
  <si>
    <t>Montáž opláštenia na oceľovú konštrukciu, výšky do 15 m</t>
  </si>
  <si>
    <t>120</t>
  </si>
  <si>
    <t xml:space="preserve">57,05*3,86-57,05*1,2-2*3-57,05*1,1   </t>
  </si>
  <si>
    <t xml:space="preserve">57,05*3,86-57,05*1,2-2*4-57,05*1,1   </t>
  </si>
  <si>
    <t xml:space="preserve">10,3*3,86*2-4,5*4,3*2   </t>
  </si>
  <si>
    <t xml:space="preserve">10,3*1,1/2*2   </t>
  </si>
  <si>
    <t>61</t>
  </si>
  <si>
    <t>138810000100</t>
  </si>
  <si>
    <t>Plech na opláštenie maštale</t>
  </si>
  <si>
    <t>122</t>
  </si>
  <si>
    <t>767641110.S</t>
  </si>
  <si>
    <t>Montáž kovového dverového krídla otočného jednokrídlového, do existujúcej zárubne, vrátane kovania</t>
  </si>
  <si>
    <t>124</t>
  </si>
  <si>
    <t>63</t>
  </si>
  <si>
    <t>549150000600.S</t>
  </si>
  <si>
    <t>Kľučka dverová</t>
  </si>
  <si>
    <t>126</t>
  </si>
  <si>
    <t>553410014800.S</t>
  </si>
  <si>
    <t>Dvere kovové otočné jednostranné</t>
  </si>
  <si>
    <t>128</t>
  </si>
  <si>
    <t>65</t>
  </si>
  <si>
    <t>767654240.S</t>
  </si>
  <si>
    <t>Montáž vrát posuvných, osadených do oceľovej konštrukcie, s plochou nad 13 do 20 m2</t>
  </si>
  <si>
    <t>130</t>
  </si>
  <si>
    <t>553410059400.S</t>
  </si>
  <si>
    <t>Vráta oceľové 4500x4300 mm</t>
  </si>
  <si>
    <t>132</t>
  </si>
  <si>
    <t>67</t>
  </si>
  <si>
    <t>767995102.S</t>
  </si>
  <si>
    <t>Montáž ostatných atypických kovových stavebných doplnkových konštrukcií nad 5 do 10 kg</t>
  </si>
  <si>
    <t>kg</t>
  </si>
  <si>
    <t>134</t>
  </si>
  <si>
    <t xml:space="preserve">17*(4,5+3,5)*15   </t>
  </si>
  <si>
    <t xml:space="preserve">57,05*2*15   </t>
  </si>
  <si>
    <t>155110000100.S</t>
  </si>
  <si>
    <t>Oceľová konštrukcia prestrešenia chodby krmenia,ocelové predely maštale</t>
  </si>
  <si>
    <t>136</t>
  </si>
  <si>
    <t>69</t>
  </si>
  <si>
    <t>998767201.S</t>
  </si>
  <si>
    <t>Presun hmôt pre kovové stavebné doplnkové konštrukcie v objektoch výšky do 6 m</t>
  </si>
  <si>
    <t>138</t>
  </si>
  <si>
    <t>783</t>
  </si>
  <si>
    <t xml:space="preserve">Nátery   </t>
  </si>
  <si>
    <t>783226100.S</t>
  </si>
  <si>
    <t>Nátery kov.stav.doplnk.konštr. syntetické na vzduchu schnúce</t>
  </si>
  <si>
    <t>140</t>
  </si>
  <si>
    <t xml:space="preserve">(4,95+6,62*2+4,95)*20*17*0,032   </t>
  </si>
  <si>
    <t xml:space="preserve">57,05*3*15*0,032   </t>
  </si>
  <si>
    <t>71</t>
  </si>
  <si>
    <t>783782404.S</t>
  </si>
  <si>
    <t>Nátery tesárskych konštrukcií, povrchová impregnácia proti drevokaznému hmyzu, hubám a plesniam, jednonásobná</t>
  </si>
  <si>
    <t>142</t>
  </si>
  <si>
    <t xml:space="preserve">57,05*3*0,14*4   </t>
  </si>
  <si>
    <t xml:space="preserve">Práce a dodávky M   </t>
  </si>
  <si>
    <t>21-M</t>
  </si>
  <si>
    <t xml:space="preserve">Elektromontáže   </t>
  </si>
  <si>
    <t>210010041.S</t>
  </si>
  <si>
    <t>Rúrka elektroinštalačná ohybná kovová typ 3313, uložená pevne</t>
  </si>
  <si>
    <t>144</t>
  </si>
  <si>
    <t>73</t>
  </si>
  <si>
    <t>345710008305.S</t>
  </si>
  <si>
    <t>Rúrka ohybná 3313 kovová z vrchnej pozink. oceľovej pásky a vnútornej izolačnej vrstvy, D 18,9 mm</t>
  </si>
  <si>
    <t>256</t>
  </si>
  <si>
    <t>146</t>
  </si>
  <si>
    <t>345710036510.S</t>
  </si>
  <si>
    <t>Príchytka obojstranná 3613 z pozinkovanej ocele pre ohybné kovové elektroinštal. rúrky D 13 mm</t>
  </si>
  <si>
    <t>148</t>
  </si>
  <si>
    <t>75</t>
  </si>
  <si>
    <t>210010301</t>
  </si>
  <si>
    <t>Škatuľa prístrojová bez zapojenia</t>
  </si>
  <si>
    <t>KUS</t>
  </si>
  <si>
    <t>150</t>
  </si>
  <si>
    <t>3450906510</t>
  </si>
  <si>
    <t>Krabica</t>
  </si>
  <si>
    <t>152</t>
  </si>
  <si>
    <t>77</t>
  </si>
  <si>
    <t>210100002</t>
  </si>
  <si>
    <t>Ukončenie vodičov v rozvádzač. vč. zapojenia a vodičovej koncovky do 6 mm2</t>
  </si>
  <si>
    <t>154</t>
  </si>
  <si>
    <t>210110001.S</t>
  </si>
  <si>
    <t>Jednopólový spínač, nástenný , vrátane zapojenia</t>
  </si>
  <si>
    <t>156</t>
  </si>
  <si>
    <t>79</t>
  </si>
  <si>
    <t>345340003000.S</t>
  </si>
  <si>
    <t>Spínač jednopólový nástenný</t>
  </si>
  <si>
    <t>158</t>
  </si>
  <si>
    <t>210111011.S</t>
  </si>
  <si>
    <t>Domová zásuvka polozapustená alebo zapustená 250 V  vrátane zapojenia</t>
  </si>
  <si>
    <t>160</t>
  </si>
  <si>
    <t>81</t>
  </si>
  <si>
    <t>345350004320.S</t>
  </si>
  <si>
    <t>Rámik jednoduchý pre spínače a zásuvky</t>
  </si>
  <si>
    <t>162</t>
  </si>
  <si>
    <t>345520000430.S</t>
  </si>
  <si>
    <t>Zásuvka jednonásobná polozapustená,  komplet</t>
  </si>
  <si>
    <t>164</t>
  </si>
  <si>
    <t>83</t>
  </si>
  <si>
    <t>210111102.S</t>
  </si>
  <si>
    <t>Priemyslová zásuvka nástenná  vrátane zapojenia,</t>
  </si>
  <si>
    <t>166</t>
  </si>
  <si>
    <t>345540004210.S</t>
  </si>
  <si>
    <t>Zásuvka nástenná priemyslová</t>
  </si>
  <si>
    <t>168</t>
  </si>
  <si>
    <t>85</t>
  </si>
  <si>
    <t>210191561.S</t>
  </si>
  <si>
    <t>Osadenie skrine rozvádzača  bez murárskych prác a zapojenia vodičov</t>
  </si>
  <si>
    <t>170</t>
  </si>
  <si>
    <t>357120011900.S</t>
  </si>
  <si>
    <t>Skriňa elektromerová , bez ističa,  možnosť doplnenia</t>
  </si>
  <si>
    <t>172</t>
  </si>
  <si>
    <t>87</t>
  </si>
  <si>
    <t>210203040.S</t>
  </si>
  <si>
    <t>Montáž a zapojenie stropného LED svietidla 3-18 W</t>
  </si>
  <si>
    <t>174</t>
  </si>
  <si>
    <t>348110001604.S</t>
  </si>
  <si>
    <t>LED svietidlo závesné  pre LED trubice ,</t>
  </si>
  <si>
    <t>176</t>
  </si>
  <si>
    <t>89</t>
  </si>
  <si>
    <t>210901058.S</t>
  </si>
  <si>
    <t>Kábel silový, uložený voľne</t>
  </si>
  <si>
    <t>178</t>
  </si>
  <si>
    <t>341110028900.S</t>
  </si>
  <si>
    <t>Kábel silový</t>
  </si>
  <si>
    <t>180</t>
  </si>
  <si>
    <t>91</t>
  </si>
  <si>
    <t>210902372.S</t>
  </si>
  <si>
    <t>Vodič silový, uložený v rúrke</t>
  </si>
  <si>
    <t>182</t>
  </si>
  <si>
    <t>341110033100.S</t>
  </si>
  <si>
    <t>Vodič uložený v rurke</t>
  </si>
  <si>
    <t>184</t>
  </si>
  <si>
    <t>93</t>
  </si>
  <si>
    <t>HZS-001</t>
  </si>
  <si>
    <t>Revízie</t>
  </si>
  <si>
    <t>hod</t>
  </si>
  <si>
    <t>186</t>
  </si>
  <si>
    <t>MV</t>
  </si>
  <si>
    <t>Murárske výpomoci</t>
  </si>
  <si>
    <t>188</t>
  </si>
  <si>
    <t>95</t>
  </si>
  <si>
    <t>PM</t>
  </si>
  <si>
    <t>Podružný materiál</t>
  </si>
  <si>
    <t>190</t>
  </si>
  <si>
    <t>PPV</t>
  </si>
  <si>
    <t>Podiel pridružených výkonov</t>
  </si>
  <si>
    <t>192</t>
  </si>
  <si>
    <t>02.2 - Búracie práce</t>
  </si>
  <si>
    <t>979081111.S</t>
  </si>
  <si>
    <t>Odvoz sutiny a vybúraných hmôt na skládku do 1 km</t>
  </si>
  <si>
    <t>979081121.S</t>
  </si>
  <si>
    <t>Odvoz sutiny a vybúraných hmôt na skládku za každý ďalší 1 km</t>
  </si>
  <si>
    <t xml:space="preserve">17,141*6 "Prepočítané koeficientom množstva   </t>
  </si>
  <si>
    <t>979082111.S</t>
  </si>
  <si>
    <t>Vnútrostavenisková doprava sutiny a vybúraných hmôt do 10 m</t>
  </si>
  <si>
    <t>979082121.S</t>
  </si>
  <si>
    <t>Vnútrostavenisková doprava sutiny a vybúraných hmôt za každých ďalších 5 m</t>
  </si>
  <si>
    <t xml:space="preserve">17,141*8 "Prepočítané koeficientom množstva   </t>
  </si>
  <si>
    <t>979089012.S</t>
  </si>
  <si>
    <t>Poplatok za skladovanie - betón, tehly, dlaždice (17 01) ostatné</t>
  </si>
  <si>
    <t>762331812.S</t>
  </si>
  <si>
    <t>Demontáž viazaných konštrukcií krovov so sklonom do 60°, prierezovej plochy 120 - 224 cm2, -0,01400 t</t>
  </si>
  <si>
    <t xml:space="preserve">57,05*4   </t>
  </si>
  <si>
    <t>764321830.S</t>
  </si>
  <si>
    <t>Demontáž oplechovania do 30° ,  -0,00520t</t>
  </si>
  <si>
    <t xml:space="preserve">2*57,05   </t>
  </si>
  <si>
    <t>764331850.S</t>
  </si>
  <si>
    <t>Demontáž lemovania múrov na strechách s tvrdou krytinou, so sklonom do 30st.  -0,00298t</t>
  </si>
  <si>
    <t xml:space="preserve">6,62*2*2   </t>
  </si>
  <si>
    <t>767392802.S</t>
  </si>
  <si>
    <t>Demontáž krytín striech z plechov skrutkovaných,  -0,00700t</t>
  </si>
  <si>
    <t xml:space="preserve">6,62*2*57,05*0,5   </t>
  </si>
  <si>
    <t xml:space="preserve">    9 - Ostatné konštrukcie a práce</t>
  </si>
  <si>
    <t>Ostatné konštrukcie a práce</t>
  </si>
  <si>
    <t xml:space="preserve">Stavebné úpravy maštale pre voľné ustajnenie HD č. 182/1, 2 k.u. Rovné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</si>
</sst>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76" workbookViewId="0">
      <selection activeCell="K7" sqref="K7"/>
    </sheetView>
  </sheetViews>
  <sheetFormatPr defaultRowHeight="10.3"/>
  <cols>
    <col min="1" max="1" width="8.26953125" customWidth="1"/>
    <col min="2" max="2" width="1.7265625" customWidth="1"/>
    <col min="3" max="3" width="4.1796875" customWidth="1"/>
    <col min="4" max="33" width="2.7265625" customWidth="1"/>
    <col min="34" max="34" width="3.26953125" customWidth="1"/>
    <col min="35" max="35" width="31.7265625" customWidth="1"/>
    <col min="36" max="37" width="2.453125" customWidth="1"/>
    <col min="38" max="38" width="8.26953125" customWidth="1"/>
    <col min="39" max="39" width="3.26953125" customWidth="1"/>
    <col min="40" max="40" width="13.26953125" customWidth="1"/>
    <col min="41" max="41" width="7.453125" customWidth="1"/>
    <col min="42" max="42" width="4.1796875" customWidth="1"/>
    <col min="43" max="43" width="15.7265625" hidden="1" customWidth="1"/>
    <col min="44" max="44" width="13.7265625" customWidth="1"/>
    <col min="45" max="47" width="25.81640625" hidden="1" customWidth="1"/>
    <col min="48" max="49" width="21.7265625" hidden="1" customWidth="1"/>
    <col min="50" max="51" width="25" hidden="1" customWidth="1"/>
    <col min="52" max="52" width="21.7265625" hidden="1" customWidth="1"/>
    <col min="53" max="53" width="19.1796875" hidden="1" customWidth="1"/>
    <col min="54" max="54" width="25" hidden="1" customWidth="1"/>
    <col min="55" max="55" width="21.7265625" hidden="1" customWidth="1"/>
    <col min="56" max="56" width="19.1796875" hidden="1" customWidth="1"/>
    <col min="57" max="57" width="66.453125" customWidth="1"/>
    <col min="71" max="91" width="9.2695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176" t="s">
        <v>5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" customHeight="1">
      <c r="B4" s="18"/>
      <c r="D4" s="19" t="s">
        <v>8</v>
      </c>
      <c r="AR4" s="18"/>
      <c r="AS4" s="20" t="s">
        <v>9</v>
      </c>
      <c r="BS4" s="15" t="s">
        <v>6</v>
      </c>
    </row>
    <row r="5" spans="1:74" ht="12" customHeight="1">
      <c r="B5" s="18"/>
      <c r="D5" s="21" t="s">
        <v>10</v>
      </c>
      <c r="K5" s="207" t="s">
        <v>11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8"/>
      <c r="BS5" s="15" t="s">
        <v>6</v>
      </c>
    </row>
    <row r="6" spans="1:74" ht="36.9" customHeight="1">
      <c r="B6" s="18"/>
      <c r="D6" s="23" t="s">
        <v>12</v>
      </c>
      <c r="K6" s="208" t="s">
        <v>589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8"/>
      <c r="BS6" s="15" t="s">
        <v>6</v>
      </c>
    </row>
    <row r="7" spans="1:74" ht="12" customHeight="1">
      <c r="B7" s="18"/>
      <c r="D7" s="24" t="s">
        <v>13</v>
      </c>
      <c r="K7" s="22" t="s">
        <v>1</v>
      </c>
      <c r="AK7" s="24" t="s">
        <v>14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15</v>
      </c>
      <c r="K8" s="22" t="s">
        <v>16</v>
      </c>
      <c r="AK8" s="24" t="s">
        <v>17</v>
      </c>
      <c r="AN8" s="22" t="s">
        <v>18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19</v>
      </c>
      <c r="AK10" s="24" t="s">
        <v>20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21</v>
      </c>
      <c r="AK11" s="24" t="s">
        <v>22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23</v>
      </c>
      <c r="AK13" s="24" t="s">
        <v>20</v>
      </c>
      <c r="AN13" s="22" t="s">
        <v>1</v>
      </c>
      <c r="AR13" s="18"/>
      <c r="BS13" s="15" t="s">
        <v>6</v>
      </c>
    </row>
    <row r="14" spans="1:74" ht="12.45">
      <c r="B14" s="18"/>
      <c r="E14" s="22" t="s">
        <v>24</v>
      </c>
      <c r="AK14" s="24" t="s">
        <v>22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25</v>
      </c>
      <c r="AK16" s="24" t="s">
        <v>20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26</v>
      </c>
      <c r="AK17" s="24" t="s">
        <v>22</v>
      </c>
      <c r="AN17" s="22" t="s">
        <v>1</v>
      </c>
      <c r="AR17" s="18"/>
      <c r="BS17" s="15" t="s">
        <v>27</v>
      </c>
    </row>
    <row r="18" spans="2:71" ht="6.9" customHeight="1">
      <c r="B18" s="18"/>
      <c r="AR18" s="18"/>
      <c r="BS18" s="15" t="s">
        <v>28</v>
      </c>
    </row>
    <row r="19" spans="2:71" ht="12" customHeight="1">
      <c r="B19" s="18"/>
      <c r="D19" s="24" t="s">
        <v>29</v>
      </c>
      <c r="AK19" s="24" t="s">
        <v>20</v>
      </c>
      <c r="AN19" s="22" t="s">
        <v>1</v>
      </c>
      <c r="AR19" s="18"/>
      <c r="BS19" s="15" t="s">
        <v>28</v>
      </c>
    </row>
    <row r="20" spans="2:71" ht="18.45" customHeight="1">
      <c r="B20" s="18"/>
      <c r="E20" s="22" t="s">
        <v>26</v>
      </c>
      <c r="AK20" s="24" t="s">
        <v>22</v>
      </c>
      <c r="AN20" s="22" t="s">
        <v>1</v>
      </c>
      <c r="AR20" s="18"/>
      <c r="BS20" s="15" t="s">
        <v>27</v>
      </c>
    </row>
    <row r="21" spans="2:71" ht="6.9" customHeight="1">
      <c r="B21" s="18"/>
      <c r="AR21" s="18"/>
    </row>
    <row r="22" spans="2:71" ht="12" customHeight="1">
      <c r="B22" s="18"/>
      <c r="D22" s="24" t="s">
        <v>30</v>
      </c>
      <c r="AR22" s="18"/>
    </row>
    <row r="23" spans="2:71" ht="16.5" customHeight="1">
      <c r="B23" s="18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10">
        <f>ROUND(AG94,2)</f>
        <v>0</v>
      </c>
      <c r="AL26" s="211"/>
      <c r="AM26" s="211"/>
      <c r="AN26" s="211"/>
      <c r="AO26" s="211"/>
      <c r="AR26" s="27"/>
    </row>
    <row r="27" spans="2:71" s="1" customFormat="1" ht="6.9" customHeight="1">
      <c r="B27" s="27"/>
      <c r="AR27" s="27"/>
    </row>
    <row r="28" spans="2:71" s="1" customFormat="1" ht="12.45">
      <c r="B28" s="27"/>
      <c r="L28" s="212" t="s">
        <v>32</v>
      </c>
      <c r="M28" s="212"/>
      <c r="N28" s="212"/>
      <c r="O28" s="212"/>
      <c r="P28" s="212"/>
      <c r="W28" s="212" t="s">
        <v>33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34</v>
      </c>
      <c r="AL28" s="212"/>
      <c r="AM28" s="212"/>
      <c r="AN28" s="212"/>
      <c r="AO28" s="212"/>
      <c r="AR28" s="27"/>
    </row>
    <row r="29" spans="2:71" s="2" customFormat="1" ht="14.4" customHeight="1">
      <c r="B29" s="31"/>
      <c r="D29" s="24" t="s">
        <v>35</v>
      </c>
      <c r="F29" s="32" t="s">
        <v>36</v>
      </c>
      <c r="L29" s="199">
        <v>0.2</v>
      </c>
      <c r="M29" s="198"/>
      <c r="N29" s="198"/>
      <c r="O29" s="198"/>
      <c r="P29" s="198"/>
      <c r="Q29" s="33"/>
      <c r="R29" s="33"/>
      <c r="S29" s="33"/>
      <c r="T29" s="33"/>
      <c r="U29" s="33"/>
      <c r="V29" s="33"/>
      <c r="W29" s="197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F29" s="33"/>
      <c r="AG29" s="33"/>
      <c r="AH29" s="33"/>
      <c r="AI29" s="33"/>
      <c r="AJ29" s="33"/>
      <c r="AK29" s="197">
        <f>ROUND(AV94, 2)</f>
        <v>0</v>
      </c>
      <c r="AL29" s="198"/>
      <c r="AM29" s="198"/>
      <c r="AN29" s="198"/>
      <c r="AO29" s="198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2:71" s="2" customFormat="1" ht="14.4" customHeight="1">
      <c r="B30" s="31"/>
      <c r="F30" s="32" t="s">
        <v>37</v>
      </c>
      <c r="L30" s="206">
        <v>0.2</v>
      </c>
      <c r="M30" s="205"/>
      <c r="N30" s="205"/>
      <c r="O30" s="205"/>
      <c r="P30" s="205"/>
      <c r="W30" s="204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K30" s="204">
        <f>ROUND(AW94, 2)</f>
        <v>0</v>
      </c>
      <c r="AL30" s="205"/>
      <c r="AM30" s="205"/>
      <c r="AN30" s="205"/>
      <c r="AO30" s="205"/>
      <c r="AR30" s="31"/>
    </row>
    <row r="31" spans="2:71" s="2" customFormat="1" ht="14.4" hidden="1" customHeight="1">
      <c r="B31" s="31"/>
      <c r="F31" s="24" t="s">
        <v>38</v>
      </c>
      <c r="L31" s="206">
        <v>0.2</v>
      </c>
      <c r="M31" s="205"/>
      <c r="N31" s="205"/>
      <c r="O31" s="205"/>
      <c r="P31" s="205"/>
      <c r="W31" s="204">
        <f>ROUND(BB94,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4">
        <v>0</v>
      </c>
      <c r="AL31" s="205"/>
      <c r="AM31" s="205"/>
      <c r="AN31" s="205"/>
      <c r="AO31" s="205"/>
      <c r="AR31" s="31"/>
    </row>
    <row r="32" spans="2:71" s="2" customFormat="1" ht="14.4" hidden="1" customHeight="1">
      <c r="B32" s="31"/>
      <c r="F32" s="24" t="s">
        <v>39</v>
      </c>
      <c r="L32" s="206">
        <v>0.2</v>
      </c>
      <c r="M32" s="205"/>
      <c r="N32" s="205"/>
      <c r="O32" s="205"/>
      <c r="P32" s="205"/>
      <c r="W32" s="204">
        <f>ROUND(BC94,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4">
        <v>0</v>
      </c>
      <c r="AL32" s="205"/>
      <c r="AM32" s="205"/>
      <c r="AN32" s="205"/>
      <c r="AO32" s="205"/>
      <c r="AR32" s="31"/>
    </row>
    <row r="33" spans="2:52" s="2" customFormat="1" ht="14.4" hidden="1" customHeight="1">
      <c r="B33" s="31"/>
      <c r="F33" s="32" t="s">
        <v>40</v>
      </c>
      <c r="L33" s="199">
        <v>0</v>
      </c>
      <c r="M33" s="198"/>
      <c r="N33" s="198"/>
      <c r="O33" s="198"/>
      <c r="P33" s="198"/>
      <c r="Q33" s="33"/>
      <c r="R33" s="33"/>
      <c r="S33" s="33"/>
      <c r="T33" s="33"/>
      <c r="U33" s="33"/>
      <c r="V33" s="33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F33" s="33"/>
      <c r="AG33" s="33"/>
      <c r="AH33" s="33"/>
      <c r="AI33" s="33"/>
      <c r="AJ33" s="33"/>
      <c r="AK33" s="197">
        <v>0</v>
      </c>
      <c r="AL33" s="198"/>
      <c r="AM33" s="198"/>
      <c r="AN33" s="198"/>
      <c r="AO33" s="198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2:52" s="1" customFormat="1" ht="6.9" customHeight="1">
      <c r="B34" s="27"/>
      <c r="AR34" s="27"/>
    </row>
    <row r="35" spans="2:52" s="1" customFormat="1" ht="25.95" customHeight="1">
      <c r="B35" s="27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200" t="s">
        <v>43</v>
      </c>
      <c r="Y35" s="201"/>
      <c r="Z35" s="201"/>
      <c r="AA35" s="201"/>
      <c r="AB35" s="201"/>
      <c r="AC35" s="37"/>
      <c r="AD35" s="37"/>
      <c r="AE35" s="37"/>
      <c r="AF35" s="37"/>
      <c r="AG35" s="37"/>
      <c r="AH35" s="37"/>
      <c r="AI35" s="37"/>
      <c r="AJ35" s="37"/>
      <c r="AK35" s="202">
        <f>SUM(AK26:AK33)</f>
        <v>0</v>
      </c>
      <c r="AL35" s="201"/>
      <c r="AM35" s="201"/>
      <c r="AN35" s="201"/>
      <c r="AO35" s="203"/>
      <c r="AP35" s="35"/>
      <c r="AQ35" s="35"/>
      <c r="AR35" s="27"/>
    </row>
    <row r="36" spans="2:52" s="1" customFormat="1" ht="6.9" customHeight="1">
      <c r="B36" s="27"/>
      <c r="AR36" s="27"/>
    </row>
    <row r="37" spans="2:52" s="1" customFormat="1" ht="14.4" customHeight="1">
      <c r="B37" s="27"/>
      <c r="AR37" s="27"/>
    </row>
    <row r="38" spans="2:52" ht="14.4" customHeight="1">
      <c r="B38" s="18"/>
      <c r="AR38" s="18"/>
    </row>
    <row r="39" spans="2:52" ht="14.4" customHeight="1">
      <c r="B39" s="18"/>
      <c r="AR39" s="18"/>
    </row>
    <row r="40" spans="2:52" ht="14.4" customHeight="1">
      <c r="B40" s="18"/>
      <c r="AR40" s="18"/>
    </row>
    <row r="41" spans="2:52" ht="14.4" customHeight="1">
      <c r="B41" s="18"/>
      <c r="AR41" s="18"/>
    </row>
    <row r="42" spans="2:52" ht="14.4" customHeight="1">
      <c r="B42" s="18"/>
      <c r="AR42" s="18"/>
    </row>
    <row r="43" spans="2:52" ht="14.4" customHeight="1">
      <c r="B43" s="18"/>
      <c r="AR43" s="18"/>
    </row>
    <row r="44" spans="2:52" ht="14.4" customHeight="1">
      <c r="B44" s="18"/>
      <c r="AR44" s="18"/>
    </row>
    <row r="45" spans="2:52" ht="14.4" customHeight="1">
      <c r="B45" s="18"/>
      <c r="AR45" s="18"/>
    </row>
    <row r="46" spans="2:52" ht="14.4" customHeight="1">
      <c r="B46" s="18"/>
      <c r="AR46" s="18"/>
    </row>
    <row r="47" spans="2:52" ht="14.4" customHeight="1">
      <c r="B47" s="18"/>
      <c r="AR47" s="18"/>
    </row>
    <row r="48" spans="2:52" ht="14.4" customHeight="1">
      <c r="B48" s="18"/>
      <c r="AR48" s="18"/>
    </row>
    <row r="49" spans="2:44" s="1" customFormat="1" ht="14.4" customHeight="1">
      <c r="B49" s="27"/>
      <c r="D49" s="39" t="s">
        <v>44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45</v>
      </c>
      <c r="AI49" s="40"/>
      <c r="AJ49" s="40"/>
      <c r="AK49" s="40"/>
      <c r="AL49" s="40"/>
      <c r="AM49" s="40"/>
      <c r="AN49" s="40"/>
      <c r="AO49" s="40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45">
      <c r="B60" s="27"/>
      <c r="D60" s="41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46</v>
      </c>
      <c r="AI60" s="29"/>
      <c r="AJ60" s="29"/>
      <c r="AK60" s="29"/>
      <c r="AL60" s="29"/>
      <c r="AM60" s="41" t="s">
        <v>47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45">
      <c r="B64" s="27"/>
      <c r="D64" s="39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49</v>
      </c>
      <c r="AI64" s="40"/>
      <c r="AJ64" s="40"/>
      <c r="AK64" s="40"/>
      <c r="AL64" s="40"/>
      <c r="AM64" s="40"/>
      <c r="AN64" s="40"/>
      <c r="AO64" s="40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45">
      <c r="B75" s="27"/>
      <c r="D75" s="41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46</v>
      </c>
      <c r="AI75" s="29"/>
      <c r="AJ75" s="29"/>
      <c r="AK75" s="29"/>
      <c r="AL75" s="29"/>
      <c r="AM75" s="41" t="s">
        <v>47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4.9" customHeight="1">
      <c r="B82" s="27"/>
      <c r="C82" s="19" t="s">
        <v>50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6"/>
      <c r="C84" s="24" t="s">
        <v>10</v>
      </c>
      <c r="L84" s="3" t="str">
        <f>K5</f>
        <v>31016</v>
      </c>
      <c r="AR84" s="46"/>
    </row>
    <row r="85" spans="1:91" s="4" customFormat="1" ht="36.9" customHeight="1">
      <c r="B85" s="47"/>
      <c r="C85" s="48" t="s">
        <v>12</v>
      </c>
      <c r="L85" s="188" t="str">
        <f>K6</f>
        <v xml:space="preserve">Stavebné úpravy maštale pre voľné ustajnenie HD č. 182/1, 2 k.u. Rovné 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7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4" t="s">
        <v>15</v>
      </c>
      <c r="L87" s="49" t="str">
        <f>IF(K8="","",K8)</f>
        <v>Rovné, okres Humenné</v>
      </c>
      <c r="AI87" s="24" t="s">
        <v>17</v>
      </c>
      <c r="AM87" s="190" t="str">
        <f>IF(AN8= "","",AN8)</f>
        <v>14. 6. 2022</v>
      </c>
      <c r="AN87" s="190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4" t="s">
        <v>19</v>
      </c>
      <c r="L89" s="3" t="str">
        <f>IF(E11= "","",E11)</f>
        <v>MOR faktoring s.r.o.</v>
      </c>
      <c r="AI89" s="24" t="s">
        <v>25</v>
      </c>
      <c r="AM89" s="191" t="str">
        <f>IF(E17="","",E17)</f>
        <v>Ing.Mária Salanciová</v>
      </c>
      <c r="AN89" s="192"/>
      <c r="AO89" s="192"/>
      <c r="AP89" s="192"/>
      <c r="AR89" s="27"/>
      <c r="AS89" s="193" t="s">
        <v>51</v>
      </c>
      <c r="AT89" s="194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27"/>
      <c r="C90" s="24" t="s">
        <v>23</v>
      </c>
      <c r="L90" s="3" t="str">
        <f>IF(E14="","",E14)</f>
        <v xml:space="preserve"> </v>
      </c>
      <c r="AI90" s="24" t="s">
        <v>29</v>
      </c>
      <c r="AM90" s="191" t="str">
        <f>IF(E20="","",E20)</f>
        <v>Ing.Mária Salanciová</v>
      </c>
      <c r="AN90" s="192"/>
      <c r="AO90" s="192"/>
      <c r="AP90" s="192"/>
      <c r="AR90" s="27"/>
      <c r="AS90" s="195"/>
      <c r="AT90" s="196"/>
      <c r="BD90" s="53"/>
    </row>
    <row r="91" spans="1:91" s="1" customFormat="1" ht="10.95" customHeight="1">
      <c r="B91" s="27"/>
      <c r="AR91" s="27"/>
      <c r="AS91" s="195"/>
      <c r="AT91" s="196"/>
      <c r="BD91" s="53"/>
    </row>
    <row r="92" spans="1:91" s="1" customFormat="1" ht="29.25" customHeight="1">
      <c r="B92" s="27"/>
      <c r="C92" s="183" t="s">
        <v>52</v>
      </c>
      <c r="D92" s="184"/>
      <c r="E92" s="184"/>
      <c r="F92" s="184"/>
      <c r="G92" s="184"/>
      <c r="H92" s="54"/>
      <c r="I92" s="185" t="s">
        <v>53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54</v>
      </c>
      <c r="AH92" s="184"/>
      <c r="AI92" s="184"/>
      <c r="AJ92" s="184"/>
      <c r="AK92" s="184"/>
      <c r="AL92" s="184"/>
      <c r="AM92" s="184"/>
      <c r="AN92" s="185" t="s">
        <v>55</v>
      </c>
      <c r="AO92" s="184"/>
      <c r="AP92" s="187"/>
      <c r="AQ92" s="55" t="s">
        <v>56</v>
      </c>
      <c r="AR92" s="27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</row>
    <row r="93" spans="1:91" s="1" customFormat="1" ht="10.95" customHeight="1">
      <c r="B93" s="27"/>
      <c r="AR93" s="27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0"/>
      <c r="C94" s="61" t="s">
        <v>69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81">
        <f>ROUND(SUM(AG95:AG96),2)</f>
        <v>0</v>
      </c>
      <c r="AH94" s="181"/>
      <c r="AI94" s="181"/>
      <c r="AJ94" s="181"/>
      <c r="AK94" s="181"/>
      <c r="AL94" s="181"/>
      <c r="AM94" s="181"/>
      <c r="AN94" s="182">
        <f>SUM(AG94,AT94)</f>
        <v>0</v>
      </c>
      <c r="AO94" s="182"/>
      <c r="AP94" s="182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70</v>
      </c>
      <c r="BT94" s="69" t="s">
        <v>71</v>
      </c>
      <c r="BU94" s="70" t="s">
        <v>72</v>
      </c>
      <c r="BV94" s="69" t="s">
        <v>73</v>
      </c>
      <c r="BW94" s="69" t="s">
        <v>4</v>
      </c>
      <c r="BX94" s="69" t="s">
        <v>74</v>
      </c>
      <c r="CL94" s="69" t="s">
        <v>1</v>
      </c>
    </row>
    <row r="95" spans="1:91" s="6" customFormat="1" ht="16.5" customHeight="1">
      <c r="A95" s="71" t="s">
        <v>75</v>
      </c>
      <c r="B95" s="72"/>
      <c r="C95" s="73"/>
      <c r="D95" s="180" t="s">
        <v>76</v>
      </c>
      <c r="E95" s="180"/>
      <c r="F95" s="180"/>
      <c r="G95" s="180"/>
      <c r="H95" s="180"/>
      <c r="I95" s="74"/>
      <c r="J95" s="180" t="s">
        <v>77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78">
        <f>'02.1 - ASR'!J30</f>
        <v>0</v>
      </c>
      <c r="AH95" s="179"/>
      <c r="AI95" s="179"/>
      <c r="AJ95" s="179"/>
      <c r="AK95" s="179"/>
      <c r="AL95" s="179"/>
      <c r="AM95" s="179"/>
      <c r="AN95" s="178">
        <f>SUM(AG95,AT95)</f>
        <v>0</v>
      </c>
      <c r="AO95" s="179"/>
      <c r="AP95" s="179"/>
      <c r="AQ95" s="75" t="s">
        <v>78</v>
      </c>
      <c r="AR95" s="72"/>
      <c r="AS95" s="76">
        <v>0</v>
      </c>
      <c r="AT95" s="77">
        <f>ROUND(SUM(AV95:AW95),2)</f>
        <v>0</v>
      </c>
      <c r="AU95" s="78">
        <f>'02.1 - ASR'!P132</f>
        <v>0</v>
      </c>
      <c r="AV95" s="77">
        <f>'02.1 - ASR'!J33</f>
        <v>0</v>
      </c>
      <c r="AW95" s="77">
        <f>'02.1 - ASR'!J34</f>
        <v>0</v>
      </c>
      <c r="AX95" s="77">
        <f>'02.1 - ASR'!J35</f>
        <v>0</v>
      </c>
      <c r="AY95" s="77">
        <f>'02.1 - ASR'!J36</f>
        <v>0</v>
      </c>
      <c r="AZ95" s="77">
        <f>'02.1 - ASR'!F33</f>
        <v>0</v>
      </c>
      <c r="BA95" s="77">
        <f>'02.1 - ASR'!F34</f>
        <v>0</v>
      </c>
      <c r="BB95" s="77">
        <f>'02.1 - ASR'!F35</f>
        <v>0</v>
      </c>
      <c r="BC95" s="77">
        <f>'02.1 - ASR'!F36</f>
        <v>0</v>
      </c>
      <c r="BD95" s="79">
        <f>'02.1 - ASR'!F37</f>
        <v>0</v>
      </c>
      <c r="BT95" s="80" t="s">
        <v>79</v>
      </c>
      <c r="BV95" s="80" t="s">
        <v>73</v>
      </c>
      <c r="BW95" s="80" t="s">
        <v>80</v>
      </c>
      <c r="BX95" s="80" t="s">
        <v>4</v>
      </c>
      <c r="CL95" s="80" t="s">
        <v>1</v>
      </c>
      <c r="CM95" s="80" t="s">
        <v>71</v>
      </c>
    </row>
    <row r="96" spans="1:91" s="6" customFormat="1" ht="16.5" customHeight="1">
      <c r="A96" s="71" t="s">
        <v>75</v>
      </c>
      <c r="B96" s="72"/>
      <c r="C96" s="73"/>
      <c r="D96" s="180" t="s">
        <v>81</v>
      </c>
      <c r="E96" s="180"/>
      <c r="F96" s="180"/>
      <c r="G96" s="180"/>
      <c r="H96" s="180"/>
      <c r="I96" s="74"/>
      <c r="J96" s="180" t="s">
        <v>82</v>
      </c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78">
        <f>'02.2 - Búracie práce'!J30</f>
        <v>0</v>
      </c>
      <c r="AH96" s="179"/>
      <c r="AI96" s="179"/>
      <c r="AJ96" s="179"/>
      <c r="AK96" s="179"/>
      <c r="AL96" s="179"/>
      <c r="AM96" s="179"/>
      <c r="AN96" s="178">
        <f>SUM(AG96,AT96)</f>
        <v>0</v>
      </c>
      <c r="AO96" s="179"/>
      <c r="AP96" s="179"/>
      <c r="AQ96" s="75" t="s">
        <v>78</v>
      </c>
      <c r="AR96" s="72"/>
      <c r="AS96" s="81">
        <v>0</v>
      </c>
      <c r="AT96" s="82">
        <f>ROUND(SUM(AV96:AW96),2)</f>
        <v>0</v>
      </c>
      <c r="AU96" s="83">
        <f>'02.2 - Búracie práce'!P121</f>
        <v>0</v>
      </c>
      <c r="AV96" s="82">
        <f>'02.2 - Búracie práce'!J33</f>
        <v>0</v>
      </c>
      <c r="AW96" s="82">
        <f>'02.2 - Búracie práce'!J34</f>
        <v>0</v>
      </c>
      <c r="AX96" s="82">
        <f>'02.2 - Búracie práce'!J35</f>
        <v>0</v>
      </c>
      <c r="AY96" s="82">
        <f>'02.2 - Búracie práce'!J36</f>
        <v>0</v>
      </c>
      <c r="AZ96" s="82">
        <f>'02.2 - Búracie práce'!F33</f>
        <v>0</v>
      </c>
      <c r="BA96" s="82">
        <f>'02.2 - Búracie práce'!F34</f>
        <v>0</v>
      </c>
      <c r="BB96" s="82">
        <f>'02.2 - Búracie práce'!F35</f>
        <v>0</v>
      </c>
      <c r="BC96" s="82">
        <f>'02.2 - Búracie práce'!F36</f>
        <v>0</v>
      </c>
      <c r="BD96" s="84">
        <f>'02.2 - Búracie práce'!F37</f>
        <v>0</v>
      </c>
      <c r="BT96" s="80" t="s">
        <v>79</v>
      </c>
      <c r="BV96" s="80" t="s">
        <v>73</v>
      </c>
      <c r="BW96" s="80" t="s">
        <v>83</v>
      </c>
      <c r="BX96" s="80" t="s">
        <v>4</v>
      </c>
      <c r="CL96" s="80" t="s">
        <v>1</v>
      </c>
      <c r="CM96" s="80" t="s">
        <v>71</v>
      </c>
    </row>
    <row r="97" spans="2:44" s="1" customFormat="1" ht="30" customHeight="1">
      <c r="B97" s="27"/>
      <c r="AR97" s="27"/>
    </row>
    <row r="98" spans="2:44" s="1" customFormat="1" ht="6.9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27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02.1 - ASR'!C2" display="/" xr:uid="{00000000-0004-0000-0000-000000000000}"/>
    <hyperlink ref="A96" location="'02.2 - Búracie práce'!C2" display="/" xr:uid="{00000000-0004-0000-0000-000001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72"/>
  <sheetViews>
    <sheetView showGridLines="0" topLeftCell="A71" zoomScale="150" zoomScaleNormal="150" workbookViewId="0">
      <selection activeCell="I135" sqref="I135:I373"/>
    </sheetView>
  </sheetViews>
  <sheetFormatPr defaultRowHeight="10.3"/>
  <cols>
    <col min="1" max="1" width="8.26953125" customWidth="1"/>
    <col min="2" max="2" width="1.1796875" customWidth="1"/>
    <col min="3" max="3" width="4.1796875" customWidth="1"/>
    <col min="4" max="4" width="4.26953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26953125" customWidth="1"/>
    <col min="11" max="11" width="22.26953125" hidden="1" customWidth="1"/>
    <col min="12" max="12" width="9.26953125" customWidth="1"/>
    <col min="13" max="13" width="10.81640625" hidden="1" customWidth="1"/>
    <col min="14" max="14" width="9.26953125" hidden="1"/>
    <col min="15" max="20" width="14.1796875" hidden="1" customWidth="1"/>
    <col min="21" max="21" width="16.26953125" hidden="1" customWidth="1"/>
    <col min="22" max="22" width="12.26953125" customWidth="1"/>
    <col min="23" max="23" width="16.26953125" customWidth="1"/>
    <col min="24" max="24" width="12.26953125" customWidth="1"/>
    <col min="25" max="25" width="15" customWidth="1"/>
    <col min="26" max="26" width="11" customWidth="1"/>
    <col min="27" max="27" width="15" customWidth="1"/>
    <col min="28" max="28" width="16.26953125" customWidth="1"/>
    <col min="29" max="29" width="11" customWidth="1"/>
    <col min="30" max="30" width="15" customWidth="1"/>
    <col min="31" max="31" width="16.26953125" customWidth="1"/>
    <col min="44" max="65" width="9.26953125" hidden="1"/>
  </cols>
  <sheetData>
    <row r="2" spans="2:46" ht="36.9" customHeight="1">
      <c r="L2" s="176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5" t="s">
        <v>80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2:46" ht="24.9" customHeight="1">
      <c r="B4" s="18"/>
      <c r="D4" s="19" t="s">
        <v>84</v>
      </c>
      <c r="L4" s="18"/>
      <c r="M4" s="85" t="s">
        <v>9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12</v>
      </c>
      <c r="L6" s="18"/>
    </row>
    <row r="7" spans="2:46" ht="26.25" customHeight="1">
      <c r="B7" s="18"/>
      <c r="E7" s="214" t="str">
        <f>'Rekapitulácia stavby'!K6</f>
        <v xml:space="preserve">Stavebné úpravy maštale pre voľné ustajnenie HD č. 182/1, 2 k.u. Rovné </v>
      </c>
      <c r="F7" s="215"/>
      <c r="G7" s="215"/>
      <c r="H7" s="215"/>
      <c r="L7" s="18"/>
    </row>
    <row r="8" spans="2:46" s="1" customFormat="1" ht="12" customHeight="1">
      <c r="B8" s="27"/>
      <c r="D8" s="24" t="s">
        <v>85</v>
      </c>
      <c r="L8" s="27"/>
    </row>
    <row r="9" spans="2:46" s="1" customFormat="1" ht="16.5" customHeight="1">
      <c r="B9" s="27"/>
      <c r="E9" s="188" t="s">
        <v>86</v>
      </c>
      <c r="F9" s="213"/>
      <c r="G9" s="213"/>
      <c r="H9" s="21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13</v>
      </c>
      <c r="F11" s="22" t="s">
        <v>1</v>
      </c>
      <c r="I11" s="24" t="s">
        <v>14</v>
      </c>
      <c r="J11" s="22" t="s">
        <v>1</v>
      </c>
      <c r="L11" s="27"/>
    </row>
    <row r="12" spans="2:46" s="1" customFormat="1" ht="12" customHeight="1">
      <c r="B12" s="27"/>
      <c r="D12" s="24" t="s">
        <v>15</v>
      </c>
      <c r="F12" s="22" t="s">
        <v>16</v>
      </c>
      <c r="I12" s="24" t="s">
        <v>17</v>
      </c>
      <c r="J12" s="50" t="str">
        <f>'Rekapitulácia stavby'!AN8</f>
        <v>14. 6. 2022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19</v>
      </c>
      <c r="I14" s="24" t="s">
        <v>20</v>
      </c>
      <c r="J14" s="22" t="s">
        <v>1</v>
      </c>
      <c r="L14" s="27"/>
    </row>
    <row r="15" spans="2:46" s="1" customFormat="1" ht="18" customHeight="1">
      <c r="B15" s="27"/>
      <c r="E15" s="22" t="s">
        <v>21</v>
      </c>
      <c r="I15" s="24" t="s">
        <v>22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23</v>
      </c>
      <c r="I17" s="24" t="s">
        <v>20</v>
      </c>
      <c r="J17" s="22" t="str">
        <f>'Rekapitulácia stavby'!AN13</f>
        <v/>
      </c>
      <c r="L17" s="27"/>
    </row>
    <row r="18" spans="2:12" s="1" customFormat="1" ht="18" customHeight="1">
      <c r="B18" s="27"/>
      <c r="E18" s="207" t="str">
        <f>'Rekapitulácia stavby'!E14</f>
        <v xml:space="preserve"> </v>
      </c>
      <c r="F18" s="207"/>
      <c r="G18" s="207"/>
      <c r="H18" s="207"/>
      <c r="I18" s="24" t="s">
        <v>22</v>
      </c>
      <c r="J18" s="22" t="str">
        <f>'Rekapitulácia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20</v>
      </c>
      <c r="J20" s="22" t="s">
        <v>1</v>
      </c>
      <c r="L20" s="27"/>
    </row>
    <row r="21" spans="2:12" s="1" customFormat="1" ht="18" customHeight="1">
      <c r="B21" s="27"/>
      <c r="E21" s="22" t="s">
        <v>26</v>
      </c>
      <c r="I21" s="24" t="s">
        <v>22</v>
      </c>
      <c r="J21" s="22" t="s">
        <v>1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29</v>
      </c>
      <c r="I23" s="24" t="s">
        <v>20</v>
      </c>
      <c r="J23" s="22" t="s">
        <v>1</v>
      </c>
      <c r="L23" s="27"/>
    </row>
    <row r="24" spans="2:12" s="1" customFormat="1" ht="18" customHeight="1">
      <c r="B24" s="27"/>
      <c r="E24" s="22" t="s">
        <v>26</v>
      </c>
      <c r="I24" s="24" t="s">
        <v>22</v>
      </c>
      <c r="J24" s="22" t="s">
        <v>1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30</v>
      </c>
      <c r="L26" s="27"/>
    </row>
    <row r="27" spans="2:12" s="7" customFormat="1" ht="16.5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31</v>
      </c>
      <c r="J30" s="63">
        <f>ROUND(J132, 2)</f>
        <v>0</v>
      </c>
      <c r="L30" s="27"/>
    </row>
    <row r="31" spans="2:12" s="1" customFormat="1" ht="6.9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4" customHeight="1">
      <c r="B32" s="27"/>
      <c r="F32" s="30" t="s">
        <v>33</v>
      </c>
      <c r="I32" s="30" t="s">
        <v>32</v>
      </c>
      <c r="J32" s="30" t="s">
        <v>34</v>
      </c>
      <c r="L32" s="27"/>
    </row>
    <row r="33" spans="2:12" s="1" customFormat="1" ht="14.4" customHeight="1">
      <c r="B33" s="27"/>
      <c r="D33" s="88" t="s">
        <v>35</v>
      </c>
      <c r="E33" s="32" t="s">
        <v>36</v>
      </c>
      <c r="F33" s="89">
        <f>ROUND((SUM(BE132:BE371)),  2)</f>
        <v>0</v>
      </c>
      <c r="G33" s="90"/>
      <c r="H33" s="90"/>
      <c r="I33" s="91">
        <v>0.2</v>
      </c>
      <c r="J33" s="89">
        <f>ROUND(((SUM(BE132:BE371))*I33),  2)</f>
        <v>0</v>
      </c>
      <c r="L33" s="27"/>
    </row>
    <row r="34" spans="2:12" s="1" customFormat="1" ht="14.4" customHeight="1">
      <c r="B34" s="27"/>
      <c r="E34" s="32" t="s">
        <v>37</v>
      </c>
      <c r="F34" s="92">
        <f>ROUND((SUM(BF132:BF371)),  2)</f>
        <v>0</v>
      </c>
      <c r="I34" s="93">
        <v>0.2</v>
      </c>
      <c r="J34" s="92">
        <f>ROUND(((SUM(BF132:BF371))*I34),  2)</f>
        <v>0</v>
      </c>
      <c r="L34" s="27"/>
    </row>
    <row r="35" spans="2:12" s="1" customFormat="1" ht="14.4" hidden="1" customHeight="1">
      <c r="B35" s="27"/>
      <c r="E35" s="24" t="s">
        <v>38</v>
      </c>
      <c r="F35" s="92">
        <f>ROUND((SUM(BG132:BG371)),  2)</f>
        <v>0</v>
      </c>
      <c r="I35" s="93">
        <v>0.2</v>
      </c>
      <c r="J35" s="92">
        <f>0</f>
        <v>0</v>
      </c>
      <c r="L35" s="27"/>
    </row>
    <row r="36" spans="2:12" s="1" customFormat="1" ht="14.4" hidden="1" customHeight="1">
      <c r="B36" s="27"/>
      <c r="E36" s="24" t="s">
        <v>39</v>
      </c>
      <c r="F36" s="92">
        <f>ROUND((SUM(BH132:BH371)),  2)</f>
        <v>0</v>
      </c>
      <c r="I36" s="93">
        <v>0.2</v>
      </c>
      <c r="J36" s="92">
        <f>0</f>
        <v>0</v>
      </c>
      <c r="L36" s="27"/>
    </row>
    <row r="37" spans="2:12" s="1" customFormat="1" ht="14.4" hidden="1" customHeight="1">
      <c r="B37" s="27"/>
      <c r="E37" s="32" t="s">
        <v>40</v>
      </c>
      <c r="F37" s="89">
        <f>ROUND((SUM(BI132:BI371)),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4" customHeight="1">
      <c r="B39" s="27"/>
      <c r="C39" s="94"/>
      <c r="D39" s="95" t="s">
        <v>41</v>
      </c>
      <c r="E39" s="54"/>
      <c r="F39" s="54"/>
      <c r="G39" s="96" t="s">
        <v>42</v>
      </c>
      <c r="H39" s="97" t="s">
        <v>43</v>
      </c>
      <c r="I39" s="54"/>
      <c r="J39" s="98">
        <f>SUM(J30:J37)</f>
        <v>0</v>
      </c>
      <c r="K39" s="9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9" t="s">
        <v>44</v>
      </c>
      <c r="E50" s="40"/>
      <c r="F50" s="40"/>
      <c r="G50" s="39" t="s">
        <v>45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46</v>
      </c>
      <c r="E61" s="29"/>
      <c r="F61" s="100" t="s">
        <v>47</v>
      </c>
      <c r="G61" s="41" t="s">
        <v>46</v>
      </c>
      <c r="H61" s="29"/>
      <c r="I61" s="29"/>
      <c r="J61" s="101" t="s">
        <v>47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48</v>
      </c>
      <c r="E65" s="40"/>
      <c r="F65" s="40"/>
      <c r="G65" s="39" t="s">
        <v>49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46</v>
      </c>
      <c r="E76" s="29"/>
      <c r="F76" s="100" t="s">
        <v>47</v>
      </c>
      <c r="G76" s="41" t="s">
        <v>46</v>
      </c>
      <c r="H76" s="29"/>
      <c r="I76" s="29"/>
      <c r="J76" s="101" t="s">
        <v>47</v>
      </c>
      <c r="K76" s="29"/>
      <c r="L76" s="27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" customHeight="1">
      <c r="B82" s="27"/>
      <c r="C82" s="19" t="s">
        <v>87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12</v>
      </c>
      <c r="L84" s="27"/>
    </row>
    <row r="85" spans="2:47" s="1" customFormat="1" ht="26.25" customHeight="1">
      <c r="B85" s="27"/>
      <c r="E85" s="214" t="str">
        <f>E7</f>
        <v xml:space="preserve">Stavebné úpravy maštale pre voľné ustajnenie HD č. 182/1, 2 k.u. Rovné </v>
      </c>
      <c r="F85" s="215"/>
      <c r="G85" s="215"/>
      <c r="H85" s="215"/>
      <c r="L85" s="27"/>
    </row>
    <row r="86" spans="2:47" s="1" customFormat="1" ht="12" customHeight="1">
      <c r="B86" s="27"/>
      <c r="C86" s="24" t="s">
        <v>85</v>
      </c>
      <c r="L86" s="27"/>
    </row>
    <row r="87" spans="2:47" s="1" customFormat="1" ht="16.5" customHeight="1">
      <c r="B87" s="27"/>
      <c r="E87" s="188" t="str">
        <f>E9</f>
        <v>02.1 - ASR</v>
      </c>
      <c r="F87" s="213"/>
      <c r="G87" s="213"/>
      <c r="H87" s="213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15</v>
      </c>
      <c r="F89" s="22" t="str">
        <f>F12</f>
        <v>Rovné, okres Humenné</v>
      </c>
      <c r="I89" s="24" t="s">
        <v>17</v>
      </c>
      <c r="J89" s="50" t="str">
        <f>IF(J12="","",J12)</f>
        <v>14. 6. 2022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4" t="s">
        <v>19</v>
      </c>
      <c r="F91" s="22" t="str">
        <f>E15</f>
        <v>MOR faktoring s.r.o.</v>
      </c>
      <c r="I91" s="24" t="s">
        <v>25</v>
      </c>
      <c r="J91" s="25" t="str">
        <f>E21</f>
        <v>Ing.Mária Salanciová</v>
      </c>
      <c r="L91" s="27"/>
    </row>
    <row r="92" spans="2:47" s="1" customFormat="1" ht="15.15" customHeight="1">
      <c r="B92" s="27"/>
      <c r="C92" s="24" t="s">
        <v>23</v>
      </c>
      <c r="F92" s="22" t="str">
        <f>IF(E18="","",E18)</f>
        <v xml:space="preserve"> </v>
      </c>
      <c r="I92" s="24" t="s">
        <v>29</v>
      </c>
      <c r="J92" s="25" t="str">
        <f>E24</f>
        <v>Ing.Mária Salanciová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88</v>
      </c>
      <c r="D94" s="94"/>
      <c r="E94" s="94"/>
      <c r="F94" s="94"/>
      <c r="G94" s="94"/>
      <c r="H94" s="94"/>
      <c r="I94" s="94"/>
      <c r="J94" s="103" t="s">
        <v>89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95" customHeight="1">
      <c r="B96" s="27"/>
      <c r="C96" s="104" t="s">
        <v>90</v>
      </c>
      <c r="J96" s="63">
        <f>J132</f>
        <v>0</v>
      </c>
      <c r="L96" s="27"/>
      <c r="AU96" s="15" t="s">
        <v>91</v>
      </c>
    </row>
    <row r="97" spans="2:12" s="8" customFormat="1" ht="24.9" customHeight="1">
      <c r="B97" s="105"/>
      <c r="D97" s="106" t="s">
        <v>92</v>
      </c>
      <c r="E97" s="107"/>
      <c r="F97" s="107"/>
      <c r="G97" s="107"/>
      <c r="H97" s="107"/>
      <c r="I97" s="107"/>
      <c r="J97" s="108">
        <f>J133</f>
        <v>0</v>
      </c>
      <c r="L97" s="105"/>
    </row>
    <row r="98" spans="2:12" s="9" customFormat="1" ht="19.95" customHeight="1">
      <c r="B98" s="109"/>
      <c r="D98" s="110" t="s">
        <v>93</v>
      </c>
      <c r="E98" s="111"/>
      <c r="F98" s="111"/>
      <c r="G98" s="111"/>
      <c r="H98" s="111"/>
      <c r="I98" s="111"/>
      <c r="J98" s="112">
        <f>J134</f>
        <v>0</v>
      </c>
      <c r="L98" s="109"/>
    </row>
    <row r="99" spans="2:12" s="9" customFormat="1" ht="19.95" customHeight="1">
      <c r="B99" s="109"/>
      <c r="D99" s="110" t="s">
        <v>94</v>
      </c>
      <c r="E99" s="111"/>
      <c r="F99" s="111"/>
      <c r="G99" s="111"/>
      <c r="H99" s="111"/>
      <c r="I99" s="111"/>
      <c r="J99" s="112">
        <f>J162</f>
        <v>0</v>
      </c>
      <c r="L99" s="109"/>
    </row>
    <row r="100" spans="2:12" s="9" customFormat="1" ht="19.95" customHeight="1">
      <c r="B100" s="109"/>
      <c r="D100" s="110" t="s">
        <v>95</v>
      </c>
      <c r="E100" s="111"/>
      <c r="F100" s="111"/>
      <c r="G100" s="111"/>
      <c r="H100" s="111"/>
      <c r="I100" s="111"/>
      <c r="J100" s="112">
        <f>J193</f>
        <v>0</v>
      </c>
      <c r="L100" s="109"/>
    </row>
    <row r="101" spans="2:12" s="9" customFormat="1" ht="19.95" customHeight="1">
      <c r="B101" s="109"/>
      <c r="D101" s="110" t="s">
        <v>96</v>
      </c>
      <c r="E101" s="111"/>
      <c r="F101" s="111"/>
      <c r="G101" s="111"/>
      <c r="H101" s="111"/>
      <c r="I101" s="111"/>
      <c r="J101" s="112">
        <f>J217</f>
        <v>0</v>
      </c>
      <c r="L101" s="109"/>
    </row>
    <row r="102" spans="2:12" s="9" customFormat="1" ht="19.95" customHeight="1">
      <c r="B102" s="109"/>
      <c r="D102" s="110" t="s">
        <v>97</v>
      </c>
      <c r="E102" s="111"/>
      <c r="F102" s="111"/>
      <c r="G102" s="111"/>
      <c r="H102" s="111"/>
      <c r="I102" s="111"/>
      <c r="J102" s="112">
        <f>J230</f>
        <v>0</v>
      </c>
      <c r="L102" s="109"/>
    </row>
    <row r="103" spans="2:12" s="9" customFormat="1" ht="19.95" customHeight="1">
      <c r="B103" s="109"/>
      <c r="D103" s="110" t="s">
        <v>587</v>
      </c>
      <c r="E103" s="111"/>
      <c r="F103" s="111"/>
      <c r="G103" s="111"/>
      <c r="H103" s="111"/>
      <c r="I103" s="111"/>
      <c r="J103" s="112">
        <f>J248</f>
        <v>0</v>
      </c>
      <c r="L103" s="109"/>
    </row>
    <row r="104" spans="2:12" s="9" customFormat="1" ht="19.95" customHeight="1">
      <c r="B104" s="109"/>
      <c r="D104" s="110" t="s">
        <v>99</v>
      </c>
      <c r="E104" s="111"/>
      <c r="F104" s="111"/>
      <c r="G104" s="111"/>
      <c r="H104" s="111"/>
      <c r="I104" s="111"/>
      <c r="J104" s="112">
        <f>J276</f>
        <v>0</v>
      </c>
      <c r="L104" s="109"/>
    </row>
    <row r="105" spans="2:12" s="8" customFormat="1" ht="24.9" customHeight="1">
      <c r="B105" s="105"/>
      <c r="D105" s="106" t="s">
        <v>100</v>
      </c>
      <c r="E105" s="107"/>
      <c r="F105" s="107"/>
      <c r="G105" s="107"/>
      <c r="H105" s="107"/>
      <c r="I105" s="107"/>
      <c r="J105" s="108">
        <f>J278</f>
        <v>0</v>
      </c>
      <c r="L105" s="105"/>
    </row>
    <row r="106" spans="2:12" s="9" customFormat="1" ht="19.95" customHeight="1">
      <c r="B106" s="109"/>
      <c r="D106" s="110" t="s">
        <v>101</v>
      </c>
      <c r="E106" s="111"/>
      <c r="F106" s="111"/>
      <c r="G106" s="111"/>
      <c r="H106" s="111"/>
      <c r="I106" s="111"/>
      <c r="J106" s="112">
        <f>J279</f>
        <v>0</v>
      </c>
      <c r="L106" s="109"/>
    </row>
    <row r="107" spans="2:12" s="9" customFormat="1" ht="19.95" customHeight="1">
      <c r="B107" s="109"/>
      <c r="D107" s="110" t="s">
        <v>102</v>
      </c>
      <c r="E107" s="111"/>
      <c r="F107" s="111"/>
      <c r="G107" s="111"/>
      <c r="H107" s="111"/>
      <c r="I107" s="111"/>
      <c r="J107" s="112">
        <f>J287</f>
        <v>0</v>
      </c>
      <c r="L107" s="109"/>
    </row>
    <row r="108" spans="2:12" s="9" customFormat="1" ht="19.95" customHeight="1">
      <c r="B108" s="109"/>
      <c r="D108" s="110" t="s">
        <v>103</v>
      </c>
      <c r="E108" s="111"/>
      <c r="F108" s="111"/>
      <c r="G108" s="111"/>
      <c r="H108" s="111"/>
      <c r="I108" s="111"/>
      <c r="J108" s="112">
        <f>J295</f>
        <v>0</v>
      </c>
      <c r="L108" s="109"/>
    </row>
    <row r="109" spans="2:12" s="9" customFormat="1" ht="19.95" customHeight="1">
      <c r="B109" s="109"/>
      <c r="D109" s="110" t="s">
        <v>104</v>
      </c>
      <c r="E109" s="111"/>
      <c r="F109" s="111"/>
      <c r="G109" s="111"/>
      <c r="H109" s="111"/>
      <c r="I109" s="111"/>
      <c r="J109" s="112">
        <f>J318</f>
        <v>0</v>
      </c>
      <c r="L109" s="109"/>
    </row>
    <row r="110" spans="2:12" s="9" customFormat="1" ht="19.95" customHeight="1">
      <c r="B110" s="109"/>
      <c r="D110" s="110" t="s">
        <v>105</v>
      </c>
      <c r="E110" s="111"/>
      <c r="F110" s="111"/>
      <c r="G110" s="111"/>
      <c r="H110" s="111"/>
      <c r="I110" s="111"/>
      <c r="J110" s="112">
        <f>J337</f>
        <v>0</v>
      </c>
      <c r="L110" s="109"/>
    </row>
    <row r="111" spans="2:12" s="8" customFormat="1" ht="24.9" customHeight="1">
      <c r="B111" s="105"/>
      <c r="D111" s="106" t="s">
        <v>106</v>
      </c>
      <c r="E111" s="107"/>
      <c r="F111" s="107"/>
      <c r="G111" s="107"/>
      <c r="H111" s="107"/>
      <c r="I111" s="107"/>
      <c r="J111" s="108">
        <f>J345</f>
        <v>0</v>
      </c>
      <c r="L111" s="105"/>
    </row>
    <row r="112" spans="2:12" s="9" customFormat="1" ht="19.95" customHeight="1">
      <c r="B112" s="109"/>
      <c r="D112" s="110" t="s">
        <v>107</v>
      </c>
      <c r="E112" s="111"/>
      <c r="F112" s="111"/>
      <c r="G112" s="111"/>
      <c r="H112" s="111"/>
      <c r="I112" s="111"/>
      <c r="J112" s="112">
        <f>J346</f>
        <v>0</v>
      </c>
      <c r="L112" s="109"/>
    </row>
    <row r="113" spans="2:12" s="1" customFormat="1" ht="21.75" customHeight="1">
      <c r="B113" s="27"/>
      <c r="L113" s="27"/>
    </row>
    <row r="114" spans="2:12" s="1" customFormat="1" ht="6.9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6.9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4.9" customHeight="1">
      <c r="B119" s="27"/>
      <c r="C119" s="19" t="s">
        <v>108</v>
      </c>
      <c r="L119" s="27"/>
    </row>
    <row r="120" spans="2:12" s="1" customFormat="1" ht="6.9" customHeight="1">
      <c r="B120" s="27"/>
      <c r="L120" s="27"/>
    </row>
    <row r="121" spans="2:12" s="1" customFormat="1" ht="12" customHeight="1">
      <c r="B121" s="27"/>
      <c r="C121" s="24" t="s">
        <v>12</v>
      </c>
      <c r="L121" s="27"/>
    </row>
    <row r="122" spans="2:12" s="1" customFormat="1" ht="26.25" customHeight="1">
      <c r="B122" s="27"/>
      <c r="E122" s="214" t="str">
        <f>E7</f>
        <v xml:space="preserve">Stavebné úpravy maštale pre voľné ustajnenie HD č. 182/1, 2 k.u. Rovné </v>
      </c>
      <c r="F122" s="215"/>
      <c r="G122" s="215"/>
      <c r="H122" s="215"/>
      <c r="L122" s="27"/>
    </row>
    <row r="123" spans="2:12" s="1" customFormat="1" ht="12" customHeight="1">
      <c r="B123" s="27"/>
      <c r="C123" s="24" t="s">
        <v>85</v>
      </c>
      <c r="L123" s="27"/>
    </row>
    <row r="124" spans="2:12" s="1" customFormat="1" ht="16.5" customHeight="1">
      <c r="B124" s="27"/>
      <c r="E124" s="188" t="str">
        <f>E9</f>
        <v>02.1 - ASR</v>
      </c>
      <c r="F124" s="213"/>
      <c r="G124" s="213"/>
      <c r="H124" s="213"/>
      <c r="L124" s="27"/>
    </row>
    <row r="125" spans="2:12" s="1" customFormat="1" ht="6.9" customHeight="1">
      <c r="B125" s="27"/>
      <c r="L125" s="27"/>
    </row>
    <row r="126" spans="2:12" s="1" customFormat="1" ht="12" customHeight="1">
      <c r="B126" s="27"/>
      <c r="C126" s="24" t="s">
        <v>15</v>
      </c>
      <c r="F126" s="22" t="str">
        <f>F12</f>
        <v>Rovné, okres Humenné</v>
      </c>
      <c r="I126" s="24" t="s">
        <v>17</v>
      </c>
      <c r="J126" s="50" t="str">
        <f>IF(J12="","",J12)</f>
        <v>14. 6. 2022</v>
      </c>
      <c r="L126" s="27"/>
    </row>
    <row r="127" spans="2:12" s="1" customFormat="1" ht="6.9" customHeight="1">
      <c r="B127" s="27"/>
      <c r="L127" s="27"/>
    </row>
    <row r="128" spans="2:12" s="1" customFormat="1" ht="15.15" customHeight="1">
      <c r="B128" s="27"/>
      <c r="C128" s="24" t="s">
        <v>19</v>
      </c>
      <c r="F128" s="22" t="str">
        <f>E15</f>
        <v>MOR faktoring s.r.o.</v>
      </c>
      <c r="I128" s="24" t="s">
        <v>25</v>
      </c>
      <c r="J128" s="25" t="str">
        <f>E21</f>
        <v>Ing.Mária Salanciová</v>
      </c>
      <c r="L128" s="27"/>
    </row>
    <row r="129" spans="2:65" s="1" customFormat="1" ht="15.15" customHeight="1">
      <c r="B129" s="27"/>
      <c r="C129" s="24" t="s">
        <v>23</v>
      </c>
      <c r="F129" s="22" t="str">
        <f>IF(E18="","",E18)</f>
        <v xml:space="preserve"> </v>
      </c>
      <c r="I129" s="24" t="s">
        <v>29</v>
      </c>
      <c r="J129" s="25" t="str">
        <f>E24</f>
        <v>Ing.Mária Salanciová</v>
      </c>
      <c r="L129" s="27"/>
    </row>
    <row r="130" spans="2:65" s="1" customFormat="1" ht="10.4" customHeight="1">
      <c r="B130" s="27"/>
      <c r="L130" s="27"/>
    </row>
    <row r="131" spans="2:65" s="10" customFormat="1" ht="29.25" customHeight="1">
      <c r="B131" s="113"/>
      <c r="C131" s="114" t="s">
        <v>109</v>
      </c>
      <c r="D131" s="115" t="s">
        <v>56</v>
      </c>
      <c r="E131" s="115" t="s">
        <v>52</v>
      </c>
      <c r="F131" s="115" t="s">
        <v>53</v>
      </c>
      <c r="G131" s="115" t="s">
        <v>110</v>
      </c>
      <c r="H131" s="115" t="s">
        <v>111</v>
      </c>
      <c r="I131" s="115" t="s">
        <v>112</v>
      </c>
      <c r="J131" s="116" t="s">
        <v>89</v>
      </c>
      <c r="K131" s="117" t="s">
        <v>113</v>
      </c>
      <c r="L131" s="113"/>
      <c r="M131" s="56" t="s">
        <v>1</v>
      </c>
      <c r="N131" s="57" t="s">
        <v>35</v>
      </c>
      <c r="O131" s="57" t="s">
        <v>114</v>
      </c>
      <c r="P131" s="57" t="s">
        <v>115</v>
      </c>
      <c r="Q131" s="57" t="s">
        <v>116</v>
      </c>
      <c r="R131" s="57" t="s">
        <v>117</v>
      </c>
      <c r="S131" s="57" t="s">
        <v>118</v>
      </c>
      <c r="T131" s="58" t="s">
        <v>119</v>
      </c>
    </row>
    <row r="132" spans="2:65" s="1" customFormat="1" ht="22.95" customHeight="1">
      <c r="B132" s="27"/>
      <c r="C132" s="61" t="s">
        <v>90</v>
      </c>
      <c r="J132" s="118">
        <f>BK132</f>
        <v>0</v>
      </c>
      <c r="L132" s="27"/>
      <c r="M132" s="59"/>
      <c r="N132" s="51"/>
      <c r="O132" s="51"/>
      <c r="P132" s="119">
        <f>P133+P278+P345</f>
        <v>0</v>
      </c>
      <c r="Q132" s="51"/>
      <c r="R132" s="119">
        <f>R133+R278+R345</f>
        <v>0</v>
      </c>
      <c r="S132" s="51"/>
      <c r="T132" s="120">
        <f>T133+T278+T345</f>
        <v>0</v>
      </c>
      <c r="AT132" s="15" t="s">
        <v>70</v>
      </c>
      <c r="AU132" s="15" t="s">
        <v>91</v>
      </c>
      <c r="BK132" s="121">
        <f>BK133+BK278+BK345</f>
        <v>0</v>
      </c>
    </row>
    <row r="133" spans="2:65" s="11" customFormat="1" ht="25.95" customHeight="1">
      <c r="B133" s="122"/>
      <c r="D133" s="123" t="s">
        <v>70</v>
      </c>
      <c r="E133" s="124" t="s">
        <v>120</v>
      </c>
      <c r="F133" s="124" t="s">
        <v>121</v>
      </c>
      <c r="J133" s="125">
        <f>BK133</f>
        <v>0</v>
      </c>
      <c r="L133" s="122"/>
      <c r="M133" s="126"/>
      <c r="P133" s="127">
        <f>P134+P162+P193+P217+P230+P248+P276</f>
        <v>0</v>
      </c>
      <c r="R133" s="127">
        <f>R134+R162+R193+R217+R230+R248+R276</f>
        <v>0</v>
      </c>
      <c r="T133" s="128">
        <f>T134+T162+T193+T217+T230+T248+T276</f>
        <v>0</v>
      </c>
      <c r="AR133" s="123" t="s">
        <v>79</v>
      </c>
      <c r="AT133" s="129" t="s">
        <v>70</v>
      </c>
      <c r="AU133" s="129" t="s">
        <v>71</v>
      </c>
      <c r="AY133" s="123" t="s">
        <v>122</v>
      </c>
      <c r="BK133" s="130">
        <f>BK134+BK162+BK193+BK217+BK230+BK248+BK276</f>
        <v>0</v>
      </c>
    </row>
    <row r="134" spans="2:65" s="11" customFormat="1" ht="22.95" customHeight="1">
      <c r="B134" s="122"/>
      <c r="D134" s="123" t="s">
        <v>70</v>
      </c>
      <c r="E134" s="131" t="s">
        <v>79</v>
      </c>
      <c r="F134" s="131" t="s">
        <v>123</v>
      </c>
      <c r="J134" s="132">
        <f>BK134</f>
        <v>0</v>
      </c>
      <c r="L134" s="122"/>
      <c r="M134" s="126"/>
      <c r="P134" s="127">
        <f>SUM(P135:P161)</f>
        <v>0</v>
      </c>
      <c r="R134" s="127">
        <f>SUM(R135:R161)</f>
        <v>0</v>
      </c>
      <c r="T134" s="128">
        <f>SUM(T135:T161)</f>
        <v>0</v>
      </c>
      <c r="AR134" s="123" t="s">
        <v>79</v>
      </c>
      <c r="AT134" s="129" t="s">
        <v>70</v>
      </c>
      <c r="AU134" s="129" t="s">
        <v>79</v>
      </c>
      <c r="AY134" s="123" t="s">
        <v>122</v>
      </c>
      <c r="BK134" s="130">
        <f>SUM(BK135:BK161)</f>
        <v>0</v>
      </c>
    </row>
    <row r="135" spans="2:65" s="1" customFormat="1" ht="24.15" customHeight="1">
      <c r="B135" s="133"/>
      <c r="C135" s="134" t="s">
        <v>79</v>
      </c>
      <c r="D135" s="134" t="s">
        <v>124</v>
      </c>
      <c r="E135" s="135" t="s">
        <v>125</v>
      </c>
      <c r="F135" s="136" t="s">
        <v>126</v>
      </c>
      <c r="G135" s="137" t="s">
        <v>127</v>
      </c>
      <c r="H135" s="138">
        <v>126.357</v>
      </c>
      <c r="I135" s="138"/>
      <c r="J135" s="138">
        <f>ROUND(I135*H135,3)</f>
        <v>0</v>
      </c>
      <c r="K135" s="139"/>
      <c r="L135" s="27"/>
      <c r="M135" s="140" t="s">
        <v>1</v>
      </c>
      <c r="N135" s="141" t="s">
        <v>37</v>
      </c>
      <c r="O135" s="142">
        <v>0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128</v>
      </c>
      <c r="AT135" s="144" t="s">
        <v>124</v>
      </c>
      <c r="AU135" s="144" t="s">
        <v>129</v>
      </c>
      <c r="AY135" s="15" t="s">
        <v>122</v>
      </c>
      <c r="BE135" s="145">
        <f>IF(N135="základná",J135,0)</f>
        <v>0</v>
      </c>
      <c r="BF135" s="145">
        <f>IF(N135="znížená",J135,0)</f>
        <v>0</v>
      </c>
      <c r="BG135" s="145">
        <f>IF(N135="zákl. prenesená",J135,0)</f>
        <v>0</v>
      </c>
      <c r="BH135" s="145">
        <f>IF(N135="zníž. prenesená",J135,0)</f>
        <v>0</v>
      </c>
      <c r="BI135" s="145">
        <f>IF(N135="nulová",J135,0)</f>
        <v>0</v>
      </c>
      <c r="BJ135" s="15" t="s">
        <v>129</v>
      </c>
      <c r="BK135" s="146">
        <f>ROUND(I135*H135,3)</f>
        <v>0</v>
      </c>
      <c r="BL135" s="15" t="s">
        <v>128</v>
      </c>
      <c r="BM135" s="144" t="s">
        <v>129</v>
      </c>
    </row>
    <row r="136" spans="2:65" s="12" customFormat="1">
      <c r="B136" s="147"/>
      <c r="D136" s="148" t="s">
        <v>130</v>
      </c>
      <c r="E136" s="149" t="s">
        <v>1</v>
      </c>
      <c r="F136" s="150" t="s">
        <v>131</v>
      </c>
      <c r="H136" s="151">
        <v>39.856000000000002</v>
      </c>
      <c r="L136" s="147"/>
      <c r="M136" s="152"/>
      <c r="T136" s="153"/>
      <c r="AT136" s="149" t="s">
        <v>130</v>
      </c>
      <c r="AU136" s="149" t="s">
        <v>129</v>
      </c>
      <c r="AV136" s="12" t="s">
        <v>129</v>
      </c>
      <c r="AW136" s="12" t="s">
        <v>27</v>
      </c>
      <c r="AX136" s="12" t="s">
        <v>71</v>
      </c>
      <c r="AY136" s="149" t="s">
        <v>122</v>
      </c>
    </row>
    <row r="137" spans="2:65" s="12" customFormat="1">
      <c r="B137" s="147"/>
      <c r="D137" s="148" t="s">
        <v>130</v>
      </c>
      <c r="E137" s="149" t="s">
        <v>1</v>
      </c>
      <c r="F137" s="150" t="s">
        <v>132</v>
      </c>
      <c r="H137" s="151">
        <v>51.344999999999999</v>
      </c>
      <c r="L137" s="147"/>
      <c r="M137" s="152"/>
      <c r="T137" s="153"/>
      <c r="AT137" s="149" t="s">
        <v>130</v>
      </c>
      <c r="AU137" s="149" t="s">
        <v>129</v>
      </c>
      <c r="AV137" s="12" t="s">
        <v>129</v>
      </c>
      <c r="AW137" s="12" t="s">
        <v>27</v>
      </c>
      <c r="AX137" s="12" t="s">
        <v>71</v>
      </c>
      <c r="AY137" s="149" t="s">
        <v>122</v>
      </c>
    </row>
    <row r="138" spans="2:65" s="12" customFormat="1">
      <c r="B138" s="147"/>
      <c r="D138" s="148" t="s">
        <v>130</v>
      </c>
      <c r="E138" s="149" t="s">
        <v>1</v>
      </c>
      <c r="F138" s="150" t="s">
        <v>133</v>
      </c>
      <c r="H138" s="151">
        <v>35.155999999999999</v>
      </c>
      <c r="L138" s="147"/>
      <c r="M138" s="152"/>
      <c r="T138" s="153"/>
      <c r="AT138" s="149" t="s">
        <v>130</v>
      </c>
      <c r="AU138" s="149" t="s">
        <v>129</v>
      </c>
      <c r="AV138" s="12" t="s">
        <v>129</v>
      </c>
      <c r="AW138" s="12" t="s">
        <v>27</v>
      </c>
      <c r="AX138" s="12" t="s">
        <v>71</v>
      </c>
      <c r="AY138" s="149" t="s">
        <v>122</v>
      </c>
    </row>
    <row r="139" spans="2:65" s="13" customFormat="1">
      <c r="B139" s="154"/>
      <c r="D139" s="148" t="s">
        <v>130</v>
      </c>
      <c r="E139" s="155" t="s">
        <v>1</v>
      </c>
      <c r="F139" s="156" t="s">
        <v>134</v>
      </c>
      <c r="H139" s="157">
        <v>126.357</v>
      </c>
      <c r="L139" s="154"/>
      <c r="M139" s="158"/>
      <c r="T139" s="159"/>
      <c r="AT139" s="155" t="s">
        <v>130</v>
      </c>
      <c r="AU139" s="155" t="s">
        <v>129</v>
      </c>
      <c r="AV139" s="13" t="s">
        <v>128</v>
      </c>
      <c r="AW139" s="13" t="s">
        <v>27</v>
      </c>
      <c r="AX139" s="13" t="s">
        <v>79</v>
      </c>
      <c r="AY139" s="155" t="s">
        <v>122</v>
      </c>
    </row>
    <row r="140" spans="2:65" s="1" customFormat="1" ht="24.15" customHeight="1">
      <c r="B140" s="133"/>
      <c r="C140" s="134" t="s">
        <v>129</v>
      </c>
      <c r="D140" s="134" t="s">
        <v>124</v>
      </c>
      <c r="E140" s="135" t="s">
        <v>135</v>
      </c>
      <c r="F140" s="136" t="s">
        <v>136</v>
      </c>
      <c r="G140" s="137" t="s">
        <v>127</v>
      </c>
      <c r="H140" s="138">
        <v>126.357</v>
      </c>
      <c r="I140" s="138"/>
      <c r="J140" s="138">
        <f>ROUND(I140*H140,3)</f>
        <v>0</v>
      </c>
      <c r="K140" s="139"/>
      <c r="L140" s="27"/>
      <c r="M140" s="140" t="s">
        <v>1</v>
      </c>
      <c r="N140" s="141" t="s">
        <v>37</v>
      </c>
      <c r="O140" s="142">
        <v>0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128</v>
      </c>
      <c r="AT140" s="144" t="s">
        <v>124</v>
      </c>
      <c r="AU140" s="144" t="s">
        <v>129</v>
      </c>
      <c r="AY140" s="15" t="s">
        <v>122</v>
      </c>
      <c r="BE140" s="145">
        <f>IF(N140="základná",J140,0)</f>
        <v>0</v>
      </c>
      <c r="BF140" s="145">
        <f>IF(N140="znížená",J140,0)</f>
        <v>0</v>
      </c>
      <c r="BG140" s="145">
        <f>IF(N140="zákl. prenesená",J140,0)</f>
        <v>0</v>
      </c>
      <c r="BH140" s="145">
        <f>IF(N140="zníž. prenesená",J140,0)</f>
        <v>0</v>
      </c>
      <c r="BI140" s="145">
        <f>IF(N140="nulová",J140,0)</f>
        <v>0</v>
      </c>
      <c r="BJ140" s="15" t="s">
        <v>129</v>
      </c>
      <c r="BK140" s="146">
        <f>ROUND(I140*H140,3)</f>
        <v>0</v>
      </c>
      <c r="BL140" s="15" t="s">
        <v>128</v>
      </c>
      <c r="BM140" s="144" t="s">
        <v>128</v>
      </c>
    </row>
    <row r="141" spans="2:65" s="12" customFormat="1">
      <c r="B141" s="147"/>
      <c r="D141" s="148" t="s">
        <v>130</v>
      </c>
      <c r="E141" s="149" t="s">
        <v>1</v>
      </c>
      <c r="F141" s="150" t="s">
        <v>131</v>
      </c>
      <c r="H141" s="151">
        <v>39.856000000000002</v>
      </c>
      <c r="L141" s="147"/>
      <c r="M141" s="152"/>
      <c r="T141" s="153"/>
      <c r="AT141" s="149" t="s">
        <v>130</v>
      </c>
      <c r="AU141" s="149" t="s">
        <v>129</v>
      </c>
      <c r="AV141" s="12" t="s">
        <v>129</v>
      </c>
      <c r="AW141" s="12" t="s">
        <v>27</v>
      </c>
      <c r="AX141" s="12" t="s">
        <v>71</v>
      </c>
      <c r="AY141" s="149" t="s">
        <v>122</v>
      </c>
    </row>
    <row r="142" spans="2:65" s="12" customFormat="1">
      <c r="B142" s="147"/>
      <c r="D142" s="148" t="s">
        <v>130</v>
      </c>
      <c r="E142" s="149" t="s">
        <v>1</v>
      </c>
      <c r="F142" s="150" t="s">
        <v>132</v>
      </c>
      <c r="H142" s="151">
        <v>51.344999999999999</v>
      </c>
      <c r="L142" s="147"/>
      <c r="M142" s="152"/>
      <c r="T142" s="153"/>
      <c r="AT142" s="149" t="s">
        <v>130</v>
      </c>
      <c r="AU142" s="149" t="s">
        <v>129</v>
      </c>
      <c r="AV142" s="12" t="s">
        <v>129</v>
      </c>
      <c r="AW142" s="12" t="s">
        <v>27</v>
      </c>
      <c r="AX142" s="12" t="s">
        <v>71</v>
      </c>
      <c r="AY142" s="149" t="s">
        <v>122</v>
      </c>
    </row>
    <row r="143" spans="2:65" s="12" customFormat="1">
      <c r="B143" s="147"/>
      <c r="D143" s="148" t="s">
        <v>130</v>
      </c>
      <c r="E143" s="149" t="s">
        <v>1</v>
      </c>
      <c r="F143" s="150" t="s">
        <v>133</v>
      </c>
      <c r="H143" s="151">
        <v>35.155999999999999</v>
      </c>
      <c r="L143" s="147"/>
      <c r="M143" s="152"/>
      <c r="T143" s="153"/>
      <c r="AT143" s="149" t="s">
        <v>130</v>
      </c>
      <c r="AU143" s="149" t="s">
        <v>129</v>
      </c>
      <c r="AV143" s="12" t="s">
        <v>129</v>
      </c>
      <c r="AW143" s="12" t="s">
        <v>27</v>
      </c>
      <c r="AX143" s="12" t="s">
        <v>71</v>
      </c>
      <c r="AY143" s="149" t="s">
        <v>122</v>
      </c>
    </row>
    <row r="144" spans="2:65" s="13" customFormat="1">
      <c r="B144" s="154"/>
      <c r="D144" s="148" t="s">
        <v>130</v>
      </c>
      <c r="E144" s="155" t="s">
        <v>1</v>
      </c>
      <c r="F144" s="156" t="s">
        <v>134</v>
      </c>
      <c r="H144" s="157">
        <v>126.357</v>
      </c>
      <c r="L144" s="154"/>
      <c r="M144" s="158"/>
      <c r="T144" s="159"/>
      <c r="AT144" s="155" t="s">
        <v>130</v>
      </c>
      <c r="AU144" s="155" t="s">
        <v>129</v>
      </c>
      <c r="AV144" s="13" t="s">
        <v>128</v>
      </c>
      <c r="AW144" s="13" t="s">
        <v>27</v>
      </c>
      <c r="AX144" s="13" t="s">
        <v>79</v>
      </c>
      <c r="AY144" s="155" t="s">
        <v>122</v>
      </c>
    </row>
    <row r="145" spans="2:65" s="1" customFormat="1" ht="21.75" customHeight="1">
      <c r="B145" s="133"/>
      <c r="C145" s="134" t="s">
        <v>137</v>
      </c>
      <c r="D145" s="134" t="s">
        <v>124</v>
      </c>
      <c r="E145" s="135" t="s">
        <v>138</v>
      </c>
      <c r="F145" s="136" t="s">
        <v>139</v>
      </c>
      <c r="G145" s="137" t="s">
        <v>127</v>
      </c>
      <c r="H145" s="138">
        <v>3.4</v>
      </c>
      <c r="I145" s="138"/>
      <c r="J145" s="138">
        <f>ROUND(I145*H145,3)</f>
        <v>0</v>
      </c>
      <c r="K145" s="139"/>
      <c r="L145" s="27"/>
      <c r="M145" s="140" t="s">
        <v>1</v>
      </c>
      <c r="N145" s="141" t="s">
        <v>37</v>
      </c>
      <c r="O145" s="142">
        <v>0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128</v>
      </c>
      <c r="AT145" s="144" t="s">
        <v>124</v>
      </c>
      <c r="AU145" s="144" t="s">
        <v>129</v>
      </c>
      <c r="AY145" s="15" t="s">
        <v>122</v>
      </c>
      <c r="BE145" s="145">
        <f>IF(N145="základná",J145,0)</f>
        <v>0</v>
      </c>
      <c r="BF145" s="145">
        <f>IF(N145="znížená",J145,0)</f>
        <v>0</v>
      </c>
      <c r="BG145" s="145">
        <f>IF(N145="zákl. prenesená",J145,0)</f>
        <v>0</v>
      </c>
      <c r="BH145" s="145">
        <f>IF(N145="zníž. prenesená",J145,0)</f>
        <v>0</v>
      </c>
      <c r="BI145" s="145">
        <f>IF(N145="nulová",J145,0)</f>
        <v>0</v>
      </c>
      <c r="BJ145" s="15" t="s">
        <v>129</v>
      </c>
      <c r="BK145" s="146">
        <f>ROUND(I145*H145,3)</f>
        <v>0</v>
      </c>
      <c r="BL145" s="15" t="s">
        <v>128</v>
      </c>
      <c r="BM145" s="144" t="s">
        <v>140</v>
      </c>
    </row>
    <row r="146" spans="2:65" s="12" customFormat="1">
      <c r="B146" s="147"/>
      <c r="D146" s="148" t="s">
        <v>130</v>
      </c>
      <c r="E146" s="149" t="s">
        <v>1</v>
      </c>
      <c r="F146" s="150" t="s">
        <v>141</v>
      </c>
      <c r="H146" s="151">
        <v>3.4</v>
      </c>
      <c r="L146" s="147"/>
      <c r="M146" s="152"/>
      <c r="T146" s="153"/>
      <c r="AT146" s="149" t="s">
        <v>130</v>
      </c>
      <c r="AU146" s="149" t="s">
        <v>129</v>
      </c>
      <c r="AV146" s="12" t="s">
        <v>129</v>
      </c>
      <c r="AW146" s="12" t="s">
        <v>27</v>
      </c>
      <c r="AX146" s="12" t="s">
        <v>71</v>
      </c>
      <c r="AY146" s="149" t="s">
        <v>122</v>
      </c>
    </row>
    <row r="147" spans="2:65" s="13" customFormat="1">
      <c r="B147" s="154"/>
      <c r="D147" s="148" t="s">
        <v>130</v>
      </c>
      <c r="E147" s="155" t="s">
        <v>1</v>
      </c>
      <c r="F147" s="156" t="s">
        <v>134</v>
      </c>
      <c r="H147" s="157">
        <v>3.4</v>
      </c>
      <c r="L147" s="154"/>
      <c r="M147" s="158"/>
      <c r="T147" s="159"/>
      <c r="AT147" s="155" t="s">
        <v>130</v>
      </c>
      <c r="AU147" s="155" t="s">
        <v>129</v>
      </c>
      <c r="AV147" s="13" t="s">
        <v>128</v>
      </c>
      <c r="AW147" s="13" t="s">
        <v>27</v>
      </c>
      <c r="AX147" s="13" t="s">
        <v>79</v>
      </c>
      <c r="AY147" s="155" t="s">
        <v>122</v>
      </c>
    </row>
    <row r="148" spans="2:65" s="1" customFormat="1" ht="24.15" customHeight="1">
      <c r="B148" s="133"/>
      <c r="C148" s="134" t="s">
        <v>128</v>
      </c>
      <c r="D148" s="134" t="s">
        <v>124</v>
      </c>
      <c r="E148" s="135" t="s">
        <v>142</v>
      </c>
      <c r="F148" s="136" t="s">
        <v>143</v>
      </c>
      <c r="G148" s="137" t="s">
        <v>127</v>
      </c>
      <c r="H148" s="138">
        <v>3.4</v>
      </c>
      <c r="I148" s="138"/>
      <c r="J148" s="138">
        <f>ROUND(I148*H148,3)</f>
        <v>0</v>
      </c>
      <c r="K148" s="139"/>
      <c r="L148" s="27"/>
      <c r="M148" s="140" t="s">
        <v>1</v>
      </c>
      <c r="N148" s="141" t="s">
        <v>37</v>
      </c>
      <c r="O148" s="142">
        <v>0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128</v>
      </c>
      <c r="AT148" s="144" t="s">
        <v>124</v>
      </c>
      <c r="AU148" s="144" t="s">
        <v>129</v>
      </c>
      <c r="AY148" s="15" t="s">
        <v>122</v>
      </c>
      <c r="BE148" s="145">
        <f>IF(N148="základná",J148,0)</f>
        <v>0</v>
      </c>
      <c r="BF148" s="145">
        <f>IF(N148="znížená",J148,0)</f>
        <v>0</v>
      </c>
      <c r="BG148" s="145">
        <f>IF(N148="zákl. prenesená",J148,0)</f>
        <v>0</v>
      </c>
      <c r="BH148" s="145">
        <f>IF(N148="zníž. prenesená",J148,0)</f>
        <v>0</v>
      </c>
      <c r="BI148" s="145">
        <f>IF(N148="nulová",J148,0)</f>
        <v>0</v>
      </c>
      <c r="BJ148" s="15" t="s">
        <v>129</v>
      </c>
      <c r="BK148" s="146">
        <f>ROUND(I148*H148,3)</f>
        <v>0</v>
      </c>
      <c r="BL148" s="15" t="s">
        <v>128</v>
      </c>
      <c r="BM148" s="144" t="s">
        <v>144</v>
      </c>
    </row>
    <row r="149" spans="2:65" s="1" customFormat="1" ht="21.75" customHeight="1">
      <c r="B149" s="133"/>
      <c r="C149" s="134" t="s">
        <v>145</v>
      </c>
      <c r="D149" s="134" t="s">
        <v>124</v>
      </c>
      <c r="E149" s="135" t="s">
        <v>146</v>
      </c>
      <c r="F149" s="136" t="s">
        <v>147</v>
      </c>
      <c r="G149" s="137" t="s">
        <v>127</v>
      </c>
      <c r="H149" s="138">
        <v>51.875999999999998</v>
      </c>
      <c r="I149" s="138"/>
      <c r="J149" s="138">
        <f>ROUND(I149*H149,3)</f>
        <v>0</v>
      </c>
      <c r="K149" s="139"/>
      <c r="L149" s="27"/>
      <c r="M149" s="140" t="s">
        <v>1</v>
      </c>
      <c r="N149" s="141" t="s">
        <v>37</v>
      </c>
      <c r="O149" s="142">
        <v>0</v>
      </c>
      <c r="P149" s="142">
        <f>O149*H149</f>
        <v>0</v>
      </c>
      <c r="Q149" s="142">
        <v>0</v>
      </c>
      <c r="R149" s="142">
        <f>Q149*H149</f>
        <v>0</v>
      </c>
      <c r="S149" s="142">
        <v>0</v>
      </c>
      <c r="T149" s="143">
        <f>S149*H149</f>
        <v>0</v>
      </c>
      <c r="AR149" s="144" t="s">
        <v>128</v>
      </c>
      <c r="AT149" s="144" t="s">
        <v>124</v>
      </c>
      <c r="AU149" s="144" t="s">
        <v>129</v>
      </c>
      <c r="AY149" s="15" t="s">
        <v>122</v>
      </c>
      <c r="BE149" s="145">
        <f>IF(N149="základná",J149,0)</f>
        <v>0</v>
      </c>
      <c r="BF149" s="145">
        <f>IF(N149="znížená",J149,0)</f>
        <v>0</v>
      </c>
      <c r="BG149" s="145">
        <f>IF(N149="zákl. prenesená",J149,0)</f>
        <v>0</v>
      </c>
      <c r="BH149" s="145">
        <f>IF(N149="zníž. prenesená",J149,0)</f>
        <v>0</v>
      </c>
      <c r="BI149" s="145">
        <f>IF(N149="nulová",J149,0)</f>
        <v>0</v>
      </c>
      <c r="BJ149" s="15" t="s">
        <v>129</v>
      </c>
      <c r="BK149" s="146">
        <f>ROUND(I149*H149,3)</f>
        <v>0</v>
      </c>
      <c r="BL149" s="15" t="s">
        <v>128</v>
      </c>
      <c r="BM149" s="144" t="s">
        <v>148</v>
      </c>
    </row>
    <row r="150" spans="2:65" s="12" customFormat="1">
      <c r="B150" s="147"/>
      <c r="D150" s="148" t="s">
        <v>130</v>
      </c>
      <c r="E150" s="149" t="s">
        <v>1</v>
      </c>
      <c r="F150" s="150" t="s">
        <v>149</v>
      </c>
      <c r="H150" s="151">
        <v>10.8</v>
      </c>
      <c r="L150" s="147"/>
      <c r="M150" s="152"/>
      <c r="T150" s="153"/>
      <c r="AT150" s="149" t="s">
        <v>130</v>
      </c>
      <c r="AU150" s="149" t="s">
        <v>129</v>
      </c>
      <c r="AV150" s="12" t="s">
        <v>129</v>
      </c>
      <c r="AW150" s="12" t="s">
        <v>27</v>
      </c>
      <c r="AX150" s="12" t="s">
        <v>71</v>
      </c>
      <c r="AY150" s="149" t="s">
        <v>122</v>
      </c>
    </row>
    <row r="151" spans="2:65" s="12" customFormat="1">
      <c r="B151" s="147"/>
      <c r="D151" s="148" t="s">
        <v>130</v>
      </c>
      <c r="E151" s="149" t="s">
        <v>1</v>
      </c>
      <c r="F151" s="150" t="s">
        <v>150</v>
      </c>
      <c r="H151" s="151">
        <v>41.076000000000001</v>
      </c>
      <c r="L151" s="147"/>
      <c r="M151" s="152"/>
      <c r="T151" s="153"/>
      <c r="AT151" s="149" t="s">
        <v>130</v>
      </c>
      <c r="AU151" s="149" t="s">
        <v>129</v>
      </c>
      <c r="AV151" s="12" t="s">
        <v>129</v>
      </c>
      <c r="AW151" s="12" t="s">
        <v>27</v>
      </c>
      <c r="AX151" s="12" t="s">
        <v>71</v>
      </c>
      <c r="AY151" s="149" t="s">
        <v>122</v>
      </c>
    </row>
    <row r="152" spans="2:65" s="13" customFormat="1">
      <c r="B152" s="154"/>
      <c r="D152" s="148" t="s">
        <v>130</v>
      </c>
      <c r="E152" s="155" t="s">
        <v>1</v>
      </c>
      <c r="F152" s="156" t="s">
        <v>134</v>
      </c>
      <c r="H152" s="157">
        <v>51.876000000000005</v>
      </c>
      <c r="L152" s="154"/>
      <c r="M152" s="158"/>
      <c r="T152" s="159"/>
      <c r="AT152" s="155" t="s">
        <v>130</v>
      </c>
      <c r="AU152" s="155" t="s">
        <v>129</v>
      </c>
      <c r="AV152" s="13" t="s">
        <v>128</v>
      </c>
      <c r="AW152" s="13" t="s">
        <v>27</v>
      </c>
      <c r="AX152" s="13" t="s">
        <v>79</v>
      </c>
      <c r="AY152" s="155" t="s">
        <v>122</v>
      </c>
    </row>
    <row r="153" spans="2:65" s="1" customFormat="1" ht="37.950000000000003" customHeight="1">
      <c r="B153" s="133"/>
      <c r="C153" s="134" t="s">
        <v>140</v>
      </c>
      <c r="D153" s="134" t="s">
        <v>124</v>
      </c>
      <c r="E153" s="135" t="s">
        <v>151</v>
      </c>
      <c r="F153" s="136" t="s">
        <v>152</v>
      </c>
      <c r="G153" s="137" t="s">
        <v>127</v>
      </c>
      <c r="H153" s="138">
        <v>25.937999999999999</v>
      </c>
      <c r="I153" s="138"/>
      <c r="J153" s="138">
        <f>ROUND(I153*H153,3)</f>
        <v>0</v>
      </c>
      <c r="K153" s="139"/>
      <c r="L153" s="27"/>
      <c r="M153" s="140" t="s">
        <v>1</v>
      </c>
      <c r="N153" s="141" t="s">
        <v>37</v>
      </c>
      <c r="O153" s="142">
        <v>0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128</v>
      </c>
      <c r="AT153" s="144" t="s">
        <v>124</v>
      </c>
      <c r="AU153" s="144" t="s">
        <v>129</v>
      </c>
      <c r="AY153" s="15" t="s">
        <v>122</v>
      </c>
      <c r="BE153" s="145">
        <f>IF(N153="základná",J153,0)</f>
        <v>0</v>
      </c>
      <c r="BF153" s="145">
        <f>IF(N153="znížená",J153,0)</f>
        <v>0</v>
      </c>
      <c r="BG153" s="145">
        <f>IF(N153="zákl. prenesená",J153,0)</f>
        <v>0</v>
      </c>
      <c r="BH153" s="145">
        <f>IF(N153="zníž. prenesená",J153,0)</f>
        <v>0</v>
      </c>
      <c r="BI153" s="145">
        <f>IF(N153="nulová",J153,0)</f>
        <v>0</v>
      </c>
      <c r="BJ153" s="15" t="s">
        <v>129</v>
      </c>
      <c r="BK153" s="146">
        <f>ROUND(I153*H153,3)</f>
        <v>0</v>
      </c>
      <c r="BL153" s="15" t="s">
        <v>128</v>
      </c>
      <c r="BM153" s="144" t="s">
        <v>153</v>
      </c>
    </row>
    <row r="154" spans="2:65" s="12" customFormat="1">
      <c r="B154" s="147"/>
      <c r="D154" s="148" t="s">
        <v>130</v>
      </c>
      <c r="E154" s="149" t="s">
        <v>1</v>
      </c>
      <c r="F154" s="150" t="s">
        <v>154</v>
      </c>
      <c r="H154" s="151">
        <v>5.4</v>
      </c>
      <c r="L154" s="147"/>
      <c r="M154" s="152"/>
      <c r="T154" s="153"/>
      <c r="AT154" s="149" t="s">
        <v>130</v>
      </c>
      <c r="AU154" s="149" t="s">
        <v>129</v>
      </c>
      <c r="AV154" s="12" t="s">
        <v>129</v>
      </c>
      <c r="AW154" s="12" t="s">
        <v>27</v>
      </c>
      <c r="AX154" s="12" t="s">
        <v>71</v>
      </c>
      <c r="AY154" s="149" t="s">
        <v>122</v>
      </c>
    </row>
    <row r="155" spans="2:65" s="12" customFormat="1">
      <c r="B155" s="147"/>
      <c r="D155" s="148" t="s">
        <v>130</v>
      </c>
      <c r="E155" s="149" t="s">
        <v>1</v>
      </c>
      <c r="F155" s="150" t="s">
        <v>155</v>
      </c>
      <c r="H155" s="151">
        <v>20.538</v>
      </c>
      <c r="L155" s="147"/>
      <c r="M155" s="152"/>
      <c r="T155" s="153"/>
      <c r="AT155" s="149" t="s">
        <v>130</v>
      </c>
      <c r="AU155" s="149" t="s">
        <v>129</v>
      </c>
      <c r="AV155" s="12" t="s">
        <v>129</v>
      </c>
      <c r="AW155" s="12" t="s">
        <v>27</v>
      </c>
      <c r="AX155" s="12" t="s">
        <v>71</v>
      </c>
      <c r="AY155" s="149" t="s">
        <v>122</v>
      </c>
    </row>
    <row r="156" spans="2:65" s="13" customFormat="1">
      <c r="B156" s="154"/>
      <c r="D156" s="148" t="s">
        <v>130</v>
      </c>
      <c r="E156" s="155" t="s">
        <v>1</v>
      </c>
      <c r="F156" s="156" t="s">
        <v>134</v>
      </c>
      <c r="H156" s="157">
        <v>25.938000000000002</v>
      </c>
      <c r="L156" s="154"/>
      <c r="M156" s="158"/>
      <c r="T156" s="159"/>
      <c r="AT156" s="155" t="s">
        <v>130</v>
      </c>
      <c r="AU156" s="155" t="s">
        <v>129</v>
      </c>
      <c r="AV156" s="13" t="s">
        <v>128</v>
      </c>
      <c r="AW156" s="13" t="s">
        <v>27</v>
      </c>
      <c r="AX156" s="13" t="s">
        <v>79</v>
      </c>
      <c r="AY156" s="155" t="s">
        <v>122</v>
      </c>
    </row>
    <row r="157" spans="2:65" s="1" customFormat="1" ht="33" customHeight="1">
      <c r="B157" s="133"/>
      <c r="C157" s="134" t="s">
        <v>156</v>
      </c>
      <c r="D157" s="134" t="s">
        <v>124</v>
      </c>
      <c r="E157" s="135" t="s">
        <v>157</v>
      </c>
      <c r="F157" s="136" t="s">
        <v>158</v>
      </c>
      <c r="G157" s="137" t="s">
        <v>127</v>
      </c>
      <c r="H157" s="138">
        <v>181.66300000000001</v>
      </c>
      <c r="I157" s="138"/>
      <c r="J157" s="138">
        <f>ROUND(I157*H157,3)</f>
        <v>0</v>
      </c>
      <c r="K157" s="139"/>
      <c r="L157" s="27"/>
      <c r="M157" s="140" t="s">
        <v>1</v>
      </c>
      <c r="N157" s="141" t="s">
        <v>37</v>
      </c>
      <c r="O157" s="142">
        <v>0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128</v>
      </c>
      <c r="AT157" s="144" t="s">
        <v>124</v>
      </c>
      <c r="AU157" s="144" t="s">
        <v>129</v>
      </c>
      <c r="AY157" s="15" t="s">
        <v>122</v>
      </c>
      <c r="BE157" s="145">
        <f>IF(N157="základná",J157,0)</f>
        <v>0</v>
      </c>
      <c r="BF157" s="145">
        <f>IF(N157="znížená",J157,0)</f>
        <v>0</v>
      </c>
      <c r="BG157" s="145">
        <f>IF(N157="zákl. prenesená",J157,0)</f>
        <v>0</v>
      </c>
      <c r="BH157" s="145">
        <f>IF(N157="zníž. prenesená",J157,0)</f>
        <v>0</v>
      </c>
      <c r="BI157" s="145">
        <f>IF(N157="nulová",J157,0)</f>
        <v>0</v>
      </c>
      <c r="BJ157" s="15" t="s">
        <v>129</v>
      </c>
      <c r="BK157" s="146">
        <f>ROUND(I157*H157,3)</f>
        <v>0</v>
      </c>
      <c r="BL157" s="15" t="s">
        <v>128</v>
      </c>
      <c r="BM157" s="144" t="s">
        <v>159</v>
      </c>
    </row>
    <row r="158" spans="2:65" s="1" customFormat="1" ht="24.15" customHeight="1">
      <c r="B158" s="133"/>
      <c r="C158" s="134" t="s">
        <v>144</v>
      </c>
      <c r="D158" s="134" t="s">
        <v>124</v>
      </c>
      <c r="E158" s="135" t="s">
        <v>160</v>
      </c>
      <c r="F158" s="136" t="s">
        <v>161</v>
      </c>
      <c r="G158" s="137" t="s">
        <v>127</v>
      </c>
      <c r="H158" s="138">
        <v>25.937999999999999</v>
      </c>
      <c r="I158" s="138"/>
      <c r="J158" s="138">
        <f>ROUND(I158*H158,3)</f>
        <v>0</v>
      </c>
      <c r="K158" s="139"/>
      <c r="L158" s="27"/>
      <c r="M158" s="140" t="s">
        <v>1</v>
      </c>
      <c r="N158" s="141" t="s">
        <v>37</v>
      </c>
      <c r="O158" s="142">
        <v>0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128</v>
      </c>
      <c r="AT158" s="144" t="s">
        <v>124</v>
      </c>
      <c r="AU158" s="144" t="s">
        <v>129</v>
      </c>
      <c r="AY158" s="15" t="s">
        <v>122</v>
      </c>
      <c r="BE158" s="145">
        <f>IF(N158="základná",J158,0)</f>
        <v>0</v>
      </c>
      <c r="BF158" s="145">
        <f>IF(N158="znížená",J158,0)</f>
        <v>0</v>
      </c>
      <c r="BG158" s="145">
        <f>IF(N158="zákl. prenesená",J158,0)</f>
        <v>0</v>
      </c>
      <c r="BH158" s="145">
        <f>IF(N158="zníž. prenesená",J158,0)</f>
        <v>0</v>
      </c>
      <c r="BI158" s="145">
        <f>IF(N158="nulová",J158,0)</f>
        <v>0</v>
      </c>
      <c r="BJ158" s="15" t="s">
        <v>129</v>
      </c>
      <c r="BK158" s="146">
        <f>ROUND(I158*H158,3)</f>
        <v>0</v>
      </c>
      <c r="BL158" s="15" t="s">
        <v>128</v>
      </c>
      <c r="BM158" s="144" t="s">
        <v>162</v>
      </c>
    </row>
    <row r="159" spans="2:65" s="12" customFormat="1">
      <c r="B159" s="147"/>
      <c r="D159" s="148" t="s">
        <v>130</v>
      </c>
      <c r="E159" s="149" t="s">
        <v>1</v>
      </c>
      <c r="F159" s="150" t="s">
        <v>163</v>
      </c>
      <c r="H159" s="151">
        <v>5.4</v>
      </c>
      <c r="L159" s="147"/>
      <c r="M159" s="152"/>
      <c r="T159" s="153"/>
      <c r="AT159" s="149" t="s">
        <v>130</v>
      </c>
      <c r="AU159" s="149" t="s">
        <v>129</v>
      </c>
      <c r="AV159" s="12" t="s">
        <v>129</v>
      </c>
      <c r="AW159" s="12" t="s">
        <v>27</v>
      </c>
      <c r="AX159" s="12" t="s">
        <v>71</v>
      </c>
      <c r="AY159" s="149" t="s">
        <v>122</v>
      </c>
    </row>
    <row r="160" spans="2:65" s="12" customFormat="1">
      <c r="B160" s="147"/>
      <c r="D160" s="148" t="s">
        <v>130</v>
      </c>
      <c r="E160" s="149" t="s">
        <v>1</v>
      </c>
      <c r="F160" s="150" t="s">
        <v>164</v>
      </c>
      <c r="H160" s="151">
        <v>20.538</v>
      </c>
      <c r="L160" s="147"/>
      <c r="M160" s="152"/>
      <c r="T160" s="153"/>
      <c r="AT160" s="149" t="s">
        <v>130</v>
      </c>
      <c r="AU160" s="149" t="s">
        <v>129</v>
      </c>
      <c r="AV160" s="12" t="s">
        <v>129</v>
      </c>
      <c r="AW160" s="12" t="s">
        <v>27</v>
      </c>
      <c r="AX160" s="12" t="s">
        <v>71</v>
      </c>
      <c r="AY160" s="149" t="s">
        <v>122</v>
      </c>
    </row>
    <row r="161" spans="2:65" s="13" customFormat="1">
      <c r="B161" s="154"/>
      <c r="D161" s="148" t="s">
        <v>130</v>
      </c>
      <c r="E161" s="155" t="s">
        <v>1</v>
      </c>
      <c r="F161" s="156" t="s">
        <v>134</v>
      </c>
      <c r="H161" s="157">
        <v>25.938000000000002</v>
      </c>
      <c r="L161" s="154"/>
      <c r="M161" s="158"/>
      <c r="T161" s="159"/>
      <c r="AT161" s="155" t="s">
        <v>130</v>
      </c>
      <c r="AU161" s="155" t="s">
        <v>129</v>
      </c>
      <c r="AV161" s="13" t="s">
        <v>128</v>
      </c>
      <c r="AW161" s="13" t="s">
        <v>27</v>
      </c>
      <c r="AX161" s="13" t="s">
        <v>79</v>
      </c>
      <c r="AY161" s="155" t="s">
        <v>122</v>
      </c>
    </row>
    <row r="162" spans="2:65" s="11" customFormat="1" ht="22.95" customHeight="1">
      <c r="B162" s="122"/>
      <c r="D162" s="123" t="s">
        <v>70</v>
      </c>
      <c r="E162" s="131" t="s">
        <v>129</v>
      </c>
      <c r="F162" s="131" t="s">
        <v>165</v>
      </c>
      <c r="J162" s="132">
        <f>BK162</f>
        <v>0</v>
      </c>
      <c r="L162" s="122"/>
      <c r="M162" s="126"/>
      <c r="P162" s="127">
        <f>SUM(P163:P192)</f>
        <v>0</v>
      </c>
      <c r="R162" s="127">
        <f>SUM(R163:R192)</f>
        <v>0</v>
      </c>
      <c r="T162" s="128">
        <f>SUM(T163:T192)</f>
        <v>0</v>
      </c>
      <c r="AR162" s="123" t="s">
        <v>79</v>
      </c>
      <c r="AT162" s="129" t="s">
        <v>70</v>
      </c>
      <c r="AU162" s="129" t="s">
        <v>79</v>
      </c>
      <c r="AY162" s="123" t="s">
        <v>122</v>
      </c>
      <c r="BK162" s="130">
        <f>SUM(BK163:BK192)</f>
        <v>0</v>
      </c>
    </row>
    <row r="163" spans="2:65" s="1" customFormat="1" ht="21.75" customHeight="1">
      <c r="B163" s="133"/>
      <c r="C163" s="134" t="s">
        <v>166</v>
      </c>
      <c r="D163" s="134" t="s">
        <v>124</v>
      </c>
      <c r="E163" s="135" t="s">
        <v>167</v>
      </c>
      <c r="F163" s="136" t="s">
        <v>168</v>
      </c>
      <c r="G163" s="137" t="s">
        <v>127</v>
      </c>
      <c r="H163" s="138">
        <v>8.6460000000000008</v>
      </c>
      <c r="I163" s="138"/>
      <c r="J163" s="138">
        <f>ROUND(I163*H163,3)</f>
        <v>0</v>
      </c>
      <c r="K163" s="139"/>
      <c r="L163" s="27"/>
      <c r="M163" s="140" t="s">
        <v>1</v>
      </c>
      <c r="N163" s="141" t="s">
        <v>37</v>
      </c>
      <c r="O163" s="142">
        <v>0</v>
      </c>
      <c r="P163" s="142">
        <f>O163*H163</f>
        <v>0</v>
      </c>
      <c r="Q163" s="142">
        <v>0</v>
      </c>
      <c r="R163" s="142">
        <f>Q163*H163</f>
        <v>0</v>
      </c>
      <c r="S163" s="142">
        <v>0</v>
      </c>
      <c r="T163" s="143">
        <f>S163*H163</f>
        <v>0</v>
      </c>
      <c r="AR163" s="144" t="s">
        <v>128</v>
      </c>
      <c r="AT163" s="144" t="s">
        <v>124</v>
      </c>
      <c r="AU163" s="144" t="s">
        <v>129</v>
      </c>
      <c r="AY163" s="15" t="s">
        <v>122</v>
      </c>
      <c r="BE163" s="145">
        <f>IF(N163="základná",J163,0)</f>
        <v>0</v>
      </c>
      <c r="BF163" s="145">
        <f>IF(N163="znížená",J163,0)</f>
        <v>0</v>
      </c>
      <c r="BG163" s="145">
        <f>IF(N163="zákl. prenesená",J163,0)</f>
        <v>0</v>
      </c>
      <c r="BH163" s="145">
        <f>IF(N163="zníž. prenesená",J163,0)</f>
        <v>0</v>
      </c>
      <c r="BI163" s="145">
        <f>IF(N163="nulová",J163,0)</f>
        <v>0</v>
      </c>
      <c r="BJ163" s="15" t="s">
        <v>129</v>
      </c>
      <c r="BK163" s="146">
        <f>ROUND(I163*H163,3)</f>
        <v>0</v>
      </c>
      <c r="BL163" s="15" t="s">
        <v>128</v>
      </c>
      <c r="BM163" s="144" t="s">
        <v>169</v>
      </c>
    </row>
    <row r="164" spans="2:65" s="12" customFormat="1">
      <c r="B164" s="147"/>
      <c r="D164" s="148" t="s">
        <v>130</v>
      </c>
      <c r="E164" s="149" t="s">
        <v>1</v>
      </c>
      <c r="F164" s="150" t="s">
        <v>170</v>
      </c>
      <c r="H164" s="151">
        <v>1.8</v>
      </c>
      <c r="L164" s="147"/>
      <c r="M164" s="152"/>
      <c r="T164" s="153"/>
      <c r="AT164" s="149" t="s">
        <v>130</v>
      </c>
      <c r="AU164" s="149" t="s">
        <v>129</v>
      </c>
      <c r="AV164" s="12" t="s">
        <v>129</v>
      </c>
      <c r="AW164" s="12" t="s">
        <v>27</v>
      </c>
      <c r="AX164" s="12" t="s">
        <v>71</v>
      </c>
      <c r="AY164" s="149" t="s">
        <v>122</v>
      </c>
    </row>
    <row r="165" spans="2:65" s="12" customFormat="1">
      <c r="B165" s="147"/>
      <c r="D165" s="148" t="s">
        <v>130</v>
      </c>
      <c r="E165" s="149" t="s">
        <v>1</v>
      </c>
      <c r="F165" s="150" t="s">
        <v>171</v>
      </c>
      <c r="H165" s="151">
        <v>6.8460000000000001</v>
      </c>
      <c r="L165" s="147"/>
      <c r="M165" s="152"/>
      <c r="T165" s="153"/>
      <c r="AT165" s="149" t="s">
        <v>130</v>
      </c>
      <c r="AU165" s="149" t="s">
        <v>129</v>
      </c>
      <c r="AV165" s="12" t="s">
        <v>129</v>
      </c>
      <c r="AW165" s="12" t="s">
        <v>27</v>
      </c>
      <c r="AX165" s="12" t="s">
        <v>71</v>
      </c>
      <c r="AY165" s="149" t="s">
        <v>122</v>
      </c>
    </row>
    <row r="166" spans="2:65" s="13" customFormat="1">
      <c r="B166" s="154"/>
      <c r="D166" s="148" t="s">
        <v>130</v>
      </c>
      <c r="E166" s="155" t="s">
        <v>1</v>
      </c>
      <c r="F166" s="156" t="s">
        <v>134</v>
      </c>
      <c r="H166" s="157">
        <v>8.6460000000000008</v>
      </c>
      <c r="L166" s="154"/>
      <c r="M166" s="158"/>
      <c r="T166" s="159"/>
      <c r="AT166" s="155" t="s">
        <v>130</v>
      </c>
      <c r="AU166" s="155" t="s">
        <v>129</v>
      </c>
      <c r="AV166" s="13" t="s">
        <v>128</v>
      </c>
      <c r="AW166" s="13" t="s">
        <v>27</v>
      </c>
      <c r="AX166" s="13" t="s">
        <v>79</v>
      </c>
      <c r="AY166" s="155" t="s">
        <v>122</v>
      </c>
    </row>
    <row r="167" spans="2:65" s="1" customFormat="1" ht="33" customHeight="1">
      <c r="B167" s="133"/>
      <c r="C167" s="134" t="s">
        <v>148</v>
      </c>
      <c r="D167" s="134" t="s">
        <v>124</v>
      </c>
      <c r="E167" s="135" t="s">
        <v>172</v>
      </c>
      <c r="F167" s="136" t="s">
        <v>173</v>
      </c>
      <c r="G167" s="137" t="s">
        <v>174</v>
      </c>
      <c r="H167" s="138">
        <v>114.1</v>
      </c>
      <c r="I167" s="138"/>
      <c r="J167" s="138">
        <f>ROUND(I167*H167,3)</f>
        <v>0</v>
      </c>
      <c r="K167" s="139"/>
      <c r="L167" s="27"/>
      <c r="M167" s="140" t="s">
        <v>1</v>
      </c>
      <c r="N167" s="141" t="s">
        <v>37</v>
      </c>
      <c r="O167" s="142">
        <v>0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128</v>
      </c>
      <c r="AT167" s="144" t="s">
        <v>124</v>
      </c>
      <c r="AU167" s="144" t="s">
        <v>129</v>
      </c>
      <c r="AY167" s="15" t="s">
        <v>122</v>
      </c>
      <c r="BE167" s="145">
        <f>IF(N167="základná",J167,0)</f>
        <v>0</v>
      </c>
      <c r="BF167" s="145">
        <f>IF(N167="znížená",J167,0)</f>
        <v>0</v>
      </c>
      <c r="BG167" s="145">
        <f>IF(N167="zákl. prenesená",J167,0)</f>
        <v>0</v>
      </c>
      <c r="BH167" s="145">
        <f>IF(N167="zníž. prenesená",J167,0)</f>
        <v>0</v>
      </c>
      <c r="BI167" s="145">
        <f>IF(N167="nulová",J167,0)</f>
        <v>0</v>
      </c>
      <c r="BJ167" s="15" t="s">
        <v>129</v>
      </c>
      <c r="BK167" s="146">
        <f>ROUND(I167*H167,3)</f>
        <v>0</v>
      </c>
      <c r="BL167" s="15" t="s">
        <v>128</v>
      </c>
      <c r="BM167" s="144" t="s">
        <v>7</v>
      </c>
    </row>
    <row r="168" spans="2:65" s="12" customFormat="1">
      <c r="B168" s="147"/>
      <c r="D168" s="148" t="s">
        <v>130</v>
      </c>
      <c r="E168" s="149" t="s">
        <v>1</v>
      </c>
      <c r="F168" s="150" t="s">
        <v>175</v>
      </c>
      <c r="H168" s="151">
        <v>114.1</v>
      </c>
      <c r="L168" s="147"/>
      <c r="M168" s="152"/>
      <c r="T168" s="153"/>
      <c r="AT168" s="149" t="s">
        <v>130</v>
      </c>
      <c r="AU168" s="149" t="s">
        <v>129</v>
      </c>
      <c r="AV168" s="12" t="s">
        <v>129</v>
      </c>
      <c r="AW168" s="12" t="s">
        <v>27</v>
      </c>
      <c r="AX168" s="12" t="s">
        <v>71</v>
      </c>
      <c r="AY168" s="149" t="s">
        <v>122</v>
      </c>
    </row>
    <row r="169" spans="2:65" s="13" customFormat="1">
      <c r="B169" s="154"/>
      <c r="D169" s="148" t="s">
        <v>130</v>
      </c>
      <c r="E169" s="155" t="s">
        <v>1</v>
      </c>
      <c r="F169" s="156" t="s">
        <v>134</v>
      </c>
      <c r="H169" s="157">
        <v>114.1</v>
      </c>
      <c r="L169" s="154"/>
      <c r="M169" s="158"/>
      <c r="T169" s="159"/>
      <c r="AT169" s="155" t="s">
        <v>130</v>
      </c>
      <c r="AU169" s="155" t="s">
        <v>129</v>
      </c>
      <c r="AV169" s="13" t="s">
        <v>128</v>
      </c>
      <c r="AW169" s="13" t="s">
        <v>27</v>
      </c>
      <c r="AX169" s="13" t="s">
        <v>79</v>
      </c>
      <c r="AY169" s="155" t="s">
        <v>122</v>
      </c>
    </row>
    <row r="170" spans="2:65" s="1" customFormat="1" ht="24.15" customHeight="1">
      <c r="B170" s="133"/>
      <c r="C170" s="160" t="s">
        <v>176</v>
      </c>
      <c r="D170" s="160" t="s">
        <v>177</v>
      </c>
      <c r="E170" s="161" t="s">
        <v>178</v>
      </c>
      <c r="F170" s="162" t="s">
        <v>179</v>
      </c>
      <c r="G170" s="163" t="s">
        <v>180</v>
      </c>
      <c r="H170" s="164">
        <v>9</v>
      </c>
      <c r="I170" s="164"/>
      <c r="J170" s="164">
        <f>ROUND(I170*H170,3)</f>
        <v>0</v>
      </c>
      <c r="K170" s="165"/>
      <c r="L170" s="166"/>
      <c r="M170" s="167" t="s">
        <v>1</v>
      </c>
      <c r="N170" s="168" t="s">
        <v>37</v>
      </c>
      <c r="O170" s="142">
        <v>0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144</v>
      </c>
      <c r="AT170" s="144" t="s">
        <v>177</v>
      </c>
      <c r="AU170" s="144" t="s">
        <v>129</v>
      </c>
      <c r="AY170" s="15" t="s">
        <v>122</v>
      </c>
      <c r="BE170" s="145">
        <f>IF(N170="základná",J170,0)</f>
        <v>0</v>
      </c>
      <c r="BF170" s="145">
        <f>IF(N170="znížená",J170,0)</f>
        <v>0</v>
      </c>
      <c r="BG170" s="145">
        <f>IF(N170="zákl. prenesená",J170,0)</f>
        <v>0</v>
      </c>
      <c r="BH170" s="145">
        <f>IF(N170="zníž. prenesená",J170,0)</f>
        <v>0</v>
      </c>
      <c r="BI170" s="145">
        <f>IF(N170="nulová",J170,0)</f>
        <v>0</v>
      </c>
      <c r="BJ170" s="15" t="s">
        <v>129</v>
      </c>
      <c r="BK170" s="146">
        <f>ROUND(I170*H170,3)</f>
        <v>0</v>
      </c>
      <c r="BL170" s="15" t="s">
        <v>128</v>
      </c>
      <c r="BM170" s="144" t="s">
        <v>181</v>
      </c>
    </row>
    <row r="171" spans="2:65" s="1" customFormat="1" ht="33" customHeight="1">
      <c r="B171" s="133"/>
      <c r="C171" s="134" t="s">
        <v>153</v>
      </c>
      <c r="D171" s="134" t="s">
        <v>124</v>
      </c>
      <c r="E171" s="135" t="s">
        <v>182</v>
      </c>
      <c r="F171" s="136" t="s">
        <v>183</v>
      </c>
      <c r="G171" s="137" t="s">
        <v>184</v>
      </c>
      <c r="H171" s="138">
        <v>1221.1120000000001</v>
      </c>
      <c r="I171" s="138"/>
      <c r="J171" s="138">
        <f>ROUND(I171*H171,3)</f>
        <v>0</v>
      </c>
      <c r="K171" s="139"/>
      <c r="L171" s="27"/>
      <c r="M171" s="140" t="s">
        <v>1</v>
      </c>
      <c r="N171" s="141" t="s">
        <v>37</v>
      </c>
      <c r="O171" s="142">
        <v>0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128</v>
      </c>
      <c r="AT171" s="144" t="s">
        <v>124</v>
      </c>
      <c r="AU171" s="144" t="s">
        <v>129</v>
      </c>
      <c r="AY171" s="15" t="s">
        <v>122</v>
      </c>
      <c r="BE171" s="145">
        <f>IF(N171="základná",J171,0)</f>
        <v>0</v>
      </c>
      <c r="BF171" s="145">
        <f>IF(N171="znížená",J171,0)</f>
        <v>0</v>
      </c>
      <c r="BG171" s="145">
        <f>IF(N171="zákl. prenesená",J171,0)</f>
        <v>0</v>
      </c>
      <c r="BH171" s="145">
        <f>IF(N171="zníž. prenesená",J171,0)</f>
        <v>0</v>
      </c>
      <c r="BI171" s="145">
        <f>IF(N171="nulová",J171,0)</f>
        <v>0</v>
      </c>
      <c r="BJ171" s="15" t="s">
        <v>129</v>
      </c>
      <c r="BK171" s="146">
        <f>ROUND(I171*H171,3)</f>
        <v>0</v>
      </c>
      <c r="BL171" s="15" t="s">
        <v>128</v>
      </c>
      <c r="BM171" s="144" t="s">
        <v>185</v>
      </c>
    </row>
    <row r="172" spans="2:65" s="12" customFormat="1">
      <c r="B172" s="147"/>
      <c r="D172" s="148" t="s">
        <v>130</v>
      </c>
      <c r="E172" s="149" t="s">
        <v>1</v>
      </c>
      <c r="F172" s="150" t="s">
        <v>186</v>
      </c>
      <c r="H172" s="151">
        <v>765.10699999999997</v>
      </c>
      <c r="L172" s="147"/>
      <c r="M172" s="152"/>
      <c r="T172" s="153"/>
      <c r="AT172" s="149" t="s">
        <v>130</v>
      </c>
      <c r="AU172" s="149" t="s">
        <v>129</v>
      </c>
      <c r="AV172" s="12" t="s">
        <v>129</v>
      </c>
      <c r="AW172" s="12" t="s">
        <v>27</v>
      </c>
      <c r="AX172" s="12" t="s">
        <v>71</v>
      </c>
      <c r="AY172" s="149" t="s">
        <v>122</v>
      </c>
    </row>
    <row r="173" spans="2:65" s="12" customFormat="1">
      <c r="B173" s="147"/>
      <c r="D173" s="148" t="s">
        <v>130</v>
      </c>
      <c r="E173" s="149" t="s">
        <v>1</v>
      </c>
      <c r="F173" s="150" t="s">
        <v>187</v>
      </c>
      <c r="H173" s="151">
        <v>456.005</v>
      </c>
      <c r="L173" s="147"/>
      <c r="M173" s="152"/>
      <c r="T173" s="153"/>
      <c r="AT173" s="149" t="s">
        <v>130</v>
      </c>
      <c r="AU173" s="149" t="s">
        <v>129</v>
      </c>
      <c r="AV173" s="12" t="s">
        <v>129</v>
      </c>
      <c r="AW173" s="12" t="s">
        <v>27</v>
      </c>
      <c r="AX173" s="12" t="s">
        <v>71</v>
      </c>
      <c r="AY173" s="149" t="s">
        <v>122</v>
      </c>
    </row>
    <row r="174" spans="2:65" s="13" customFormat="1">
      <c r="B174" s="154"/>
      <c r="D174" s="148" t="s">
        <v>130</v>
      </c>
      <c r="E174" s="155" t="s">
        <v>1</v>
      </c>
      <c r="F174" s="156" t="s">
        <v>134</v>
      </c>
      <c r="H174" s="157">
        <v>1221.1120000000001</v>
      </c>
      <c r="L174" s="154"/>
      <c r="M174" s="158"/>
      <c r="T174" s="159"/>
      <c r="AT174" s="155" t="s">
        <v>130</v>
      </c>
      <c r="AU174" s="155" t="s">
        <v>129</v>
      </c>
      <c r="AV174" s="13" t="s">
        <v>128</v>
      </c>
      <c r="AW174" s="13" t="s">
        <v>27</v>
      </c>
      <c r="AX174" s="13" t="s">
        <v>79</v>
      </c>
      <c r="AY174" s="155" t="s">
        <v>122</v>
      </c>
    </row>
    <row r="175" spans="2:65" s="1" customFormat="1" ht="16.5" customHeight="1">
      <c r="B175" s="133"/>
      <c r="C175" s="134" t="s">
        <v>188</v>
      </c>
      <c r="D175" s="134" t="s">
        <v>124</v>
      </c>
      <c r="E175" s="135" t="s">
        <v>189</v>
      </c>
      <c r="F175" s="136" t="s">
        <v>190</v>
      </c>
      <c r="G175" s="137" t="s">
        <v>127</v>
      </c>
      <c r="H175" s="138">
        <v>9.0709999999999997</v>
      </c>
      <c r="I175" s="138"/>
      <c r="J175" s="138">
        <f>ROUND(I175*H175,3)</f>
        <v>0</v>
      </c>
      <c r="K175" s="139"/>
      <c r="L175" s="27"/>
      <c r="M175" s="140" t="s">
        <v>1</v>
      </c>
      <c r="N175" s="141" t="s">
        <v>37</v>
      </c>
      <c r="O175" s="142">
        <v>0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128</v>
      </c>
      <c r="AT175" s="144" t="s">
        <v>124</v>
      </c>
      <c r="AU175" s="144" t="s">
        <v>129</v>
      </c>
      <c r="AY175" s="15" t="s">
        <v>122</v>
      </c>
      <c r="BE175" s="145">
        <f>IF(N175="základná",J175,0)</f>
        <v>0</v>
      </c>
      <c r="BF175" s="145">
        <f>IF(N175="znížená",J175,0)</f>
        <v>0</v>
      </c>
      <c r="BG175" s="145">
        <f>IF(N175="zákl. prenesená",J175,0)</f>
        <v>0</v>
      </c>
      <c r="BH175" s="145">
        <f>IF(N175="zníž. prenesená",J175,0)</f>
        <v>0</v>
      </c>
      <c r="BI175" s="145">
        <f>IF(N175="nulová",J175,0)</f>
        <v>0</v>
      </c>
      <c r="BJ175" s="15" t="s">
        <v>129</v>
      </c>
      <c r="BK175" s="146">
        <f>ROUND(I175*H175,3)</f>
        <v>0</v>
      </c>
      <c r="BL175" s="15" t="s">
        <v>128</v>
      </c>
      <c r="BM175" s="144" t="s">
        <v>191</v>
      </c>
    </row>
    <row r="176" spans="2:65" s="12" customFormat="1">
      <c r="B176" s="147"/>
      <c r="D176" s="148" t="s">
        <v>130</v>
      </c>
      <c r="E176" s="149" t="s">
        <v>1</v>
      </c>
      <c r="F176" s="150" t="s">
        <v>170</v>
      </c>
      <c r="H176" s="151">
        <v>1.8</v>
      </c>
      <c r="L176" s="147"/>
      <c r="M176" s="152"/>
      <c r="T176" s="153"/>
      <c r="AT176" s="149" t="s">
        <v>130</v>
      </c>
      <c r="AU176" s="149" t="s">
        <v>129</v>
      </c>
      <c r="AV176" s="12" t="s">
        <v>129</v>
      </c>
      <c r="AW176" s="12" t="s">
        <v>27</v>
      </c>
      <c r="AX176" s="12" t="s">
        <v>71</v>
      </c>
      <c r="AY176" s="149" t="s">
        <v>122</v>
      </c>
    </row>
    <row r="177" spans="2:65" s="12" customFormat="1">
      <c r="B177" s="147"/>
      <c r="D177" s="148" t="s">
        <v>130</v>
      </c>
      <c r="E177" s="149" t="s">
        <v>1</v>
      </c>
      <c r="F177" s="150" t="s">
        <v>171</v>
      </c>
      <c r="H177" s="151">
        <v>6.8460000000000001</v>
      </c>
      <c r="L177" s="147"/>
      <c r="M177" s="152"/>
      <c r="T177" s="153"/>
      <c r="AT177" s="149" t="s">
        <v>130</v>
      </c>
      <c r="AU177" s="149" t="s">
        <v>129</v>
      </c>
      <c r="AV177" s="12" t="s">
        <v>129</v>
      </c>
      <c r="AW177" s="12" t="s">
        <v>27</v>
      </c>
      <c r="AX177" s="12" t="s">
        <v>71</v>
      </c>
      <c r="AY177" s="149" t="s">
        <v>122</v>
      </c>
    </row>
    <row r="178" spans="2:65" s="12" customFormat="1">
      <c r="B178" s="147"/>
      <c r="D178" s="148" t="s">
        <v>130</v>
      </c>
      <c r="E178" s="149" t="s">
        <v>1</v>
      </c>
      <c r="F178" s="150" t="s">
        <v>192</v>
      </c>
      <c r="H178" s="151">
        <v>0.42499999999999999</v>
      </c>
      <c r="L178" s="147"/>
      <c r="M178" s="152"/>
      <c r="T178" s="153"/>
      <c r="AT178" s="149" t="s">
        <v>130</v>
      </c>
      <c r="AU178" s="149" t="s">
        <v>129</v>
      </c>
      <c r="AV178" s="12" t="s">
        <v>129</v>
      </c>
      <c r="AW178" s="12" t="s">
        <v>27</v>
      </c>
      <c r="AX178" s="12" t="s">
        <v>71</v>
      </c>
      <c r="AY178" s="149" t="s">
        <v>122</v>
      </c>
    </row>
    <row r="179" spans="2:65" s="13" customFormat="1">
      <c r="B179" s="154"/>
      <c r="D179" s="148" t="s">
        <v>130</v>
      </c>
      <c r="E179" s="155" t="s">
        <v>1</v>
      </c>
      <c r="F179" s="156" t="s">
        <v>134</v>
      </c>
      <c r="H179" s="157">
        <v>9.0710000000000015</v>
      </c>
      <c r="L179" s="154"/>
      <c r="M179" s="158"/>
      <c r="T179" s="159"/>
      <c r="AT179" s="155" t="s">
        <v>130</v>
      </c>
      <c r="AU179" s="155" t="s">
        <v>129</v>
      </c>
      <c r="AV179" s="13" t="s">
        <v>128</v>
      </c>
      <c r="AW179" s="13" t="s">
        <v>27</v>
      </c>
      <c r="AX179" s="13" t="s">
        <v>79</v>
      </c>
      <c r="AY179" s="155" t="s">
        <v>122</v>
      </c>
    </row>
    <row r="180" spans="2:65" s="1" customFormat="1" ht="16.5" customHeight="1">
      <c r="B180" s="133"/>
      <c r="C180" s="134" t="s">
        <v>159</v>
      </c>
      <c r="D180" s="134" t="s">
        <v>124</v>
      </c>
      <c r="E180" s="135" t="s">
        <v>193</v>
      </c>
      <c r="F180" s="136" t="s">
        <v>194</v>
      </c>
      <c r="G180" s="137" t="s">
        <v>127</v>
      </c>
      <c r="H180" s="138">
        <v>34.584000000000003</v>
      </c>
      <c r="I180" s="138"/>
      <c r="J180" s="138">
        <f>ROUND(I180*H180,3)</f>
        <v>0</v>
      </c>
      <c r="K180" s="139"/>
      <c r="L180" s="27"/>
      <c r="M180" s="140" t="s">
        <v>1</v>
      </c>
      <c r="N180" s="141" t="s">
        <v>37</v>
      </c>
      <c r="O180" s="142">
        <v>0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128</v>
      </c>
      <c r="AT180" s="144" t="s">
        <v>124</v>
      </c>
      <c r="AU180" s="144" t="s">
        <v>129</v>
      </c>
      <c r="AY180" s="15" t="s">
        <v>122</v>
      </c>
      <c r="BE180" s="145">
        <f>IF(N180="základná",J180,0)</f>
        <v>0</v>
      </c>
      <c r="BF180" s="145">
        <f>IF(N180="znížená",J180,0)</f>
        <v>0</v>
      </c>
      <c r="BG180" s="145">
        <f>IF(N180="zákl. prenesená",J180,0)</f>
        <v>0</v>
      </c>
      <c r="BH180" s="145">
        <f>IF(N180="zníž. prenesená",J180,0)</f>
        <v>0</v>
      </c>
      <c r="BI180" s="145">
        <f>IF(N180="nulová",J180,0)</f>
        <v>0</v>
      </c>
      <c r="BJ180" s="15" t="s">
        <v>129</v>
      </c>
      <c r="BK180" s="146">
        <f>ROUND(I180*H180,3)</f>
        <v>0</v>
      </c>
      <c r="BL180" s="15" t="s">
        <v>128</v>
      </c>
      <c r="BM180" s="144" t="s">
        <v>195</v>
      </c>
    </row>
    <row r="181" spans="2:65" s="12" customFormat="1">
      <c r="B181" s="147"/>
      <c r="D181" s="148" t="s">
        <v>130</v>
      </c>
      <c r="E181" s="149" t="s">
        <v>1</v>
      </c>
      <c r="F181" s="150" t="s">
        <v>196</v>
      </c>
      <c r="H181" s="151">
        <v>7.2</v>
      </c>
      <c r="L181" s="147"/>
      <c r="M181" s="152"/>
      <c r="T181" s="153"/>
      <c r="AT181" s="149" t="s">
        <v>130</v>
      </c>
      <c r="AU181" s="149" t="s">
        <v>129</v>
      </c>
      <c r="AV181" s="12" t="s">
        <v>129</v>
      </c>
      <c r="AW181" s="12" t="s">
        <v>27</v>
      </c>
      <c r="AX181" s="12" t="s">
        <v>71</v>
      </c>
      <c r="AY181" s="149" t="s">
        <v>122</v>
      </c>
    </row>
    <row r="182" spans="2:65" s="12" customFormat="1">
      <c r="B182" s="147"/>
      <c r="D182" s="148" t="s">
        <v>130</v>
      </c>
      <c r="E182" s="149" t="s">
        <v>1</v>
      </c>
      <c r="F182" s="150" t="s">
        <v>197</v>
      </c>
      <c r="H182" s="151">
        <v>27.384</v>
      </c>
      <c r="L182" s="147"/>
      <c r="M182" s="152"/>
      <c r="T182" s="153"/>
      <c r="AT182" s="149" t="s">
        <v>130</v>
      </c>
      <c r="AU182" s="149" t="s">
        <v>129</v>
      </c>
      <c r="AV182" s="12" t="s">
        <v>129</v>
      </c>
      <c r="AW182" s="12" t="s">
        <v>27</v>
      </c>
      <c r="AX182" s="12" t="s">
        <v>71</v>
      </c>
      <c r="AY182" s="149" t="s">
        <v>122</v>
      </c>
    </row>
    <row r="183" spans="2:65" s="13" customFormat="1">
      <c r="B183" s="154"/>
      <c r="D183" s="148" t="s">
        <v>130</v>
      </c>
      <c r="E183" s="155" t="s">
        <v>1</v>
      </c>
      <c r="F183" s="156" t="s">
        <v>134</v>
      </c>
      <c r="H183" s="157">
        <v>34.584000000000003</v>
      </c>
      <c r="L183" s="154"/>
      <c r="M183" s="158"/>
      <c r="T183" s="159"/>
      <c r="AT183" s="155" t="s">
        <v>130</v>
      </c>
      <c r="AU183" s="155" t="s">
        <v>129</v>
      </c>
      <c r="AV183" s="13" t="s">
        <v>128</v>
      </c>
      <c r="AW183" s="13" t="s">
        <v>27</v>
      </c>
      <c r="AX183" s="13" t="s">
        <v>79</v>
      </c>
      <c r="AY183" s="155" t="s">
        <v>122</v>
      </c>
    </row>
    <row r="184" spans="2:65" s="1" customFormat="1" ht="16.5" customHeight="1">
      <c r="B184" s="133"/>
      <c r="C184" s="134" t="s">
        <v>198</v>
      </c>
      <c r="D184" s="134" t="s">
        <v>124</v>
      </c>
      <c r="E184" s="135" t="s">
        <v>199</v>
      </c>
      <c r="F184" s="136" t="s">
        <v>200</v>
      </c>
      <c r="G184" s="137" t="s">
        <v>127</v>
      </c>
      <c r="H184" s="138">
        <v>3.4</v>
      </c>
      <c r="I184" s="138"/>
      <c r="J184" s="138">
        <f>ROUND(I184*H184,3)</f>
        <v>0</v>
      </c>
      <c r="K184" s="139"/>
      <c r="L184" s="27"/>
      <c r="M184" s="140" t="s">
        <v>1</v>
      </c>
      <c r="N184" s="141" t="s">
        <v>37</v>
      </c>
      <c r="O184" s="142">
        <v>0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128</v>
      </c>
      <c r="AT184" s="144" t="s">
        <v>124</v>
      </c>
      <c r="AU184" s="144" t="s">
        <v>129</v>
      </c>
      <c r="AY184" s="15" t="s">
        <v>122</v>
      </c>
      <c r="BE184" s="145">
        <f>IF(N184="základná",J184,0)</f>
        <v>0</v>
      </c>
      <c r="BF184" s="145">
        <f>IF(N184="znížená",J184,0)</f>
        <v>0</v>
      </c>
      <c r="BG184" s="145">
        <f>IF(N184="zákl. prenesená",J184,0)</f>
        <v>0</v>
      </c>
      <c r="BH184" s="145">
        <f>IF(N184="zníž. prenesená",J184,0)</f>
        <v>0</v>
      </c>
      <c r="BI184" s="145">
        <f>IF(N184="nulová",J184,0)</f>
        <v>0</v>
      </c>
      <c r="BJ184" s="15" t="s">
        <v>129</v>
      </c>
      <c r="BK184" s="146">
        <f>ROUND(I184*H184,3)</f>
        <v>0</v>
      </c>
      <c r="BL184" s="15" t="s">
        <v>128</v>
      </c>
      <c r="BM184" s="144" t="s">
        <v>201</v>
      </c>
    </row>
    <row r="185" spans="2:65" s="12" customFormat="1">
      <c r="B185" s="147"/>
      <c r="D185" s="148" t="s">
        <v>130</v>
      </c>
      <c r="E185" s="149" t="s">
        <v>1</v>
      </c>
      <c r="F185" s="150" t="s">
        <v>141</v>
      </c>
      <c r="H185" s="151">
        <v>3.4</v>
      </c>
      <c r="L185" s="147"/>
      <c r="M185" s="152"/>
      <c r="T185" s="153"/>
      <c r="AT185" s="149" t="s">
        <v>130</v>
      </c>
      <c r="AU185" s="149" t="s">
        <v>129</v>
      </c>
      <c r="AV185" s="12" t="s">
        <v>129</v>
      </c>
      <c r="AW185" s="12" t="s">
        <v>27</v>
      </c>
      <c r="AX185" s="12" t="s">
        <v>71</v>
      </c>
      <c r="AY185" s="149" t="s">
        <v>122</v>
      </c>
    </row>
    <row r="186" spans="2:65" s="13" customFormat="1">
      <c r="B186" s="154"/>
      <c r="D186" s="148" t="s">
        <v>130</v>
      </c>
      <c r="E186" s="155" t="s">
        <v>1</v>
      </c>
      <c r="F186" s="156" t="s">
        <v>134</v>
      </c>
      <c r="H186" s="157">
        <v>3.4</v>
      </c>
      <c r="L186" s="154"/>
      <c r="M186" s="158"/>
      <c r="T186" s="159"/>
      <c r="AT186" s="155" t="s">
        <v>130</v>
      </c>
      <c r="AU186" s="155" t="s">
        <v>129</v>
      </c>
      <c r="AV186" s="13" t="s">
        <v>128</v>
      </c>
      <c r="AW186" s="13" t="s">
        <v>27</v>
      </c>
      <c r="AX186" s="13" t="s">
        <v>79</v>
      </c>
      <c r="AY186" s="155" t="s">
        <v>122</v>
      </c>
    </row>
    <row r="187" spans="2:65" s="1" customFormat="1" ht="16.5" customHeight="1">
      <c r="B187" s="133"/>
      <c r="C187" s="134" t="s">
        <v>162</v>
      </c>
      <c r="D187" s="134" t="s">
        <v>124</v>
      </c>
      <c r="E187" s="135" t="s">
        <v>202</v>
      </c>
      <c r="F187" s="136" t="s">
        <v>203</v>
      </c>
      <c r="G187" s="137" t="s">
        <v>184</v>
      </c>
      <c r="H187" s="138">
        <v>47.36</v>
      </c>
      <c r="I187" s="138"/>
      <c r="J187" s="138">
        <f>ROUND(I187*H187,3)</f>
        <v>0</v>
      </c>
      <c r="K187" s="139"/>
      <c r="L187" s="27"/>
      <c r="M187" s="140" t="s">
        <v>1</v>
      </c>
      <c r="N187" s="141" t="s">
        <v>37</v>
      </c>
      <c r="O187" s="142">
        <v>0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128</v>
      </c>
      <c r="AT187" s="144" t="s">
        <v>124</v>
      </c>
      <c r="AU187" s="144" t="s">
        <v>129</v>
      </c>
      <c r="AY187" s="15" t="s">
        <v>122</v>
      </c>
      <c r="BE187" s="145">
        <f>IF(N187="základná",J187,0)</f>
        <v>0</v>
      </c>
      <c r="BF187" s="145">
        <f>IF(N187="znížená",J187,0)</f>
        <v>0</v>
      </c>
      <c r="BG187" s="145">
        <f>IF(N187="zákl. prenesená",J187,0)</f>
        <v>0</v>
      </c>
      <c r="BH187" s="145">
        <f>IF(N187="zníž. prenesená",J187,0)</f>
        <v>0</v>
      </c>
      <c r="BI187" s="145">
        <f>IF(N187="nulová",J187,0)</f>
        <v>0</v>
      </c>
      <c r="BJ187" s="15" t="s">
        <v>129</v>
      </c>
      <c r="BK187" s="146">
        <f>ROUND(I187*H187,3)</f>
        <v>0</v>
      </c>
      <c r="BL187" s="15" t="s">
        <v>128</v>
      </c>
      <c r="BM187" s="144" t="s">
        <v>204</v>
      </c>
    </row>
    <row r="188" spans="2:65" s="12" customFormat="1">
      <c r="B188" s="147"/>
      <c r="D188" s="148" t="s">
        <v>130</v>
      </c>
      <c r="E188" s="149" t="s">
        <v>1</v>
      </c>
      <c r="F188" s="150" t="s">
        <v>205</v>
      </c>
      <c r="H188" s="151">
        <v>10.972</v>
      </c>
      <c r="L188" s="147"/>
      <c r="M188" s="152"/>
      <c r="T188" s="153"/>
      <c r="AT188" s="149" t="s">
        <v>130</v>
      </c>
      <c r="AU188" s="149" t="s">
        <v>129</v>
      </c>
      <c r="AV188" s="12" t="s">
        <v>129</v>
      </c>
      <c r="AW188" s="12" t="s">
        <v>27</v>
      </c>
      <c r="AX188" s="12" t="s">
        <v>71</v>
      </c>
      <c r="AY188" s="149" t="s">
        <v>122</v>
      </c>
    </row>
    <row r="189" spans="2:65" s="12" customFormat="1">
      <c r="B189" s="147"/>
      <c r="D189" s="148" t="s">
        <v>130</v>
      </c>
      <c r="E189" s="149" t="s">
        <v>1</v>
      </c>
      <c r="F189" s="150" t="s">
        <v>206</v>
      </c>
      <c r="H189" s="151">
        <v>24.628</v>
      </c>
      <c r="L189" s="147"/>
      <c r="M189" s="152"/>
      <c r="T189" s="153"/>
      <c r="AT189" s="149" t="s">
        <v>130</v>
      </c>
      <c r="AU189" s="149" t="s">
        <v>129</v>
      </c>
      <c r="AV189" s="12" t="s">
        <v>129</v>
      </c>
      <c r="AW189" s="12" t="s">
        <v>27</v>
      </c>
      <c r="AX189" s="12" t="s">
        <v>71</v>
      </c>
      <c r="AY189" s="149" t="s">
        <v>122</v>
      </c>
    </row>
    <row r="190" spans="2:65" s="12" customFormat="1">
      <c r="B190" s="147"/>
      <c r="D190" s="148" t="s">
        <v>130</v>
      </c>
      <c r="E190" s="149" t="s">
        <v>1</v>
      </c>
      <c r="F190" s="150" t="s">
        <v>207</v>
      </c>
      <c r="H190" s="151">
        <v>11.76</v>
      </c>
      <c r="L190" s="147"/>
      <c r="M190" s="152"/>
      <c r="T190" s="153"/>
      <c r="AT190" s="149" t="s">
        <v>130</v>
      </c>
      <c r="AU190" s="149" t="s">
        <v>129</v>
      </c>
      <c r="AV190" s="12" t="s">
        <v>129</v>
      </c>
      <c r="AW190" s="12" t="s">
        <v>27</v>
      </c>
      <c r="AX190" s="12" t="s">
        <v>71</v>
      </c>
      <c r="AY190" s="149" t="s">
        <v>122</v>
      </c>
    </row>
    <row r="191" spans="2:65" s="13" customFormat="1">
      <c r="B191" s="154"/>
      <c r="D191" s="148" t="s">
        <v>130</v>
      </c>
      <c r="E191" s="155" t="s">
        <v>1</v>
      </c>
      <c r="F191" s="156" t="s">
        <v>134</v>
      </c>
      <c r="H191" s="157">
        <v>47.36</v>
      </c>
      <c r="L191" s="154"/>
      <c r="M191" s="158"/>
      <c r="T191" s="159"/>
      <c r="AT191" s="155" t="s">
        <v>130</v>
      </c>
      <c r="AU191" s="155" t="s">
        <v>129</v>
      </c>
      <c r="AV191" s="13" t="s">
        <v>128</v>
      </c>
      <c r="AW191" s="13" t="s">
        <v>27</v>
      </c>
      <c r="AX191" s="13" t="s">
        <v>79</v>
      </c>
      <c r="AY191" s="155" t="s">
        <v>122</v>
      </c>
    </row>
    <row r="192" spans="2:65" s="1" customFormat="1" ht="16.5" customHeight="1">
      <c r="B192" s="133"/>
      <c r="C192" s="134" t="s">
        <v>208</v>
      </c>
      <c r="D192" s="134" t="s">
        <v>124</v>
      </c>
      <c r="E192" s="135" t="s">
        <v>209</v>
      </c>
      <c r="F192" s="136" t="s">
        <v>210</v>
      </c>
      <c r="G192" s="137" t="s">
        <v>184</v>
      </c>
      <c r="H192" s="138">
        <v>47.36</v>
      </c>
      <c r="I192" s="138"/>
      <c r="J192" s="138">
        <f>ROUND(I192*H192,3)</f>
        <v>0</v>
      </c>
      <c r="K192" s="139"/>
      <c r="L192" s="27"/>
      <c r="M192" s="140" t="s">
        <v>1</v>
      </c>
      <c r="N192" s="141" t="s">
        <v>37</v>
      </c>
      <c r="O192" s="142">
        <v>0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128</v>
      </c>
      <c r="AT192" s="144" t="s">
        <v>124</v>
      </c>
      <c r="AU192" s="144" t="s">
        <v>129</v>
      </c>
      <c r="AY192" s="15" t="s">
        <v>122</v>
      </c>
      <c r="BE192" s="145">
        <f>IF(N192="základná",J192,0)</f>
        <v>0</v>
      </c>
      <c r="BF192" s="145">
        <f>IF(N192="znížená",J192,0)</f>
        <v>0</v>
      </c>
      <c r="BG192" s="145">
        <f>IF(N192="zákl. prenesená",J192,0)</f>
        <v>0</v>
      </c>
      <c r="BH192" s="145">
        <f>IF(N192="zníž. prenesená",J192,0)</f>
        <v>0</v>
      </c>
      <c r="BI192" s="145">
        <f>IF(N192="nulová",J192,0)</f>
        <v>0</v>
      </c>
      <c r="BJ192" s="15" t="s">
        <v>129</v>
      </c>
      <c r="BK192" s="146">
        <f>ROUND(I192*H192,3)</f>
        <v>0</v>
      </c>
      <c r="BL192" s="15" t="s">
        <v>128</v>
      </c>
      <c r="BM192" s="144" t="s">
        <v>211</v>
      </c>
    </row>
    <row r="193" spans="2:65" s="11" customFormat="1" ht="22.95" customHeight="1">
      <c r="B193" s="122"/>
      <c r="D193" s="123" t="s">
        <v>70</v>
      </c>
      <c r="E193" s="131" t="s">
        <v>137</v>
      </c>
      <c r="F193" s="131" t="s">
        <v>212</v>
      </c>
      <c r="J193" s="132">
        <f>BK193</f>
        <v>0</v>
      </c>
      <c r="L193" s="122"/>
      <c r="M193" s="126"/>
      <c r="P193" s="127">
        <f>SUM(P194:P216)</f>
        <v>0</v>
      </c>
      <c r="R193" s="127">
        <f>SUM(R194:R216)</f>
        <v>0</v>
      </c>
      <c r="T193" s="128">
        <f>SUM(T194:T216)</f>
        <v>0</v>
      </c>
      <c r="AR193" s="123" t="s">
        <v>79</v>
      </c>
      <c r="AT193" s="129" t="s">
        <v>70</v>
      </c>
      <c r="AU193" s="129" t="s">
        <v>79</v>
      </c>
      <c r="AY193" s="123" t="s">
        <v>122</v>
      </c>
      <c r="BK193" s="130">
        <f>SUM(BK194:BK216)</f>
        <v>0</v>
      </c>
    </row>
    <row r="194" spans="2:65" s="1" customFormat="1" ht="24.15" customHeight="1">
      <c r="B194" s="133"/>
      <c r="C194" s="134" t="s">
        <v>169</v>
      </c>
      <c r="D194" s="134" t="s">
        <v>124</v>
      </c>
      <c r="E194" s="135" t="s">
        <v>213</v>
      </c>
      <c r="F194" s="136" t="s">
        <v>214</v>
      </c>
      <c r="G194" s="137" t="s">
        <v>184</v>
      </c>
      <c r="H194" s="138">
        <v>147.51</v>
      </c>
      <c r="I194" s="138"/>
      <c r="J194" s="138">
        <f>ROUND(I194*H194,3)</f>
        <v>0</v>
      </c>
      <c r="K194" s="139"/>
      <c r="L194" s="27"/>
      <c r="M194" s="140" t="s">
        <v>1</v>
      </c>
      <c r="N194" s="141" t="s">
        <v>37</v>
      </c>
      <c r="O194" s="142">
        <v>0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128</v>
      </c>
      <c r="AT194" s="144" t="s">
        <v>124</v>
      </c>
      <c r="AU194" s="144" t="s">
        <v>129</v>
      </c>
      <c r="AY194" s="15" t="s">
        <v>122</v>
      </c>
      <c r="BE194" s="145">
        <f>IF(N194="základná",J194,0)</f>
        <v>0</v>
      </c>
      <c r="BF194" s="145">
        <f>IF(N194="znížená",J194,0)</f>
        <v>0</v>
      </c>
      <c r="BG194" s="145">
        <f>IF(N194="zákl. prenesená",J194,0)</f>
        <v>0</v>
      </c>
      <c r="BH194" s="145">
        <f>IF(N194="zníž. prenesená",J194,0)</f>
        <v>0</v>
      </c>
      <c r="BI194" s="145">
        <f>IF(N194="nulová",J194,0)</f>
        <v>0</v>
      </c>
      <c r="BJ194" s="15" t="s">
        <v>129</v>
      </c>
      <c r="BK194" s="146">
        <f>ROUND(I194*H194,3)</f>
        <v>0</v>
      </c>
      <c r="BL194" s="15" t="s">
        <v>128</v>
      </c>
      <c r="BM194" s="144" t="s">
        <v>215</v>
      </c>
    </row>
    <row r="195" spans="2:65" s="12" customFormat="1">
      <c r="B195" s="147"/>
      <c r="D195" s="148" t="s">
        <v>130</v>
      </c>
      <c r="E195" s="149" t="s">
        <v>1</v>
      </c>
      <c r="F195" s="150" t="s">
        <v>216</v>
      </c>
      <c r="H195" s="151">
        <v>170.83</v>
      </c>
      <c r="L195" s="147"/>
      <c r="M195" s="152"/>
      <c r="T195" s="153"/>
      <c r="AT195" s="149" t="s">
        <v>130</v>
      </c>
      <c r="AU195" s="149" t="s">
        <v>129</v>
      </c>
      <c r="AV195" s="12" t="s">
        <v>129</v>
      </c>
      <c r="AW195" s="12" t="s">
        <v>27</v>
      </c>
      <c r="AX195" s="12" t="s">
        <v>71</v>
      </c>
      <c r="AY195" s="149" t="s">
        <v>122</v>
      </c>
    </row>
    <row r="196" spans="2:65" s="12" customFormat="1">
      <c r="B196" s="147"/>
      <c r="D196" s="148" t="s">
        <v>130</v>
      </c>
      <c r="E196" s="149" t="s">
        <v>1</v>
      </c>
      <c r="F196" s="150" t="s">
        <v>217</v>
      </c>
      <c r="H196" s="151">
        <v>22</v>
      </c>
      <c r="L196" s="147"/>
      <c r="M196" s="152"/>
      <c r="T196" s="153"/>
      <c r="AT196" s="149" t="s">
        <v>130</v>
      </c>
      <c r="AU196" s="149" t="s">
        <v>129</v>
      </c>
      <c r="AV196" s="12" t="s">
        <v>129</v>
      </c>
      <c r="AW196" s="12" t="s">
        <v>27</v>
      </c>
      <c r="AX196" s="12" t="s">
        <v>71</v>
      </c>
      <c r="AY196" s="149" t="s">
        <v>122</v>
      </c>
    </row>
    <row r="197" spans="2:65" s="12" customFormat="1">
      <c r="B197" s="147"/>
      <c r="D197" s="148" t="s">
        <v>130</v>
      </c>
      <c r="E197" s="149" t="s">
        <v>1</v>
      </c>
      <c r="F197" s="150" t="s">
        <v>218</v>
      </c>
      <c r="H197" s="151">
        <v>-7.92</v>
      </c>
      <c r="L197" s="147"/>
      <c r="M197" s="152"/>
      <c r="T197" s="153"/>
      <c r="AT197" s="149" t="s">
        <v>130</v>
      </c>
      <c r="AU197" s="149" t="s">
        <v>129</v>
      </c>
      <c r="AV197" s="12" t="s">
        <v>129</v>
      </c>
      <c r="AW197" s="12" t="s">
        <v>27</v>
      </c>
      <c r="AX197" s="12" t="s">
        <v>71</v>
      </c>
      <c r="AY197" s="149" t="s">
        <v>122</v>
      </c>
    </row>
    <row r="198" spans="2:65" s="12" customFormat="1">
      <c r="B198" s="147"/>
      <c r="D198" s="148" t="s">
        <v>130</v>
      </c>
      <c r="E198" s="149" t="s">
        <v>1</v>
      </c>
      <c r="F198" s="150" t="s">
        <v>219</v>
      </c>
      <c r="H198" s="151">
        <v>-19.8</v>
      </c>
      <c r="L198" s="147"/>
      <c r="M198" s="152"/>
      <c r="T198" s="153"/>
      <c r="AT198" s="149" t="s">
        <v>130</v>
      </c>
      <c r="AU198" s="149" t="s">
        <v>129</v>
      </c>
      <c r="AV198" s="12" t="s">
        <v>129</v>
      </c>
      <c r="AW198" s="12" t="s">
        <v>27</v>
      </c>
      <c r="AX198" s="12" t="s">
        <v>71</v>
      </c>
      <c r="AY198" s="149" t="s">
        <v>122</v>
      </c>
    </row>
    <row r="199" spans="2:65" s="12" customFormat="1">
      <c r="B199" s="147"/>
      <c r="D199" s="148" t="s">
        <v>130</v>
      </c>
      <c r="E199" s="149" t="s">
        <v>1</v>
      </c>
      <c r="F199" s="150" t="s">
        <v>220</v>
      </c>
      <c r="H199" s="151">
        <v>-17.600000000000001</v>
      </c>
      <c r="L199" s="147"/>
      <c r="M199" s="152"/>
      <c r="T199" s="153"/>
      <c r="AT199" s="149" t="s">
        <v>130</v>
      </c>
      <c r="AU199" s="149" t="s">
        <v>129</v>
      </c>
      <c r="AV199" s="12" t="s">
        <v>129</v>
      </c>
      <c r="AW199" s="12" t="s">
        <v>27</v>
      </c>
      <c r="AX199" s="12" t="s">
        <v>71</v>
      </c>
      <c r="AY199" s="149" t="s">
        <v>122</v>
      </c>
    </row>
    <row r="200" spans="2:65" s="13" customFormat="1">
      <c r="B200" s="154"/>
      <c r="D200" s="148" t="s">
        <v>130</v>
      </c>
      <c r="E200" s="155" t="s">
        <v>1</v>
      </c>
      <c r="F200" s="156" t="s">
        <v>134</v>
      </c>
      <c r="H200" s="157">
        <v>147.51000000000002</v>
      </c>
      <c r="L200" s="154"/>
      <c r="M200" s="158"/>
      <c r="T200" s="159"/>
      <c r="AT200" s="155" t="s">
        <v>130</v>
      </c>
      <c r="AU200" s="155" t="s">
        <v>129</v>
      </c>
      <c r="AV200" s="13" t="s">
        <v>128</v>
      </c>
      <c r="AW200" s="13" t="s">
        <v>27</v>
      </c>
      <c r="AX200" s="13" t="s">
        <v>79</v>
      </c>
      <c r="AY200" s="155" t="s">
        <v>122</v>
      </c>
    </row>
    <row r="201" spans="2:65" s="1" customFormat="1" ht="24.15" customHeight="1">
      <c r="B201" s="133"/>
      <c r="C201" s="134" t="s">
        <v>221</v>
      </c>
      <c r="D201" s="134" t="s">
        <v>124</v>
      </c>
      <c r="E201" s="135" t="s">
        <v>222</v>
      </c>
      <c r="F201" s="136" t="s">
        <v>223</v>
      </c>
      <c r="G201" s="137" t="s">
        <v>184</v>
      </c>
      <c r="H201" s="138">
        <v>147.51</v>
      </c>
      <c r="I201" s="138"/>
      <c r="J201" s="138">
        <f>ROUND(I201*H201,3)</f>
        <v>0</v>
      </c>
      <c r="K201" s="139"/>
      <c r="L201" s="27"/>
      <c r="M201" s="140" t="s">
        <v>1</v>
      </c>
      <c r="N201" s="141" t="s">
        <v>37</v>
      </c>
      <c r="O201" s="142">
        <v>0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128</v>
      </c>
      <c r="AT201" s="144" t="s">
        <v>124</v>
      </c>
      <c r="AU201" s="144" t="s">
        <v>129</v>
      </c>
      <c r="AY201" s="15" t="s">
        <v>122</v>
      </c>
      <c r="BE201" s="145">
        <f>IF(N201="základná",J201,0)</f>
        <v>0</v>
      </c>
      <c r="BF201" s="145">
        <f>IF(N201="znížená",J201,0)</f>
        <v>0</v>
      </c>
      <c r="BG201" s="145">
        <f>IF(N201="zákl. prenesená",J201,0)</f>
        <v>0</v>
      </c>
      <c r="BH201" s="145">
        <f>IF(N201="zníž. prenesená",J201,0)</f>
        <v>0</v>
      </c>
      <c r="BI201" s="145">
        <f>IF(N201="nulová",J201,0)</f>
        <v>0</v>
      </c>
      <c r="BJ201" s="15" t="s">
        <v>129</v>
      </c>
      <c r="BK201" s="146">
        <f>ROUND(I201*H201,3)</f>
        <v>0</v>
      </c>
      <c r="BL201" s="15" t="s">
        <v>128</v>
      </c>
      <c r="BM201" s="144" t="s">
        <v>224</v>
      </c>
    </row>
    <row r="202" spans="2:65" s="1" customFormat="1" ht="24.15" customHeight="1">
      <c r="B202" s="133"/>
      <c r="C202" s="134" t="s">
        <v>7</v>
      </c>
      <c r="D202" s="134" t="s">
        <v>124</v>
      </c>
      <c r="E202" s="135" t="s">
        <v>225</v>
      </c>
      <c r="F202" s="136" t="s">
        <v>226</v>
      </c>
      <c r="G202" s="137" t="s">
        <v>227</v>
      </c>
      <c r="H202" s="138">
        <v>0.69699999999999995</v>
      </c>
      <c r="I202" s="138"/>
      <c r="J202" s="138">
        <f>ROUND(I202*H202,3)</f>
        <v>0</v>
      </c>
      <c r="K202" s="139"/>
      <c r="L202" s="27"/>
      <c r="M202" s="140" t="s">
        <v>1</v>
      </c>
      <c r="N202" s="141" t="s">
        <v>37</v>
      </c>
      <c r="O202" s="142">
        <v>0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128</v>
      </c>
      <c r="AT202" s="144" t="s">
        <v>124</v>
      </c>
      <c r="AU202" s="144" t="s">
        <v>129</v>
      </c>
      <c r="AY202" s="15" t="s">
        <v>122</v>
      </c>
      <c r="BE202" s="145">
        <f>IF(N202="základná",J202,0)</f>
        <v>0</v>
      </c>
      <c r="BF202" s="145">
        <f>IF(N202="znížená",J202,0)</f>
        <v>0</v>
      </c>
      <c r="BG202" s="145">
        <f>IF(N202="zákl. prenesená",J202,0)</f>
        <v>0</v>
      </c>
      <c r="BH202" s="145">
        <f>IF(N202="zníž. prenesená",J202,0)</f>
        <v>0</v>
      </c>
      <c r="BI202" s="145">
        <f>IF(N202="nulová",J202,0)</f>
        <v>0</v>
      </c>
      <c r="BJ202" s="15" t="s">
        <v>129</v>
      </c>
      <c r="BK202" s="146">
        <f>ROUND(I202*H202,3)</f>
        <v>0</v>
      </c>
      <c r="BL202" s="15" t="s">
        <v>128</v>
      </c>
      <c r="BM202" s="144" t="s">
        <v>228</v>
      </c>
    </row>
    <row r="203" spans="2:65" s="12" customFormat="1">
      <c r="B203" s="147"/>
      <c r="D203" s="148" t="s">
        <v>130</v>
      </c>
      <c r="E203" s="149" t="s">
        <v>1</v>
      </c>
      <c r="F203" s="150" t="s">
        <v>229</v>
      </c>
      <c r="H203" s="151">
        <v>0.29899999999999999</v>
      </c>
      <c r="L203" s="147"/>
      <c r="M203" s="152"/>
      <c r="T203" s="153"/>
      <c r="AT203" s="149" t="s">
        <v>130</v>
      </c>
      <c r="AU203" s="149" t="s">
        <v>129</v>
      </c>
      <c r="AV203" s="12" t="s">
        <v>129</v>
      </c>
      <c r="AW203" s="12" t="s">
        <v>27</v>
      </c>
      <c r="AX203" s="12" t="s">
        <v>71</v>
      </c>
      <c r="AY203" s="149" t="s">
        <v>122</v>
      </c>
    </row>
    <row r="204" spans="2:65" s="12" customFormat="1">
      <c r="B204" s="147"/>
      <c r="D204" s="148" t="s">
        <v>130</v>
      </c>
      <c r="E204" s="149" t="s">
        <v>1</v>
      </c>
      <c r="F204" s="150" t="s">
        <v>230</v>
      </c>
      <c r="H204" s="151">
        <v>0.439</v>
      </c>
      <c r="L204" s="147"/>
      <c r="M204" s="152"/>
      <c r="T204" s="153"/>
      <c r="AT204" s="149" t="s">
        <v>130</v>
      </c>
      <c r="AU204" s="149" t="s">
        <v>129</v>
      </c>
      <c r="AV204" s="12" t="s">
        <v>129</v>
      </c>
      <c r="AW204" s="12" t="s">
        <v>27</v>
      </c>
      <c r="AX204" s="12" t="s">
        <v>71</v>
      </c>
      <c r="AY204" s="149" t="s">
        <v>122</v>
      </c>
    </row>
    <row r="205" spans="2:65" s="12" customFormat="1">
      <c r="B205" s="147"/>
      <c r="D205" s="148" t="s">
        <v>130</v>
      </c>
      <c r="E205" s="149" t="s">
        <v>1</v>
      </c>
      <c r="F205" s="150" t="s">
        <v>231</v>
      </c>
      <c r="H205" s="151">
        <v>3.9E-2</v>
      </c>
      <c r="L205" s="147"/>
      <c r="M205" s="152"/>
      <c r="T205" s="153"/>
      <c r="AT205" s="149" t="s">
        <v>130</v>
      </c>
      <c r="AU205" s="149" t="s">
        <v>129</v>
      </c>
      <c r="AV205" s="12" t="s">
        <v>129</v>
      </c>
      <c r="AW205" s="12" t="s">
        <v>27</v>
      </c>
      <c r="AX205" s="12" t="s">
        <v>71</v>
      </c>
      <c r="AY205" s="149" t="s">
        <v>122</v>
      </c>
    </row>
    <row r="206" spans="2:65" s="12" customFormat="1">
      <c r="B206" s="147"/>
      <c r="D206" s="148" t="s">
        <v>130</v>
      </c>
      <c r="E206" s="149" t="s">
        <v>1</v>
      </c>
      <c r="F206" s="150" t="s">
        <v>232</v>
      </c>
      <c r="H206" s="151">
        <v>-1.4E-2</v>
      </c>
      <c r="L206" s="147"/>
      <c r="M206" s="152"/>
      <c r="T206" s="153"/>
      <c r="AT206" s="149" t="s">
        <v>130</v>
      </c>
      <c r="AU206" s="149" t="s">
        <v>129</v>
      </c>
      <c r="AV206" s="12" t="s">
        <v>129</v>
      </c>
      <c r="AW206" s="12" t="s">
        <v>27</v>
      </c>
      <c r="AX206" s="12" t="s">
        <v>71</v>
      </c>
      <c r="AY206" s="149" t="s">
        <v>122</v>
      </c>
    </row>
    <row r="207" spans="2:65" s="12" customFormat="1">
      <c r="B207" s="147"/>
      <c r="D207" s="148" t="s">
        <v>130</v>
      </c>
      <c r="E207" s="149" t="s">
        <v>1</v>
      </c>
      <c r="F207" s="150" t="s">
        <v>233</v>
      </c>
      <c r="H207" s="151">
        <v>-3.5000000000000003E-2</v>
      </c>
      <c r="L207" s="147"/>
      <c r="M207" s="152"/>
      <c r="T207" s="153"/>
      <c r="AT207" s="149" t="s">
        <v>130</v>
      </c>
      <c r="AU207" s="149" t="s">
        <v>129</v>
      </c>
      <c r="AV207" s="12" t="s">
        <v>129</v>
      </c>
      <c r="AW207" s="12" t="s">
        <v>27</v>
      </c>
      <c r="AX207" s="12" t="s">
        <v>71</v>
      </c>
      <c r="AY207" s="149" t="s">
        <v>122</v>
      </c>
    </row>
    <row r="208" spans="2:65" s="12" customFormat="1">
      <c r="B208" s="147"/>
      <c r="D208" s="148" t="s">
        <v>130</v>
      </c>
      <c r="E208" s="149" t="s">
        <v>1</v>
      </c>
      <c r="F208" s="150" t="s">
        <v>234</v>
      </c>
      <c r="H208" s="151">
        <v>-3.1E-2</v>
      </c>
      <c r="L208" s="147"/>
      <c r="M208" s="152"/>
      <c r="T208" s="153"/>
      <c r="AT208" s="149" t="s">
        <v>130</v>
      </c>
      <c r="AU208" s="149" t="s">
        <v>129</v>
      </c>
      <c r="AV208" s="12" t="s">
        <v>129</v>
      </c>
      <c r="AW208" s="12" t="s">
        <v>27</v>
      </c>
      <c r="AX208" s="12" t="s">
        <v>71</v>
      </c>
      <c r="AY208" s="149" t="s">
        <v>122</v>
      </c>
    </row>
    <row r="209" spans="2:65" s="13" customFormat="1">
      <c r="B209" s="154"/>
      <c r="D209" s="148" t="s">
        <v>130</v>
      </c>
      <c r="E209" s="155" t="s">
        <v>1</v>
      </c>
      <c r="F209" s="156" t="s">
        <v>134</v>
      </c>
      <c r="H209" s="157">
        <v>0.69699999999999995</v>
      </c>
      <c r="L209" s="154"/>
      <c r="M209" s="158"/>
      <c r="T209" s="159"/>
      <c r="AT209" s="155" t="s">
        <v>130</v>
      </c>
      <c r="AU209" s="155" t="s">
        <v>129</v>
      </c>
      <c r="AV209" s="13" t="s">
        <v>128</v>
      </c>
      <c r="AW209" s="13" t="s">
        <v>27</v>
      </c>
      <c r="AX209" s="13" t="s">
        <v>79</v>
      </c>
      <c r="AY209" s="155" t="s">
        <v>122</v>
      </c>
    </row>
    <row r="210" spans="2:65" s="1" customFormat="1" ht="21.75" customHeight="1">
      <c r="B210" s="133"/>
      <c r="C210" s="134" t="s">
        <v>235</v>
      </c>
      <c r="D210" s="134" t="s">
        <v>124</v>
      </c>
      <c r="E210" s="135" t="s">
        <v>236</v>
      </c>
      <c r="F210" s="136" t="s">
        <v>237</v>
      </c>
      <c r="G210" s="137" t="s">
        <v>127</v>
      </c>
      <c r="H210" s="138">
        <v>18.439</v>
      </c>
      <c r="I210" s="138"/>
      <c r="J210" s="138">
        <f>ROUND(I210*H210,3)</f>
        <v>0</v>
      </c>
      <c r="K210" s="139"/>
      <c r="L210" s="27"/>
      <c r="M210" s="140" t="s">
        <v>1</v>
      </c>
      <c r="N210" s="141" t="s">
        <v>37</v>
      </c>
      <c r="O210" s="142">
        <v>0</v>
      </c>
      <c r="P210" s="142">
        <f>O210*H210</f>
        <v>0</v>
      </c>
      <c r="Q210" s="142">
        <v>0</v>
      </c>
      <c r="R210" s="142">
        <f>Q210*H210</f>
        <v>0</v>
      </c>
      <c r="S210" s="142">
        <v>0</v>
      </c>
      <c r="T210" s="143">
        <f>S210*H210</f>
        <v>0</v>
      </c>
      <c r="AR210" s="144" t="s">
        <v>128</v>
      </c>
      <c r="AT210" s="144" t="s">
        <v>124</v>
      </c>
      <c r="AU210" s="144" t="s">
        <v>129</v>
      </c>
      <c r="AY210" s="15" t="s">
        <v>122</v>
      </c>
      <c r="BE210" s="145">
        <f>IF(N210="základná",J210,0)</f>
        <v>0</v>
      </c>
      <c r="BF210" s="145">
        <f>IF(N210="znížená",J210,0)</f>
        <v>0</v>
      </c>
      <c r="BG210" s="145">
        <f>IF(N210="zákl. prenesená",J210,0)</f>
        <v>0</v>
      </c>
      <c r="BH210" s="145">
        <f>IF(N210="zníž. prenesená",J210,0)</f>
        <v>0</v>
      </c>
      <c r="BI210" s="145">
        <f>IF(N210="nulová",J210,0)</f>
        <v>0</v>
      </c>
      <c r="BJ210" s="15" t="s">
        <v>129</v>
      </c>
      <c r="BK210" s="146">
        <f>ROUND(I210*H210,3)</f>
        <v>0</v>
      </c>
      <c r="BL210" s="15" t="s">
        <v>128</v>
      </c>
      <c r="BM210" s="144" t="s">
        <v>238</v>
      </c>
    </row>
    <row r="211" spans="2:65" s="12" customFormat="1">
      <c r="B211" s="147"/>
      <c r="D211" s="148" t="s">
        <v>130</v>
      </c>
      <c r="E211" s="149" t="s">
        <v>1</v>
      </c>
      <c r="F211" s="150" t="s">
        <v>239</v>
      </c>
      <c r="H211" s="151">
        <v>21.353999999999999</v>
      </c>
      <c r="L211" s="147"/>
      <c r="M211" s="152"/>
      <c r="T211" s="153"/>
      <c r="AT211" s="149" t="s">
        <v>130</v>
      </c>
      <c r="AU211" s="149" t="s">
        <v>129</v>
      </c>
      <c r="AV211" s="12" t="s">
        <v>129</v>
      </c>
      <c r="AW211" s="12" t="s">
        <v>27</v>
      </c>
      <c r="AX211" s="12" t="s">
        <v>71</v>
      </c>
      <c r="AY211" s="149" t="s">
        <v>122</v>
      </c>
    </row>
    <row r="212" spans="2:65" s="12" customFormat="1">
      <c r="B212" s="147"/>
      <c r="D212" s="148" t="s">
        <v>130</v>
      </c>
      <c r="E212" s="149" t="s">
        <v>1</v>
      </c>
      <c r="F212" s="150" t="s">
        <v>240</v>
      </c>
      <c r="H212" s="151">
        <v>2.75</v>
      </c>
      <c r="L212" s="147"/>
      <c r="M212" s="152"/>
      <c r="T212" s="153"/>
      <c r="AT212" s="149" t="s">
        <v>130</v>
      </c>
      <c r="AU212" s="149" t="s">
        <v>129</v>
      </c>
      <c r="AV212" s="12" t="s">
        <v>129</v>
      </c>
      <c r="AW212" s="12" t="s">
        <v>27</v>
      </c>
      <c r="AX212" s="12" t="s">
        <v>71</v>
      </c>
      <c r="AY212" s="149" t="s">
        <v>122</v>
      </c>
    </row>
    <row r="213" spans="2:65" s="12" customFormat="1">
      <c r="B213" s="147"/>
      <c r="D213" s="148" t="s">
        <v>130</v>
      </c>
      <c r="E213" s="149" t="s">
        <v>1</v>
      </c>
      <c r="F213" s="150" t="s">
        <v>241</v>
      </c>
      <c r="H213" s="151">
        <v>-0.99</v>
      </c>
      <c r="L213" s="147"/>
      <c r="M213" s="152"/>
      <c r="T213" s="153"/>
      <c r="AT213" s="149" t="s">
        <v>130</v>
      </c>
      <c r="AU213" s="149" t="s">
        <v>129</v>
      </c>
      <c r="AV213" s="12" t="s">
        <v>129</v>
      </c>
      <c r="AW213" s="12" t="s">
        <v>27</v>
      </c>
      <c r="AX213" s="12" t="s">
        <v>71</v>
      </c>
      <c r="AY213" s="149" t="s">
        <v>122</v>
      </c>
    </row>
    <row r="214" spans="2:65" s="12" customFormat="1">
      <c r="B214" s="147"/>
      <c r="D214" s="148" t="s">
        <v>130</v>
      </c>
      <c r="E214" s="149" t="s">
        <v>1</v>
      </c>
      <c r="F214" s="150" t="s">
        <v>242</v>
      </c>
      <c r="H214" s="151">
        <v>-2.4750000000000001</v>
      </c>
      <c r="L214" s="147"/>
      <c r="M214" s="152"/>
      <c r="T214" s="153"/>
      <c r="AT214" s="149" t="s">
        <v>130</v>
      </c>
      <c r="AU214" s="149" t="s">
        <v>129</v>
      </c>
      <c r="AV214" s="12" t="s">
        <v>129</v>
      </c>
      <c r="AW214" s="12" t="s">
        <v>27</v>
      </c>
      <c r="AX214" s="12" t="s">
        <v>71</v>
      </c>
      <c r="AY214" s="149" t="s">
        <v>122</v>
      </c>
    </row>
    <row r="215" spans="2:65" s="12" customFormat="1">
      <c r="B215" s="147"/>
      <c r="D215" s="148" t="s">
        <v>130</v>
      </c>
      <c r="E215" s="149" t="s">
        <v>1</v>
      </c>
      <c r="F215" s="150" t="s">
        <v>243</v>
      </c>
      <c r="H215" s="151">
        <v>-2.2000000000000002</v>
      </c>
      <c r="L215" s="147"/>
      <c r="M215" s="152"/>
      <c r="T215" s="153"/>
      <c r="AT215" s="149" t="s">
        <v>130</v>
      </c>
      <c r="AU215" s="149" t="s">
        <v>129</v>
      </c>
      <c r="AV215" s="12" t="s">
        <v>129</v>
      </c>
      <c r="AW215" s="12" t="s">
        <v>27</v>
      </c>
      <c r="AX215" s="12" t="s">
        <v>71</v>
      </c>
      <c r="AY215" s="149" t="s">
        <v>122</v>
      </c>
    </row>
    <row r="216" spans="2:65" s="13" customFormat="1">
      <c r="B216" s="154"/>
      <c r="D216" s="148" t="s">
        <v>130</v>
      </c>
      <c r="E216" s="155" t="s">
        <v>1</v>
      </c>
      <c r="F216" s="156" t="s">
        <v>134</v>
      </c>
      <c r="H216" s="157">
        <v>18.439</v>
      </c>
      <c r="L216" s="154"/>
      <c r="M216" s="158"/>
      <c r="T216" s="159"/>
      <c r="AT216" s="155" t="s">
        <v>130</v>
      </c>
      <c r="AU216" s="155" t="s">
        <v>129</v>
      </c>
      <c r="AV216" s="13" t="s">
        <v>128</v>
      </c>
      <c r="AW216" s="13" t="s">
        <v>27</v>
      </c>
      <c r="AX216" s="13" t="s">
        <v>79</v>
      </c>
      <c r="AY216" s="155" t="s">
        <v>122</v>
      </c>
    </row>
    <row r="217" spans="2:65" s="11" customFormat="1" ht="22.95" customHeight="1">
      <c r="B217" s="122"/>
      <c r="D217" s="123" t="s">
        <v>70</v>
      </c>
      <c r="E217" s="131" t="s">
        <v>145</v>
      </c>
      <c r="F217" s="131" t="s">
        <v>244</v>
      </c>
      <c r="J217" s="132">
        <f>BK217</f>
        <v>0</v>
      </c>
      <c r="L217" s="122"/>
      <c r="M217" s="126"/>
      <c r="P217" s="127">
        <f>SUM(P218:P229)</f>
        <v>0</v>
      </c>
      <c r="R217" s="127">
        <f>SUM(R218:R229)</f>
        <v>0</v>
      </c>
      <c r="T217" s="128">
        <f>SUM(T218:T229)</f>
        <v>0</v>
      </c>
      <c r="AR217" s="123" t="s">
        <v>79</v>
      </c>
      <c r="AT217" s="129" t="s">
        <v>70</v>
      </c>
      <c r="AU217" s="129" t="s">
        <v>79</v>
      </c>
      <c r="AY217" s="123" t="s">
        <v>122</v>
      </c>
      <c r="BK217" s="130">
        <f>SUM(BK218:BK229)</f>
        <v>0</v>
      </c>
    </row>
    <row r="218" spans="2:65" s="1" customFormat="1" ht="33" customHeight="1">
      <c r="B218" s="133"/>
      <c r="C218" s="134" t="s">
        <v>181</v>
      </c>
      <c r="D218" s="134" t="s">
        <v>124</v>
      </c>
      <c r="E218" s="135" t="s">
        <v>245</v>
      </c>
      <c r="F218" s="136" t="s">
        <v>246</v>
      </c>
      <c r="G218" s="137" t="s">
        <v>184</v>
      </c>
      <c r="H218" s="138">
        <v>291.22500000000002</v>
      </c>
      <c r="I218" s="138"/>
      <c r="J218" s="138">
        <f>ROUND(I218*H218,3)</f>
        <v>0</v>
      </c>
      <c r="K218" s="139"/>
      <c r="L218" s="27"/>
      <c r="M218" s="140" t="s">
        <v>1</v>
      </c>
      <c r="N218" s="141" t="s">
        <v>37</v>
      </c>
      <c r="O218" s="142">
        <v>0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128</v>
      </c>
      <c r="AT218" s="144" t="s">
        <v>124</v>
      </c>
      <c r="AU218" s="144" t="s">
        <v>129</v>
      </c>
      <c r="AY218" s="15" t="s">
        <v>122</v>
      </c>
      <c r="BE218" s="145">
        <f>IF(N218="základná",J218,0)</f>
        <v>0</v>
      </c>
      <c r="BF218" s="145">
        <f>IF(N218="znížená",J218,0)</f>
        <v>0</v>
      </c>
      <c r="BG218" s="145">
        <f>IF(N218="zákl. prenesená",J218,0)</f>
        <v>0</v>
      </c>
      <c r="BH218" s="145">
        <f>IF(N218="zníž. prenesená",J218,0)</f>
        <v>0</v>
      </c>
      <c r="BI218" s="145">
        <f>IF(N218="nulová",J218,0)</f>
        <v>0</v>
      </c>
      <c r="BJ218" s="15" t="s">
        <v>129</v>
      </c>
      <c r="BK218" s="146">
        <f>ROUND(I218*H218,3)</f>
        <v>0</v>
      </c>
      <c r="BL218" s="15" t="s">
        <v>128</v>
      </c>
      <c r="BM218" s="144" t="s">
        <v>247</v>
      </c>
    </row>
    <row r="219" spans="2:65" s="12" customFormat="1">
      <c r="B219" s="147"/>
      <c r="D219" s="148" t="s">
        <v>130</v>
      </c>
      <c r="E219" s="149" t="s">
        <v>1</v>
      </c>
      <c r="F219" s="150" t="s">
        <v>249</v>
      </c>
      <c r="H219" s="151">
        <v>256.72500000000002</v>
      </c>
      <c r="L219" s="147"/>
      <c r="M219" s="152"/>
      <c r="T219" s="153"/>
      <c r="AT219" s="149" t="s">
        <v>130</v>
      </c>
      <c r="AU219" s="149" t="s">
        <v>129</v>
      </c>
      <c r="AV219" s="12" t="s">
        <v>129</v>
      </c>
      <c r="AW219" s="12" t="s">
        <v>27</v>
      </c>
      <c r="AX219" s="12" t="s">
        <v>71</v>
      </c>
      <c r="AY219" s="149" t="s">
        <v>122</v>
      </c>
    </row>
    <row r="220" spans="2:65" s="12" customFormat="1">
      <c r="B220" s="147"/>
      <c r="D220" s="148" t="s">
        <v>130</v>
      </c>
      <c r="E220" s="149" t="s">
        <v>1</v>
      </c>
      <c r="F220" s="150" t="s">
        <v>250</v>
      </c>
      <c r="H220" s="151">
        <v>34.5</v>
      </c>
      <c r="L220" s="147"/>
      <c r="M220" s="152"/>
      <c r="T220" s="153"/>
      <c r="AT220" s="149" t="s">
        <v>130</v>
      </c>
      <c r="AU220" s="149" t="s">
        <v>129</v>
      </c>
      <c r="AV220" s="12" t="s">
        <v>129</v>
      </c>
      <c r="AW220" s="12" t="s">
        <v>27</v>
      </c>
      <c r="AX220" s="12" t="s">
        <v>71</v>
      </c>
      <c r="AY220" s="149" t="s">
        <v>122</v>
      </c>
    </row>
    <row r="221" spans="2:65" s="13" customFormat="1">
      <c r="B221" s="154"/>
      <c r="D221" s="148" t="s">
        <v>130</v>
      </c>
      <c r="E221" s="155" t="s">
        <v>1</v>
      </c>
      <c r="F221" s="156" t="s">
        <v>134</v>
      </c>
      <c r="H221" s="157">
        <v>291.22500000000002</v>
      </c>
      <c r="L221" s="154"/>
      <c r="M221" s="158"/>
      <c r="T221" s="159"/>
      <c r="AT221" s="155" t="s">
        <v>130</v>
      </c>
      <c r="AU221" s="155" t="s">
        <v>129</v>
      </c>
      <c r="AV221" s="13" t="s">
        <v>128</v>
      </c>
      <c r="AW221" s="13" t="s">
        <v>27</v>
      </c>
      <c r="AX221" s="13" t="s">
        <v>79</v>
      </c>
      <c r="AY221" s="155" t="s">
        <v>122</v>
      </c>
    </row>
    <row r="222" spans="2:65" s="1" customFormat="1" ht="33" customHeight="1">
      <c r="B222" s="133"/>
      <c r="C222" s="134" t="s">
        <v>251</v>
      </c>
      <c r="D222" s="134" t="s">
        <v>124</v>
      </c>
      <c r="E222" s="135" t="s">
        <v>252</v>
      </c>
      <c r="F222" s="136" t="s">
        <v>253</v>
      </c>
      <c r="G222" s="137" t="s">
        <v>184</v>
      </c>
      <c r="H222" s="138">
        <v>291.22500000000002</v>
      </c>
      <c r="I222" s="138"/>
      <c r="J222" s="138">
        <f>ROUND(I222*H222,3)</f>
        <v>0</v>
      </c>
      <c r="K222" s="139"/>
      <c r="L222" s="27"/>
      <c r="M222" s="140" t="s">
        <v>1</v>
      </c>
      <c r="N222" s="141" t="s">
        <v>37</v>
      </c>
      <c r="O222" s="142">
        <v>0</v>
      </c>
      <c r="P222" s="142">
        <f>O222*H222</f>
        <v>0</v>
      </c>
      <c r="Q222" s="142">
        <v>0</v>
      </c>
      <c r="R222" s="142">
        <f>Q222*H222</f>
        <v>0</v>
      </c>
      <c r="S222" s="142">
        <v>0</v>
      </c>
      <c r="T222" s="143">
        <f>S222*H222</f>
        <v>0</v>
      </c>
      <c r="AR222" s="144" t="s">
        <v>128</v>
      </c>
      <c r="AT222" s="144" t="s">
        <v>124</v>
      </c>
      <c r="AU222" s="144" t="s">
        <v>129</v>
      </c>
      <c r="AY222" s="15" t="s">
        <v>122</v>
      </c>
      <c r="BE222" s="145">
        <f>IF(N222="základná",J222,0)</f>
        <v>0</v>
      </c>
      <c r="BF222" s="145">
        <f>IF(N222="znížená",J222,0)</f>
        <v>0</v>
      </c>
      <c r="BG222" s="145">
        <f>IF(N222="zákl. prenesená",J222,0)</f>
        <v>0</v>
      </c>
      <c r="BH222" s="145">
        <f>IF(N222="zníž. prenesená",J222,0)</f>
        <v>0</v>
      </c>
      <c r="BI222" s="145">
        <f>IF(N222="nulová",J222,0)</f>
        <v>0</v>
      </c>
      <c r="BJ222" s="15" t="s">
        <v>129</v>
      </c>
      <c r="BK222" s="146">
        <f>ROUND(I222*H222,3)</f>
        <v>0</v>
      </c>
      <c r="BL222" s="15" t="s">
        <v>128</v>
      </c>
      <c r="BM222" s="144" t="s">
        <v>254</v>
      </c>
    </row>
    <row r="223" spans="2:65" s="12" customFormat="1">
      <c r="B223" s="147"/>
      <c r="D223" s="148" t="s">
        <v>130</v>
      </c>
      <c r="E223" s="149" t="s">
        <v>1</v>
      </c>
      <c r="F223" s="150" t="s">
        <v>249</v>
      </c>
      <c r="H223" s="151">
        <v>256.72500000000002</v>
      </c>
      <c r="L223" s="147"/>
      <c r="M223" s="152"/>
      <c r="T223" s="153"/>
      <c r="AT223" s="149" t="s">
        <v>130</v>
      </c>
      <c r="AU223" s="149" t="s">
        <v>129</v>
      </c>
      <c r="AV223" s="12" t="s">
        <v>129</v>
      </c>
      <c r="AW223" s="12" t="s">
        <v>27</v>
      </c>
      <c r="AX223" s="12" t="s">
        <v>71</v>
      </c>
      <c r="AY223" s="149" t="s">
        <v>122</v>
      </c>
    </row>
    <row r="224" spans="2:65" s="12" customFormat="1">
      <c r="B224" s="147"/>
      <c r="D224" s="148" t="s">
        <v>130</v>
      </c>
      <c r="E224" s="149" t="s">
        <v>1</v>
      </c>
      <c r="F224" s="150" t="s">
        <v>250</v>
      </c>
      <c r="H224" s="151">
        <v>34.5</v>
      </c>
      <c r="L224" s="147"/>
      <c r="M224" s="152"/>
      <c r="T224" s="153"/>
      <c r="AT224" s="149" t="s">
        <v>130</v>
      </c>
      <c r="AU224" s="149" t="s">
        <v>129</v>
      </c>
      <c r="AV224" s="12" t="s">
        <v>129</v>
      </c>
      <c r="AW224" s="12" t="s">
        <v>27</v>
      </c>
      <c r="AX224" s="12" t="s">
        <v>71</v>
      </c>
      <c r="AY224" s="149" t="s">
        <v>122</v>
      </c>
    </row>
    <row r="225" spans="2:65" s="13" customFormat="1">
      <c r="B225" s="154"/>
      <c r="D225" s="148" t="s">
        <v>130</v>
      </c>
      <c r="E225" s="155" t="s">
        <v>1</v>
      </c>
      <c r="F225" s="156" t="s">
        <v>134</v>
      </c>
      <c r="H225" s="157">
        <v>291.22500000000002</v>
      </c>
      <c r="L225" s="154"/>
      <c r="M225" s="158"/>
      <c r="T225" s="159"/>
      <c r="AT225" s="155" t="s">
        <v>130</v>
      </c>
      <c r="AU225" s="155" t="s">
        <v>129</v>
      </c>
      <c r="AV225" s="13" t="s">
        <v>128</v>
      </c>
      <c r="AW225" s="13" t="s">
        <v>27</v>
      </c>
      <c r="AX225" s="13" t="s">
        <v>79</v>
      </c>
      <c r="AY225" s="155" t="s">
        <v>122</v>
      </c>
    </row>
    <row r="226" spans="2:65" s="1" customFormat="1" ht="24.15" customHeight="1">
      <c r="B226" s="133"/>
      <c r="C226" s="134" t="s">
        <v>185</v>
      </c>
      <c r="D226" s="134" t="s">
        <v>124</v>
      </c>
      <c r="E226" s="135" t="s">
        <v>255</v>
      </c>
      <c r="F226" s="136" t="s">
        <v>256</v>
      </c>
      <c r="G226" s="137" t="s">
        <v>184</v>
      </c>
      <c r="H226" s="138">
        <v>425.77300000000002</v>
      </c>
      <c r="I226" s="138"/>
      <c r="J226" s="138">
        <f>ROUND(I226*H226,3)</f>
        <v>0</v>
      </c>
      <c r="K226" s="139"/>
      <c r="L226" s="27"/>
      <c r="M226" s="140" t="s">
        <v>1</v>
      </c>
      <c r="N226" s="141" t="s">
        <v>37</v>
      </c>
      <c r="O226" s="142">
        <v>0</v>
      </c>
      <c r="P226" s="142">
        <f>O226*H226</f>
        <v>0</v>
      </c>
      <c r="Q226" s="142">
        <v>0</v>
      </c>
      <c r="R226" s="142">
        <f>Q226*H226</f>
        <v>0</v>
      </c>
      <c r="S226" s="142">
        <v>0</v>
      </c>
      <c r="T226" s="143">
        <f>S226*H226</f>
        <v>0</v>
      </c>
      <c r="AR226" s="144" t="s">
        <v>128</v>
      </c>
      <c r="AT226" s="144" t="s">
        <v>124</v>
      </c>
      <c r="AU226" s="144" t="s">
        <v>129</v>
      </c>
      <c r="AY226" s="15" t="s">
        <v>122</v>
      </c>
      <c r="BE226" s="145">
        <f>IF(N226="základná",J226,0)</f>
        <v>0</v>
      </c>
      <c r="BF226" s="145">
        <f>IF(N226="znížená",J226,0)</f>
        <v>0</v>
      </c>
      <c r="BG226" s="145">
        <f>IF(N226="zákl. prenesená",J226,0)</f>
        <v>0</v>
      </c>
      <c r="BH226" s="145">
        <f>IF(N226="zníž. prenesená",J226,0)</f>
        <v>0</v>
      </c>
      <c r="BI226" s="145">
        <f>IF(N226="nulová",J226,0)</f>
        <v>0</v>
      </c>
      <c r="BJ226" s="15" t="s">
        <v>129</v>
      </c>
      <c r="BK226" s="146">
        <f>ROUND(I226*H226,3)</f>
        <v>0</v>
      </c>
      <c r="BL226" s="15" t="s">
        <v>128</v>
      </c>
      <c r="BM226" s="144" t="s">
        <v>257</v>
      </c>
    </row>
    <row r="227" spans="2:65" s="12" customFormat="1">
      <c r="B227" s="147"/>
      <c r="D227" s="148" t="s">
        <v>130</v>
      </c>
      <c r="E227" s="149" t="s">
        <v>1</v>
      </c>
      <c r="F227" s="150" t="s">
        <v>248</v>
      </c>
      <c r="H227" s="151">
        <v>169.048</v>
      </c>
      <c r="L227" s="147"/>
      <c r="M227" s="152"/>
      <c r="T227" s="153"/>
      <c r="AT227" s="149" t="s">
        <v>130</v>
      </c>
      <c r="AU227" s="149" t="s">
        <v>129</v>
      </c>
      <c r="AV227" s="12" t="s">
        <v>129</v>
      </c>
      <c r="AW227" s="12" t="s">
        <v>27</v>
      </c>
      <c r="AX227" s="12" t="s">
        <v>71</v>
      </c>
      <c r="AY227" s="149" t="s">
        <v>122</v>
      </c>
    </row>
    <row r="228" spans="2:65" s="12" customFormat="1">
      <c r="B228" s="147"/>
      <c r="D228" s="148" t="s">
        <v>130</v>
      </c>
      <c r="E228" s="149" t="s">
        <v>1</v>
      </c>
      <c r="F228" s="150" t="s">
        <v>249</v>
      </c>
      <c r="H228" s="151">
        <v>256.72500000000002</v>
      </c>
      <c r="L228" s="147"/>
      <c r="M228" s="152"/>
      <c r="T228" s="153"/>
      <c r="AT228" s="149" t="s">
        <v>130</v>
      </c>
      <c r="AU228" s="149" t="s">
        <v>129</v>
      </c>
      <c r="AV228" s="12" t="s">
        <v>129</v>
      </c>
      <c r="AW228" s="12" t="s">
        <v>27</v>
      </c>
      <c r="AX228" s="12" t="s">
        <v>71</v>
      </c>
      <c r="AY228" s="149" t="s">
        <v>122</v>
      </c>
    </row>
    <row r="229" spans="2:65" s="13" customFormat="1">
      <c r="B229" s="154"/>
      <c r="D229" s="148" t="s">
        <v>130</v>
      </c>
      <c r="E229" s="155" t="s">
        <v>1</v>
      </c>
      <c r="F229" s="156" t="s">
        <v>134</v>
      </c>
      <c r="H229" s="157">
        <v>425.77300000000002</v>
      </c>
      <c r="L229" s="154"/>
      <c r="M229" s="158"/>
      <c r="T229" s="159"/>
      <c r="AT229" s="155" t="s">
        <v>130</v>
      </c>
      <c r="AU229" s="155" t="s">
        <v>129</v>
      </c>
      <c r="AV229" s="13" t="s">
        <v>128</v>
      </c>
      <c r="AW229" s="13" t="s">
        <v>27</v>
      </c>
      <c r="AX229" s="13" t="s">
        <v>79</v>
      </c>
      <c r="AY229" s="155" t="s">
        <v>122</v>
      </c>
    </row>
    <row r="230" spans="2:65" s="11" customFormat="1" ht="22.95" customHeight="1">
      <c r="B230" s="122"/>
      <c r="D230" s="123" t="s">
        <v>70</v>
      </c>
      <c r="E230" s="131" t="s">
        <v>140</v>
      </c>
      <c r="F230" s="131" t="s">
        <v>258</v>
      </c>
      <c r="J230" s="132">
        <f>BK230</f>
        <v>0</v>
      </c>
      <c r="L230" s="122"/>
      <c r="M230" s="126"/>
      <c r="P230" s="127">
        <f>SUM(P231:P247)</f>
        <v>0</v>
      </c>
      <c r="R230" s="127">
        <f>SUM(R231:R247)</f>
        <v>0</v>
      </c>
      <c r="T230" s="128">
        <f>SUM(T231:T247)</f>
        <v>0</v>
      </c>
      <c r="AR230" s="123" t="s">
        <v>79</v>
      </c>
      <c r="AT230" s="129" t="s">
        <v>70</v>
      </c>
      <c r="AU230" s="129" t="s">
        <v>79</v>
      </c>
      <c r="AY230" s="123" t="s">
        <v>122</v>
      </c>
      <c r="BK230" s="130">
        <f>SUM(BK231:BK247)</f>
        <v>0</v>
      </c>
    </row>
    <row r="231" spans="2:65" s="1" customFormat="1" ht="24.15" customHeight="1">
      <c r="B231" s="133"/>
      <c r="C231" s="134" t="s">
        <v>259</v>
      </c>
      <c r="D231" s="134" t="s">
        <v>124</v>
      </c>
      <c r="E231" s="135" t="s">
        <v>260</v>
      </c>
      <c r="F231" s="136" t="s">
        <v>261</v>
      </c>
      <c r="G231" s="137" t="s">
        <v>127</v>
      </c>
      <c r="H231" s="138">
        <v>88.141999999999996</v>
      </c>
      <c r="I231" s="138"/>
      <c r="J231" s="138">
        <f>ROUND(I231*H231,3)</f>
        <v>0</v>
      </c>
      <c r="K231" s="139"/>
      <c r="L231" s="27"/>
      <c r="M231" s="140" t="s">
        <v>1</v>
      </c>
      <c r="N231" s="141" t="s">
        <v>37</v>
      </c>
      <c r="O231" s="142">
        <v>0</v>
      </c>
      <c r="P231" s="142">
        <f>O231*H231</f>
        <v>0</v>
      </c>
      <c r="Q231" s="142">
        <v>0</v>
      </c>
      <c r="R231" s="142">
        <f>Q231*H231</f>
        <v>0</v>
      </c>
      <c r="S231" s="142">
        <v>0</v>
      </c>
      <c r="T231" s="143">
        <f>S231*H231</f>
        <v>0</v>
      </c>
      <c r="AR231" s="144" t="s">
        <v>128</v>
      </c>
      <c r="AT231" s="144" t="s">
        <v>124</v>
      </c>
      <c r="AU231" s="144" t="s">
        <v>129</v>
      </c>
      <c r="AY231" s="15" t="s">
        <v>122</v>
      </c>
      <c r="BE231" s="145">
        <f>IF(N231="základná",J231,0)</f>
        <v>0</v>
      </c>
      <c r="BF231" s="145">
        <f>IF(N231="znížená",J231,0)</f>
        <v>0</v>
      </c>
      <c r="BG231" s="145">
        <f>IF(N231="zákl. prenesená",J231,0)</f>
        <v>0</v>
      </c>
      <c r="BH231" s="145">
        <f>IF(N231="zníž. prenesená",J231,0)</f>
        <v>0</v>
      </c>
      <c r="BI231" s="145">
        <f>IF(N231="nulová",J231,0)</f>
        <v>0</v>
      </c>
      <c r="BJ231" s="15" t="s">
        <v>129</v>
      </c>
      <c r="BK231" s="146">
        <f>ROUND(I231*H231,3)</f>
        <v>0</v>
      </c>
      <c r="BL231" s="15" t="s">
        <v>128</v>
      </c>
      <c r="BM231" s="144" t="s">
        <v>262</v>
      </c>
    </row>
    <row r="232" spans="2:65" s="12" customFormat="1">
      <c r="B232" s="147"/>
      <c r="D232" s="148" t="s">
        <v>130</v>
      </c>
      <c r="E232" s="149" t="s">
        <v>1</v>
      </c>
      <c r="F232" s="150" t="s">
        <v>263</v>
      </c>
      <c r="H232" s="151">
        <v>88.141999999999996</v>
      </c>
      <c r="L232" s="147"/>
      <c r="M232" s="152"/>
      <c r="T232" s="153"/>
      <c r="AT232" s="149" t="s">
        <v>130</v>
      </c>
      <c r="AU232" s="149" t="s">
        <v>129</v>
      </c>
      <c r="AV232" s="12" t="s">
        <v>129</v>
      </c>
      <c r="AW232" s="12" t="s">
        <v>27</v>
      </c>
      <c r="AX232" s="12" t="s">
        <v>71</v>
      </c>
      <c r="AY232" s="149" t="s">
        <v>122</v>
      </c>
    </row>
    <row r="233" spans="2:65" s="13" customFormat="1">
      <c r="B233" s="154"/>
      <c r="D233" s="148" t="s">
        <v>130</v>
      </c>
      <c r="E233" s="155" t="s">
        <v>1</v>
      </c>
      <c r="F233" s="156" t="s">
        <v>134</v>
      </c>
      <c r="H233" s="157">
        <v>88.141999999999996</v>
      </c>
      <c r="L233" s="154"/>
      <c r="M233" s="158"/>
      <c r="T233" s="159"/>
      <c r="AT233" s="155" t="s">
        <v>130</v>
      </c>
      <c r="AU233" s="155" t="s">
        <v>129</v>
      </c>
      <c r="AV233" s="13" t="s">
        <v>128</v>
      </c>
      <c r="AW233" s="13" t="s">
        <v>27</v>
      </c>
      <c r="AX233" s="13" t="s">
        <v>79</v>
      </c>
      <c r="AY233" s="155" t="s">
        <v>122</v>
      </c>
    </row>
    <row r="234" spans="2:65" s="1" customFormat="1" ht="21.75" customHeight="1">
      <c r="B234" s="133"/>
      <c r="C234" s="134" t="s">
        <v>191</v>
      </c>
      <c r="D234" s="134" t="s">
        <v>124</v>
      </c>
      <c r="E234" s="135" t="s">
        <v>264</v>
      </c>
      <c r="F234" s="136" t="s">
        <v>265</v>
      </c>
      <c r="G234" s="137" t="s">
        <v>184</v>
      </c>
      <c r="H234" s="138">
        <v>26.94</v>
      </c>
      <c r="I234" s="138"/>
      <c r="J234" s="138">
        <f>ROUND(I234*H234,3)</f>
        <v>0</v>
      </c>
      <c r="K234" s="139"/>
      <c r="L234" s="27"/>
      <c r="M234" s="140" t="s">
        <v>1</v>
      </c>
      <c r="N234" s="141" t="s">
        <v>37</v>
      </c>
      <c r="O234" s="142">
        <v>0</v>
      </c>
      <c r="P234" s="142">
        <f>O234*H234</f>
        <v>0</v>
      </c>
      <c r="Q234" s="142">
        <v>0</v>
      </c>
      <c r="R234" s="142">
        <f>Q234*H234</f>
        <v>0</v>
      </c>
      <c r="S234" s="142">
        <v>0</v>
      </c>
      <c r="T234" s="143">
        <f>S234*H234</f>
        <v>0</v>
      </c>
      <c r="AR234" s="144" t="s">
        <v>128</v>
      </c>
      <c r="AT234" s="144" t="s">
        <v>124</v>
      </c>
      <c r="AU234" s="144" t="s">
        <v>129</v>
      </c>
      <c r="AY234" s="15" t="s">
        <v>122</v>
      </c>
      <c r="BE234" s="145">
        <f>IF(N234="základná",J234,0)</f>
        <v>0</v>
      </c>
      <c r="BF234" s="145">
        <f>IF(N234="znížená",J234,0)</f>
        <v>0</v>
      </c>
      <c r="BG234" s="145">
        <f>IF(N234="zákl. prenesená",J234,0)</f>
        <v>0</v>
      </c>
      <c r="BH234" s="145">
        <f>IF(N234="zníž. prenesená",J234,0)</f>
        <v>0</v>
      </c>
      <c r="BI234" s="145">
        <f>IF(N234="nulová",J234,0)</f>
        <v>0</v>
      </c>
      <c r="BJ234" s="15" t="s">
        <v>129</v>
      </c>
      <c r="BK234" s="146">
        <f>ROUND(I234*H234,3)</f>
        <v>0</v>
      </c>
      <c r="BL234" s="15" t="s">
        <v>128</v>
      </c>
      <c r="BM234" s="144" t="s">
        <v>266</v>
      </c>
    </row>
    <row r="235" spans="2:65" s="12" customFormat="1">
      <c r="B235" s="147"/>
      <c r="D235" s="148" t="s">
        <v>130</v>
      </c>
      <c r="E235" s="149" t="s">
        <v>1</v>
      </c>
      <c r="F235" s="150" t="s">
        <v>267</v>
      </c>
      <c r="H235" s="151">
        <v>26.94</v>
      </c>
      <c r="L235" s="147"/>
      <c r="M235" s="152"/>
      <c r="T235" s="153"/>
      <c r="AT235" s="149" t="s">
        <v>130</v>
      </c>
      <c r="AU235" s="149" t="s">
        <v>129</v>
      </c>
      <c r="AV235" s="12" t="s">
        <v>129</v>
      </c>
      <c r="AW235" s="12" t="s">
        <v>27</v>
      </c>
      <c r="AX235" s="12" t="s">
        <v>71</v>
      </c>
      <c r="AY235" s="149" t="s">
        <v>122</v>
      </c>
    </row>
    <row r="236" spans="2:65" s="13" customFormat="1">
      <c r="B236" s="154"/>
      <c r="D236" s="148" t="s">
        <v>130</v>
      </c>
      <c r="E236" s="155" t="s">
        <v>1</v>
      </c>
      <c r="F236" s="156" t="s">
        <v>134</v>
      </c>
      <c r="H236" s="157">
        <v>26.94</v>
      </c>
      <c r="L236" s="154"/>
      <c r="M236" s="158"/>
      <c r="T236" s="159"/>
      <c r="AT236" s="155" t="s">
        <v>130</v>
      </c>
      <c r="AU236" s="155" t="s">
        <v>129</v>
      </c>
      <c r="AV236" s="13" t="s">
        <v>128</v>
      </c>
      <c r="AW236" s="13" t="s">
        <v>27</v>
      </c>
      <c r="AX236" s="13" t="s">
        <v>79</v>
      </c>
      <c r="AY236" s="155" t="s">
        <v>122</v>
      </c>
    </row>
    <row r="237" spans="2:65" s="1" customFormat="1" ht="21.75" customHeight="1">
      <c r="B237" s="133"/>
      <c r="C237" s="134" t="s">
        <v>268</v>
      </c>
      <c r="D237" s="134" t="s">
        <v>124</v>
      </c>
      <c r="E237" s="135" t="s">
        <v>269</v>
      </c>
      <c r="F237" s="136" t="s">
        <v>270</v>
      </c>
      <c r="G237" s="137" t="s">
        <v>184</v>
      </c>
      <c r="H237" s="138">
        <v>26.94</v>
      </c>
      <c r="I237" s="138"/>
      <c r="J237" s="138">
        <f>ROUND(I237*H237,3)</f>
        <v>0</v>
      </c>
      <c r="K237" s="139"/>
      <c r="L237" s="27"/>
      <c r="M237" s="140" t="s">
        <v>1</v>
      </c>
      <c r="N237" s="141" t="s">
        <v>37</v>
      </c>
      <c r="O237" s="142">
        <v>0</v>
      </c>
      <c r="P237" s="142">
        <f>O237*H237</f>
        <v>0</v>
      </c>
      <c r="Q237" s="142">
        <v>0</v>
      </c>
      <c r="R237" s="142">
        <f>Q237*H237</f>
        <v>0</v>
      </c>
      <c r="S237" s="142">
        <v>0</v>
      </c>
      <c r="T237" s="143">
        <f>S237*H237</f>
        <v>0</v>
      </c>
      <c r="AR237" s="144" t="s">
        <v>128</v>
      </c>
      <c r="AT237" s="144" t="s">
        <v>124</v>
      </c>
      <c r="AU237" s="144" t="s">
        <v>129</v>
      </c>
      <c r="AY237" s="15" t="s">
        <v>122</v>
      </c>
      <c r="BE237" s="145">
        <f>IF(N237="základná",J237,0)</f>
        <v>0</v>
      </c>
      <c r="BF237" s="145">
        <f>IF(N237="znížená",J237,0)</f>
        <v>0</v>
      </c>
      <c r="BG237" s="145">
        <f>IF(N237="zákl. prenesená",J237,0)</f>
        <v>0</v>
      </c>
      <c r="BH237" s="145">
        <f>IF(N237="zníž. prenesená",J237,0)</f>
        <v>0</v>
      </c>
      <c r="BI237" s="145">
        <f>IF(N237="nulová",J237,0)</f>
        <v>0</v>
      </c>
      <c r="BJ237" s="15" t="s">
        <v>129</v>
      </c>
      <c r="BK237" s="146">
        <f>ROUND(I237*H237,3)</f>
        <v>0</v>
      </c>
      <c r="BL237" s="15" t="s">
        <v>128</v>
      </c>
      <c r="BM237" s="144" t="s">
        <v>271</v>
      </c>
    </row>
    <row r="238" spans="2:65" s="1" customFormat="1" ht="33" customHeight="1">
      <c r="B238" s="133"/>
      <c r="C238" s="134" t="s">
        <v>195</v>
      </c>
      <c r="D238" s="134" t="s">
        <v>124</v>
      </c>
      <c r="E238" s="135" t="s">
        <v>272</v>
      </c>
      <c r="F238" s="136" t="s">
        <v>273</v>
      </c>
      <c r="G238" s="137" t="s">
        <v>227</v>
      </c>
      <c r="H238" s="138">
        <v>2.0569999999999999</v>
      </c>
      <c r="I238" s="138"/>
      <c r="J238" s="138">
        <f>ROUND(I238*H238,3)</f>
        <v>0</v>
      </c>
      <c r="K238" s="139"/>
      <c r="L238" s="27"/>
      <c r="M238" s="140" t="s">
        <v>1</v>
      </c>
      <c r="N238" s="141" t="s">
        <v>37</v>
      </c>
      <c r="O238" s="142">
        <v>0</v>
      </c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AR238" s="144" t="s">
        <v>128</v>
      </c>
      <c r="AT238" s="144" t="s">
        <v>124</v>
      </c>
      <c r="AU238" s="144" t="s">
        <v>129</v>
      </c>
      <c r="AY238" s="15" t="s">
        <v>122</v>
      </c>
      <c r="BE238" s="145">
        <f>IF(N238="základná",J238,0)</f>
        <v>0</v>
      </c>
      <c r="BF238" s="145">
        <f>IF(N238="znížená",J238,0)</f>
        <v>0</v>
      </c>
      <c r="BG238" s="145">
        <f>IF(N238="zákl. prenesená",J238,0)</f>
        <v>0</v>
      </c>
      <c r="BH238" s="145">
        <f>IF(N238="zníž. prenesená",J238,0)</f>
        <v>0</v>
      </c>
      <c r="BI238" s="145">
        <f>IF(N238="nulová",J238,0)</f>
        <v>0</v>
      </c>
      <c r="BJ238" s="15" t="s">
        <v>129</v>
      </c>
      <c r="BK238" s="146">
        <f>ROUND(I238*H238,3)</f>
        <v>0</v>
      </c>
      <c r="BL238" s="15" t="s">
        <v>128</v>
      </c>
      <c r="BM238" s="144" t="s">
        <v>274</v>
      </c>
    </row>
    <row r="239" spans="2:65" s="12" customFormat="1">
      <c r="B239" s="147"/>
      <c r="D239" s="148" t="s">
        <v>130</v>
      </c>
      <c r="E239" s="149" t="s">
        <v>1</v>
      </c>
      <c r="F239" s="150" t="s">
        <v>275</v>
      </c>
      <c r="H239" s="151">
        <v>2.0569999999999999</v>
      </c>
      <c r="L239" s="147"/>
      <c r="M239" s="152"/>
      <c r="T239" s="153"/>
      <c r="AT239" s="149" t="s">
        <v>130</v>
      </c>
      <c r="AU239" s="149" t="s">
        <v>129</v>
      </c>
      <c r="AV239" s="12" t="s">
        <v>129</v>
      </c>
      <c r="AW239" s="12" t="s">
        <v>27</v>
      </c>
      <c r="AX239" s="12" t="s">
        <v>71</v>
      </c>
      <c r="AY239" s="149" t="s">
        <v>122</v>
      </c>
    </row>
    <row r="240" spans="2:65" s="13" customFormat="1">
      <c r="B240" s="154"/>
      <c r="D240" s="148" t="s">
        <v>130</v>
      </c>
      <c r="E240" s="155" t="s">
        <v>1</v>
      </c>
      <c r="F240" s="156" t="s">
        <v>134</v>
      </c>
      <c r="H240" s="157">
        <v>2.0569999999999999</v>
      </c>
      <c r="L240" s="154"/>
      <c r="M240" s="158"/>
      <c r="T240" s="159"/>
      <c r="AT240" s="155" t="s">
        <v>130</v>
      </c>
      <c r="AU240" s="155" t="s">
        <v>129</v>
      </c>
      <c r="AV240" s="13" t="s">
        <v>128</v>
      </c>
      <c r="AW240" s="13" t="s">
        <v>27</v>
      </c>
      <c r="AX240" s="13" t="s">
        <v>79</v>
      </c>
      <c r="AY240" s="155" t="s">
        <v>122</v>
      </c>
    </row>
    <row r="241" spans="2:65" s="1" customFormat="1" ht="24.15" customHeight="1">
      <c r="B241" s="133"/>
      <c r="C241" s="134" t="s">
        <v>276</v>
      </c>
      <c r="D241" s="134" t="s">
        <v>124</v>
      </c>
      <c r="E241" s="135" t="s">
        <v>277</v>
      </c>
      <c r="F241" s="136" t="s">
        <v>278</v>
      </c>
      <c r="G241" s="137" t="s">
        <v>127</v>
      </c>
      <c r="H241" s="138">
        <v>117.523</v>
      </c>
      <c r="I241" s="138"/>
      <c r="J241" s="138">
        <f>ROUND(I241*H241,3)</f>
        <v>0</v>
      </c>
      <c r="K241" s="139"/>
      <c r="L241" s="27"/>
      <c r="M241" s="140" t="s">
        <v>1</v>
      </c>
      <c r="N241" s="141" t="s">
        <v>37</v>
      </c>
      <c r="O241" s="142">
        <v>0</v>
      </c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AR241" s="144" t="s">
        <v>128</v>
      </c>
      <c r="AT241" s="144" t="s">
        <v>124</v>
      </c>
      <c r="AU241" s="144" t="s">
        <v>129</v>
      </c>
      <c r="AY241" s="15" t="s">
        <v>122</v>
      </c>
      <c r="BE241" s="145">
        <f>IF(N241="základná",J241,0)</f>
        <v>0</v>
      </c>
      <c r="BF241" s="145">
        <f>IF(N241="znížená",J241,0)</f>
        <v>0</v>
      </c>
      <c r="BG241" s="145">
        <f>IF(N241="zákl. prenesená",J241,0)</f>
        <v>0</v>
      </c>
      <c r="BH241" s="145">
        <f>IF(N241="zníž. prenesená",J241,0)</f>
        <v>0</v>
      </c>
      <c r="BI241" s="145">
        <f>IF(N241="nulová",J241,0)</f>
        <v>0</v>
      </c>
      <c r="BJ241" s="15" t="s">
        <v>129</v>
      </c>
      <c r="BK241" s="146">
        <f>ROUND(I241*H241,3)</f>
        <v>0</v>
      </c>
      <c r="BL241" s="15" t="s">
        <v>128</v>
      </c>
      <c r="BM241" s="144" t="s">
        <v>279</v>
      </c>
    </row>
    <row r="242" spans="2:65" s="12" customFormat="1">
      <c r="B242" s="147"/>
      <c r="D242" s="148" t="s">
        <v>130</v>
      </c>
      <c r="E242" s="149" t="s">
        <v>1</v>
      </c>
      <c r="F242" s="150" t="s">
        <v>280</v>
      </c>
      <c r="H242" s="151">
        <v>117.523</v>
      </c>
      <c r="L242" s="147"/>
      <c r="M242" s="152"/>
      <c r="T242" s="153"/>
      <c r="AT242" s="149" t="s">
        <v>130</v>
      </c>
      <c r="AU242" s="149" t="s">
        <v>129</v>
      </c>
      <c r="AV242" s="12" t="s">
        <v>129</v>
      </c>
      <c r="AW242" s="12" t="s">
        <v>27</v>
      </c>
      <c r="AX242" s="12" t="s">
        <v>71</v>
      </c>
      <c r="AY242" s="149" t="s">
        <v>122</v>
      </c>
    </row>
    <row r="243" spans="2:65" s="13" customFormat="1">
      <c r="B243" s="154"/>
      <c r="D243" s="148" t="s">
        <v>130</v>
      </c>
      <c r="E243" s="155" t="s">
        <v>1</v>
      </c>
      <c r="F243" s="156" t="s">
        <v>134</v>
      </c>
      <c r="H243" s="157">
        <v>117.523</v>
      </c>
      <c r="L243" s="154"/>
      <c r="M243" s="158"/>
      <c r="T243" s="159"/>
      <c r="AT243" s="155" t="s">
        <v>130</v>
      </c>
      <c r="AU243" s="155" t="s">
        <v>129</v>
      </c>
      <c r="AV243" s="13" t="s">
        <v>128</v>
      </c>
      <c r="AW243" s="13" t="s">
        <v>27</v>
      </c>
      <c r="AX243" s="13" t="s">
        <v>79</v>
      </c>
      <c r="AY243" s="155" t="s">
        <v>122</v>
      </c>
    </row>
    <row r="244" spans="2:65" s="1" customFormat="1" ht="24.15" customHeight="1">
      <c r="B244" s="133"/>
      <c r="C244" s="134" t="s">
        <v>201</v>
      </c>
      <c r="D244" s="134" t="s">
        <v>124</v>
      </c>
      <c r="E244" s="135" t="s">
        <v>281</v>
      </c>
      <c r="F244" s="136" t="s">
        <v>282</v>
      </c>
      <c r="G244" s="137" t="s">
        <v>180</v>
      </c>
      <c r="H244" s="138">
        <v>3</v>
      </c>
      <c r="I244" s="138"/>
      <c r="J244" s="138">
        <f>ROUND(I244*H244,3)</f>
        <v>0</v>
      </c>
      <c r="K244" s="139"/>
      <c r="L244" s="27"/>
      <c r="M244" s="140" t="s">
        <v>1</v>
      </c>
      <c r="N244" s="141" t="s">
        <v>37</v>
      </c>
      <c r="O244" s="142">
        <v>0</v>
      </c>
      <c r="P244" s="142">
        <f>O244*H244</f>
        <v>0</v>
      </c>
      <c r="Q244" s="142">
        <v>0</v>
      </c>
      <c r="R244" s="142">
        <f>Q244*H244</f>
        <v>0</v>
      </c>
      <c r="S244" s="142">
        <v>0</v>
      </c>
      <c r="T244" s="143">
        <f>S244*H244</f>
        <v>0</v>
      </c>
      <c r="AR244" s="144" t="s">
        <v>128</v>
      </c>
      <c r="AT244" s="144" t="s">
        <v>124</v>
      </c>
      <c r="AU244" s="144" t="s">
        <v>129</v>
      </c>
      <c r="AY244" s="15" t="s">
        <v>122</v>
      </c>
      <c r="BE244" s="145">
        <f>IF(N244="základná",J244,0)</f>
        <v>0</v>
      </c>
      <c r="BF244" s="145">
        <f>IF(N244="znížená",J244,0)</f>
        <v>0</v>
      </c>
      <c r="BG244" s="145">
        <f>IF(N244="zákl. prenesená",J244,0)</f>
        <v>0</v>
      </c>
      <c r="BH244" s="145">
        <f>IF(N244="zníž. prenesená",J244,0)</f>
        <v>0</v>
      </c>
      <c r="BI244" s="145">
        <f>IF(N244="nulová",J244,0)</f>
        <v>0</v>
      </c>
      <c r="BJ244" s="15" t="s">
        <v>129</v>
      </c>
      <c r="BK244" s="146">
        <f>ROUND(I244*H244,3)</f>
        <v>0</v>
      </c>
      <c r="BL244" s="15" t="s">
        <v>128</v>
      </c>
      <c r="BM244" s="144" t="s">
        <v>283</v>
      </c>
    </row>
    <row r="245" spans="2:65" s="1" customFormat="1" ht="16.5" customHeight="1">
      <c r="B245" s="133"/>
      <c r="C245" s="160" t="s">
        <v>284</v>
      </c>
      <c r="D245" s="160" t="s">
        <v>177</v>
      </c>
      <c r="E245" s="161" t="s">
        <v>285</v>
      </c>
      <c r="F245" s="162" t="s">
        <v>286</v>
      </c>
      <c r="G245" s="163" t="s">
        <v>180</v>
      </c>
      <c r="H245" s="164">
        <v>3</v>
      </c>
      <c r="I245" s="164"/>
      <c r="J245" s="164">
        <f>ROUND(I245*H245,3)</f>
        <v>0</v>
      </c>
      <c r="K245" s="165"/>
      <c r="L245" s="166"/>
      <c r="M245" s="167" t="s">
        <v>1</v>
      </c>
      <c r="N245" s="168" t="s">
        <v>37</v>
      </c>
      <c r="O245" s="142">
        <v>0</v>
      </c>
      <c r="P245" s="142">
        <f>O245*H245</f>
        <v>0</v>
      </c>
      <c r="Q245" s="142">
        <v>0</v>
      </c>
      <c r="R245" s="142">
        <f>Q245*H245</f>
        <v>0</v>
      </c>
      <c r="S245" s="142">
        <v>0</v>
      </c>
      <c r="T245" s="143">
        <f>S245*H245</f>
        <v>0</v>
      </c>
      <c r="AR245" s="144" t="s">
        <v>144</v>
      </c>
      <c r="AT245" s="144" t="s">
        <v>177</v>
      </c>
      <c r="AU245" s="144" t="s">
        <v>129</v>
      </c>
      <c r="AY245" s="15" t="s">
        <v>122</v>
      </c>
      <c r="BE245" s="145">
        <f>IF(N245="základná",J245,0)</f>
        <v>0</v>
      </c>
      <c r="BF245" s="145">
        <f>IF(N245="znížená",J245,0)</f>
        <v>0</v>
      </c>
      <c r="BG245" s="145">
        <f>IF(N245="zákl. prenesená",J245,0)</f>
        <v>0</v>
      </c>
      <c r="BH245" s="145">
        <f>IF(N245="zníž. prenesená",J245,0)</f>
        <v>0</v>
      </c>
      <c r="BI245" s="145">
        <f>IF(N245="nulová",J245,0)</f>
        <v>0</v>
      </c>
      <c r="BJ245" s="15" t="s">
        <v>129</v>
      </c>
      <c r="BK245" s="146">
        <f>ROUND(I245*H245,3)</f>
        <v>0</v>
      </c>
      <c r="BL245" s="15" t="s">
        <v>128</v>
      </c>
      <c r="BM245" s="144" t="s">
        <v>287</v>
      </c>
    </row>
    <row r="246" spans="2:65" s="1" customFormat="1" ht="16.5" customHeight="1">
      <c r="B246" s="133"/>
      <c r="C246" s="134" t="s">
        <v>204</v>
      </c>
      <c r="D246" s="134" t="s">
        <v>124</v>
      </c>
      <c r="E246" s="135" t="s">
        <v>288</v>
      </c>
      <c r="F246" s="136" t="s">
        <v>289</v>
      </c>
      <c r="G246" s="137" t="s">
        <v>180</v>
      </c>
      <c r="H246" s="138">
        <v>2</v>
      </c>
      <c r="I246" s="138"/>
      <c r="J246" s="138">
        <f>ROUND(I246*H246,3)</f>
        <v>0</v>
      </c>
      <c r="K246" s="139"/>
      <c r="L246" s="27"/>
      <c r="M246" s="140" t="s">
        <v>1</v>
      </c>
      <c r="N246" s="141" t="s">
        <v>37</v>
      </c>
      <c r="O246" s="142">
        <v>0</v>
      </c>
      <c r="P246" s="142">
        <f>O246*H246</f>
        <v>0</v>
      </c>
      <c r="Q246" s="142">
        <v>0</v>
      </c>
      <c r="R246" s="142">
        <f>Q246*H246</f>
        <v>0</v>
      </c>
      <c r="S246" s="142">
        <v>0</v>
      </c>
      <c r="T246" s="143">
        <f>S246*H246</f>
        <v>0</v>
      </c>
      <c r="AR246" s="144" t="s">
        <v>128</v>
      </c>
      <c r="AT246" s="144" t="s">
        <v>124</v>
      </c>
      <c r="AU246" s="144" t="s">
        <v>129</v>
      </c>
      <c r="AY246" s="15" t="s">
        <v>122</v>
      </c>
      <c r="BE246" s="145">
        <f>IF(N246="základná",J246,0)</f>
        <v>0</v>
      </c>
      <c r="BF246" s="145">
        <f>IF(N246="znížená",J246,0)</f>
        <v>0</v>
      </c>
      <c r="BG246" s="145">
        <f>IF(N246="zákl. prenesená",J246,0)</f>
        <v>0</v>
      </c>
      <c r="BH246" s="145">
        <f>IF(N246="zníž. prenesená",J246,0)</f>
        <v>0</v>
      </c>
      <c r="BI246" s="145">
        <f>IF(N246="nulová",J246,0)</f>
        <v>0</v>
      </c>
      <c r="BJ246" s="15" t="s">
        <v>129</v>
      </c>
      <c r="BK246" s="146">
        <f>ROUND(I246*H246,3)</f>
        <v>0</v>
      </c>
      <c r="BL246" s="15" t="s">
        <v>128</v>
      </c>
      <c r="BM246" s="144" t="s">
        <v>290</v>
      </c>
    </row>
    <row r="247" spans="2:65" s="1" customFormat="1" ht="16.5" customHeight="1">
      <c r="B247" s="133"/>
      <c r="C247" s="160" t="s">
        <v>291</v>
      </c>
      <c r="D247" s="160" t="s">
        <v>177</v>
      </c>
      <c r="E247" s="161" t="s">
        <v>292</v>
      </c>
      <c r="F247" s="162" t="s">
        <v>293</v>
      </c>
      <c r="G247" s="163" t="s">
        <v>180</v>
      </c>
      <c r="H247" s="164">
        <v>2</v>
      </c>
      <c r="I247" s="164"/>
      <c r="J247" s="164">
        <f>ROUND(I247*H247,3)</f>
        <v>0</v>
      </c>
      <c r="K247" s="165"/>
      <c r="L247" s="166"/>
      <c r="M247" s="167" t="s">
        <v>1</v>
      </c>
      <c r="N247" s="168" t="s">
        <v>37</v>
      </c>
      <c r="O247" s="142">
        <v>0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144</v>
      </c>
      <c r="AT247" s="144" t="s">
        <v>177</v>
      </c>
      <c r="AU247" s="144" t="s">
        <v>129</v>
      </c>
      <c r="AY247" s="15" t="s">
        <v>122</v>
      </c>
      <c r="BE247" s="145">
        <f>IF(N247="základná",J247,0)</f>
        <v>0</v>
      </c>
      <c r="BF247" s="145">
        <f>IF(N247="znížená",J247,0)</f>
        <v>0</v>
      </c>
      <c r="BG247" s="145">
        <f>IF(N247="zákl. prenesená",J247,0)</f>
        <v>0</v>
      </c>
      <c r="BH247" s="145">
        <f>IF(N247="zníž. prenesená",J247,0)</f>
        <v>0</v>
      </c>
      <c r="BI247" s="145">
        <f>IF(N247="nulová",J247,0)</f>
        <v>0</v>
      </c>
      <c r="BJ247" s="15" t="s">
        <v>129</v>
      </c>
      <c r="BK247" s="146">
        <f>ROUND(I247*H247,3)</f>
        <v>0</v>
      </c>
      <c r="BL247" s="15" t="s">
        <v>128</v>
      </c>
      <c r="BM247" s="144" t="s">
        <v>294</v>
      </c>
    </row>
    <row r="248" spans="2:65" s="11" customFormat="1" ht="22.95" customHeight="1">
      <c r="B248" s="122"/>
      <c r="D248" s="123" t="s">
        <v>70</v>
      </c>
      <c r="E248" s="131" t="s">
        <v>166</v>
      </c>
      <c r="F248" s="131" t="s">
        <v>588</v>
      </c>
      <c r="J248" s="132">
        <f>BK248</f>
        <v>0</v>
      </c>
      <c r="L248" s="122"/>
      <c r="M248" s="126"/>
      <c r="P248" s="127">
        <f>SUM(P249:P275)</f>
        <v>0</v>
      </c>
      <c r="R248" s="127">
        <f>SUM(R249:R275)</f>
        <v>0</v>
      </c>
      <c r="T248" s="128">
        <f>SUM(T249:T275)</f>
        <v>0</v>
      </c>
      <c r="AR248" s="123" t="s">
        <v>79</v>
      </c>
      <c r="AT248" s="129" t="s">
        <v>70</v>
      </c>
      <c r="AU248" s="129" t="s">
        <v>79</v>
      </c>
      <c r="AY248" s="123" t="s">
        <v>122</v>
      </c>
      <c r="BK248" s="130">
        <f>SUM(BK249:BK275)</f>
        <v>0</v>
      </c>
    </row>
    <row r="249" spans="2:65" s="1" customFormat="1" ht="33" customHeight="1">
      <c r="B249" s="133"/>
      <c r="C249" s="134" t="s">
        <v>211</v>
      </c>
      <c r="D249" s="134" t="s">
        <v>124</v>
      </c>
      <c r="E249" s="135" t="s">
        <v>296</v>
      </c>
      <c r="F249" s="136" t="s">
        <v>297</v>
      </c>
      <c r="G249" s="137" t="s">
        <v>174</v>
      </c>
      <c r="H249" s="138">
        <v>119.7</v>
      </c>
      <c r="I249" s="138"/>
      <c r="J249" s="138">
        <f>ROUND(I249*H249,3)</f>
        <v>0</v>
      </c>
      <c r="K249" s="139"/>
      <c r="L249" s="27"/>
      <c r="M249" s="140" t="s">
        <v>1</v>
      </c>
      <c r="N249" s="141" t="s">
        <v>37</v>
      </c>
      <c r="O249" s="142">
        <v>0</v>
      </c>
      <c r="P249" s="142">
        <f>O249*H249</f>
        <v>0</v>
      </c>
      <c r="Q249" s="142">
        <v>0</v>
      </c>
      <c r="R249" s="142">
        <f>Q249*H249</f>
        <v>0</v>
      </c>
      <c r="S249" s="142">
        <v>0</v>
      </c>
      <c r="T249" s="143">
        <f>S249*H249</f>
        <v>0</v>
      </c>
      <c r="AR249" s="144" t="s">
        <v>128</v>
      </c>
      <c r="AT249" s="144" t="s">
        <v>124</v>
      </c>
      <c r="AU249" s="144" t="s">
        <v>129</v>
      </c>
      <c r="AY249" s="15" t="s">
        <v>122</v>
      </c>
      <c r="BE249" s="145">
        <f>IF(N249="základná",J249,0)</f>
        <v>0</v>
      </c>
      <c r="BF249" s="145">
        <f>IF(N249="znížená",J249,0)</f>
        <v>0</v>
      </c>
      <c r="BG249" s="145">
        <f>IF(N249="zákl. prenesená",J249,0)</f>
        <v>0</v>
      </c>
      <c r="BH249" s="145">
        <f>IF(N249="zníž. prenesená",J249,0)</f>
        <v>0</v>
      </c>
      <c r="BI249" s="145">
        <f>IF(N249="nulová",J249,0)</f>
        <v>0</v>
      </c>
      <c r="BJ249" s="15" t="s">
        <v>129</v>
      </c>
      <c r="BK249" s="146">
        <f>ROUND(I249*H249,3)</f>
        <v>0</v>
      </c>
      <c r="BL249" s="15" t="s">
        <v>128</v>
      </c>
      <c r="BM249" s="144" t="s">
        <v>298</v>
      </c>
    </row>
    <row r="250" spans="2:65" s="12" customFormat="1">
      <c r="B250" s="147"/>
      <c r="D250" s="148" t="s">
        <v>130</v>
      </c>
      <c r="E250" s="149" t="s">
        <v>1</v>
      </c>
      <c r="F250" s="150" t="s">
        <v>299</v>
      </c>
      <c r="H250" s="151">
        <v>18.8</v>
      </c>
      <c r="L250" s="147"/>
      <c r="M250" s="152"/>
      <c r="T250" s="153"/>
      <c r="AT250" s="149" t="s">
        <v>130</v>
      </c>
      <c r="AU250" s="149" t="s">
        <v>129</v>
      </c>
      <c r="AV250" s="12" t="s">
        <v>129</v>
      </c>
      <c r="AW250" s="12" t="s">
        <v>27</v>
      </c>
      <c r="AX250" s="12" t="s">
        <v>71</v>
      </c>
      <c r="AY250" s="149" t="s">
        <v>122</v>
      </c>
    </row>
    <row r="251" spans="2:65" s="12" customFormat="1">
      <c r="B251" s="147"/>
      <c r="D251" s="148" t="s">
        <v>130</v>
      </c>
      <c r="E251" s="149" t="s">
        <v>1</v>
      </c>
      <c r="F251" s="150" t="s">
        <v>300</v>
      </c>
      <c r="H251" s="151">
        <v>37.6</v>
      </c>
      <c r="L251" s="147"/>
      <c r="M251" s="152"/>
      <c r="T251" s="153"/>
      <c r="AT251" s="149" t="s">
        <v>130</v>
      </c>
      <c r="AU251" s="149" t="s">
        <v>129</v>
      </c>
      <c r="AV251" s="12" t="s">
        <v>129</v>
      </c>
      <c r="AW251" s="12" t="s">
        <v>27</v>
      </c>
      <c r="AX251" s="12" t="s">
        <v>71</v>
      </c>
      <c r="AY251" s="149" t="s">
        <v>122</v>
      </c>
    </row>
    <row r="252" spans="2:65" s="12" customFormat="1">
      <c r="B252" s="147"/>
      <c r="D252" s="148" t="s">
        <v>130</v>
      </c>
      <c r="E252" s="149" t="s">
        <v>1</v>
      </c>
      <c r="F252" s="150" t="s">
        <v>301</v>
      </c>
      <c r="H252" s="151">
        <v>31.8</v>
      </c>
      <c r="L252" s="147"/>
      <c r="M252" s="152"/>
      <c r="T252" s="153"/>
      <c r="AT252" s="149" t="s">
        <v>130</v>
      </c>
      <c r="AU252" s="149" t="s">
        <v>129</v>
      </c>
      <c r="AV252" s="12" t="s">
        <v>129</v>
      </c>
      <c r="AW252" s="12" t="s">
        <v>27</v>
      </c>
      <c r="AX252" s="12" t="s">
        <v>71</v>
      </c>
      <c r="AY252" s="149" t="s">
        <v>122</v>
      </c>
    </row>
    <row r="253" spans="2:65" s="12" customFormat="1">
      <c r="B253" s="147"/>
      <c r="D253" s="148" t="s">
        <v>130</v>
      </c>
      <c r="E253" s="149" t="s">
        <v>1</v>
      </c>
      <c r="F253" s="150" t="s">
        <v>302</v>
      </c>
      <c r="H253" s="151">
        <v>31.5</v>
      </c>
      <c r="L253" s="147"/>
      <c r="M253" s="152"/>
      <c r="T253" s="153"/>
      <c r="AT253" s="149" t="s">
        <v>130</v>
      </c>
      <c r="AU253" s="149" t="s">
        <v>129</v>
      </c>
      <c r="AV253" s="12" t="s">
        <v>129</v>
      </c>
      <c r="AW253" s="12" t="s">
        <v>27</v>
      </c>
      <c r="AX253" s="12" t="s">
        <v>71</v>
      </c>
      <c r="AY253" s="149" t="s">
        <v>122</v>
      </c>
    </row>
    <row r="254" spans="2:65" s="13" customFormat="1">
      <c r="B254" s="154"/>
      <c r="D254" s="148" t="s">
        <v>130</v>
      </c>
      <c r="E254" s="155" t="s">
        <v>1</v>
      </c>
      <c r="F254" s="156" t="s">
        <v>134</v>
      </c>
      <c r="H254" s="157">
        <v>119.7</v>
      </c>
      <c r="L254" s="154"/>
      <c r="M254" s="158"/>
      <c r="T254" s="159"/>
      <c r="AT254" s="155" t="s">
        <v>130</v>
      </c>
      <c r="AU254" s="155" t="s">
        <v>129</v>
      </c>
      <c r="AV254" s="13" t="s">
        <v>128</v>
      </c>
      <c r="AW254" s="13" t="s">
        <v>27</v>
      </c>
      <c r="AX254" s="13" t="s">
        <v>79</v>
      </c>
      <c r="AY254" s="155" t="s">
        <v>122</v>
      </c>
    </row>
    <row r="255" spans="2:65" s="1" customFormat="1" ht="33" customHeight="1">
      <c r="B255" s="133"/>
      <c r="C255" s="134" t="s">
        <v>303</v>
      </c>
      <c r="D255" s="134" t="s">
        <v>124</v>
      </c>
      <c r="E255" s="135" t="s">
        <v>304</v>
      </c>
      <c r="F255" s="136" t="s">
        <v>305</v>
      </c>
      <c r="G255" s="137" t="s">
        <v>127</v>
      </c>
      <c r="H255" s="138">
        <v>872.60799999999995</v>
      </c>
      <c r="I255" s="138"/>
      <c r="J255" s="138">
        <f>ROUND(I255*H255,3)</f>
        <v>0</v>
      </c>
      <c r="K255" s="139"/>
      <c r="L255" s="27"/>
      <c r="M255" s="140" t="s">
        <v>1</v>
      </c>
      <c r="N255" s="141" t="s">
        <v>37</v>
      </c>
      <c r="O255" s="142">
        <v>0</v>
      </c>
      <c r="P255" s="142">
        <f>O255*H255</f>
        <v>0</v>
      </c>
      <c r="Q255" s="142">
        <v>0</v>
      </c>
      <c r="R255" s="142">
        <f>Q255*H255</f>
        <v>0</v>
      </c>
      <c r="S255" s="142">
        <v>0</v>
      </c>
      <c r="T255" s="143">
        <f>S255*H255</f>
        <v>0</v>
      </c>
      <c r="AR255" s="144" t="s">
        <v>128</v>
      </c>
      <c r="AT255" s="144" t="s">
        <v>124</v>
      </c>
      <c r="AU255" s="144" t="s">
        <v>129</v>
      </c>
      <c r="AY255" s="15" t="s">
        <v>122</v>
      </c>
      <c r="BE255" s="145">
        <f>IF(N255="základná",J255,0)</f>
        <v>0</v>
      </c>
      <c r="BF255" s="145">
        <f>IF(N255="znížená",J255,0)</f>
        <v>0</v>
      </c>
      <c r="BG255" s="145">
        <f>IF(N255="zákl. prenesená",J255,0)</f>
        <v>0</v>
      </c>
      <c r="BH255" s="145">
        <f>IF(N255="zníž. prenesená",J255,0)</f>
        <v>0</v>
      </c>
      <c r="BI255" s="145">
        <f>IF(N255="nulová",J255,0)</f>
        <v>0</v>
      </c>
      <c r="BJ255" s="15" t="s">
        <v>129</v>
      </c>
      <c r="BK255" s="146">
        <f>ROUND(I255*H255,3)</f>
        <v>0</v>
      </c>
      <c r="BL255" s="15" t="s">
        <v>128</v>
      </c>
      <c r="BM255" s="144" t="s">
        <v>306</v>
      </c>
    </row>
    <row r="256" spans="2:65" s="12" customFormat="1">
      <c r="B256" s="147"/>
      <c r="D256" s="148" t="s">
        <v>130</v>
      </c>
      <c r="E256" s="149" t="s">
        <v>1</v>
      </c>
      <c r="F256" s="150" t="s">
        <v>307</v>
      </c>
      <c r="H256" s="151">
        <v>872.60799999999995</v>
      </c>
      <c r="L256" s="147"/>
      <c r="M256" s="152"/>
      <c r="T256" s="153"/>
      <c r="AT256" s="149" t="s">
        <v>130</v>
      </c>
      <c r="AU256" s="149" t="s">
        <v>129</v>
      </c>
      <c r="AV256" s="12" t="s">
        <v>129</v>
      </c>
      <c r="AW256" s="12" t="s">
        <v>27</v>
      </c>
      <c r="AX256" s="12" t="s">
        <v>71</v>
      </c>
      <c r="AY256" s="149" t="s">
        <v>122</v>
      </c>
    </row>
    <row r="257" spans="2:65" s="13" customFormat="1">
      <c r="B257" s="154"/>
      <c r="D257" s="148" t="s">
        <v>130</v>
      </c>
      <c r="E257" s="155" t="s">
        <v>1</v>
      </c>
      <c r="F257" s="156" t="s">
        <v>134</v>
      </c>
      <c r="H257" s="157">
        <v>872.60799999999995</v>
      </c>
      <c r="L257" s="154"/>
      <c r="M257" s="158"/>
      <c r="T257" s="159"/>
      <c r="AT257" s="155" t="s">
        <v>130</v>
      </c>
      <c r="AU257" s="155" t="s">
        <v>129</v>
      </c>
      <c r="AV257" s="13" t="s">
        <v>128</v>
      </c>
      <c r="AW257" s="13" t="s">
        <v>27</v>
      </c>
      <c r="AX257" s="13" t="s">
        <v>79</v>
      </c>
      <c r="AY257" s="155" t="s">
        <v>122</v>
      </c>
    </row>
    <row r="258" spans="2:65" s="1" customFormat="1" ht="37.950000000000003" customHeight="1">
      <c r="B258" s="133"/>
      <c r="C258" s="134" t="s">
        <v>215</v>
      </c>
      <c r="D258" s="134" t="s">
        <v>124</v>
      </c>
      <c r="E258" s="135" t="s">
        <v>308</v>
      </c>
      <c r="F258" s="136" t="s">
        <v>309</v>
      </c>
      <c r="G258" s="137" t="s">
        <v>127</v>
      </c>
      <c r="H258" s="138">
        <v>872.60799999999995</v>
      </c>
      <c r="I258" s="138"/>
      <c r="J258" s="138">
        <f>ROUND(I258*H258,3)</f>
        <v>0</v>
      </c>
      <c r="K258" s="139"/>
      <c r="L258" s="27"/>
      <c r="M258" s="140" t="s">
        <v>1</v>
      </c>
      <c r="N258" s="141" t="s">
        <v>37</v>
      </c>
      <c r="O258" s="142">
        <v>0</v>
      </c>
      <c r="P258" s="142">
        <f>O258*H258</f>
        <v>0</v>
      </c>
      <c r="Q258" s="142">
        <v>0</v>
      </c>
      <c r="R258" s="142">
        <f>Q258*H258</f>
        <v>0</v>
      </c>
      <c r="S258" s="142">
        <v>0</v>
      </c>
      <c r="T258" s="143">
        <f>S258*H258</f>
        <v>0</v>
      </c>
      <c r="AR258" s="144" t="s">
        <v>128</v>
      </c>
      <c r="AT258" s="144" t="s">
        <v>124</v>
      </c>
      <c r="AU258" s="144" t="s">
        <v>129</v>
      </c>
      <c r="AY258" s="15" t="s">
        <v>122</v>
      </c>
      <c r="BE258" s="145">
        <f>IF(N258="základná",J258,0)</f>
        <v>0</v>
      </c>
      <c r="BF258" s="145">
        <f>IF(N258="znížená",J258,0)</f>
        <v>0</v>
      </c>
      <c r="BG258" s="145">
        <f>IF(N258="zákl. prenesená",J258,0)</f>
        <v>0</v>
      </c>
      <c r="BH258" s="145">
        <f>IF(N258="zníž. prenesená",J258,0)</f>
        <v>0</v>
      </c>
      <c r="BI258" s="145">
        <f>IF(N258="nulová",J258,0)</f>
        <v>0</v>
      </c>
      <c r="BJ258" s="15" t="s">
        <v>129</v>
      </c>
      <c r="BK258" s="146">
        <f>ROUND(I258*H258,3)</f>
        <v>0</v>
      </c>
      <c r="BL258" s="15" t="s">
        <v>128</v>
      </c>
      <c r="BM258" s="144" t="s">
        <v>310</v>
      </c>
    </row>
    <row r="259" spans="2:65" s="12" customFormat="1">
      <c r="B259" s="147"/>
      <c r="D259" s="148" t="s">
        <v>130</v>
      </c>
      <c r="E259" s="149" t="s">
        <v>1</v>
      </c>
      <c r="F259" s="150" t="s">
        <v>307</v>
      </c>
      <c r="H259" s="151">
        <v>872.60799999999995</v>
      </c>
      <c r="L259" s="147"/>
      <c r="M259" s="152"/>
      <c r="T259" s="153"/>
      <c r="AT259" s="149" t="s">
        <v>130</v>
      </c>
      <c r="AU259" s="149" t="s">
        <v>129</v>
      </c>
      <c r="AV259" s="12" t="s">
        <v>129</v>
      </c>
      <c r="AW259" s="12" t="s">
        <v>27</v>
      </c>
      <c r="AX259" s="12" t="s">
        <v>71</v>
      </c>
      <c r="AY259" s="149" t="s">
        <v>122</v>
      </c>
    </row>
    <row r="260" spans="2:65" s="13" customFormat="1">
      <c r="B260" s="154"/>
      <c r="D260" s="148" t="s">
        <v>130</v>
      </c>
      <c r="E260" s="155" t="s">
        <v>1</v>
      </c>
      <c r="F260" s="156" t="s">
        <v>134</v>
      </c>
      <c r="H260" s="157">
        <v>872.60799999999995</v>
      </c>
      <c r="L260" s="154"/>
      <c r="M260" s="158"/>
      <c r="T260" s="159"/>
      <c r="AT260" s="155" t="s">
        <v>130</v>
      </c>
      <c r="AU260" s="155" t="s">
        <v>129</v>
      </c>
      <c r="AV260" s="13" t="s">
        <v>128</v>
      </c>
      <c r="AW260" s="13" t="s">
        <v>27</v>
      </c>
      <c r="AX260" s="13" t="s">
        <v>79</v>
      </c>
      <c r="AY260" s="155" t="s">
        <v>122</v>
      </c>
    </row>
    <row r="261" spans="2:65" s="1" customFormat="1" ht="33" customHeight="1">
      <c r="B261" s="133"/>
      <c r="C261" s="134" t="s">
        <v>311</v>
      </c>
      <c r="D261" s="134" t="s">
        <v>124</v>
      </c>
      <c r="E261" s="135" t="s">
        <v>312</v>
      </c>
      <c r="F261" s="136" t="s">
        <v>313</v>
      </c>
      <c r="G261" s="137" t="s">
        <v>127</v>
      </c>
      <c r="H261" s="138">
        <v>872.60799999999995</v>
      </c>
      <c r="I261" s="138"/>
      <c r="J261" s="138">
        <f>ROUND(I261*H261,3)</f>
        <v>0</v>
      </c>
      <c r="K261" s="139"/>
      <c r="L261" s="27"/>
      <c r="M261" s="140" t="s">
        <v>1</v>
      </c>
      <c r="N261" s="141" t="s">
        <v>37</v>
      </c>
      <c r="O261" s="142">
        <v>0</v>
      </c>
      <c r="P261" s="142">
        <f>O261*H261</f>
        <v>0</v>
      </c>
      <c r="Q261" s="142">
        <v>0</v>
      </c>
      <c r="R261" s="142">
        <f>Q261*H261</f>
        <v>0</v>
      </c>
      <c r="S261" s="142">
        <v>0</v>
      </c>
      <c r="T261" s="143">
        <f>S261*H261</f>
        <v>0</v>
      </c>
      <c r="AR261" s="144" t="s">
        <v>128</v>
      </c>
      <c r="AT261" s="144" t="s">
        <v>124</v>
      </c>
      <c r="AU261" s="144" t="s">
        <v>129</v>
      </c>
      <c r="AY261" s="15" t="s">
        <v>122</v>
      </c>
      <c r="BE261" s="145">
        <f>IF(N261="základná",J261,0)</f>
        <v>0</v>
      </c>
      <c r="BF261" s="145">
        <f>IF(N261="znížená",J261,0)</f>
        <v>0</v>
      </c>
      <c r="BG261" s="145">
        <f>IF(N261="zákl. prenesená",J261,0)</f>
        <v>0</v>
      </c>
      <c r="BH261" s="145">
        <f>IF(N261="zníž. prenesená",J261,0)</f>
        <v>0</v>
      </c>
      <c r="BI261" s="145">
        <f>IF(N261="nulová",J261,0)</f>
        <v>0</v>
      </c>
      <c r="BJ261" s="15" t="s">
        <v>129</v>
      </c>
      <c r="BK261" s="146">
        <f>ROUND(I261*H261,3)</f>
        <v>0</v>
      </c>
      <c r="BL261" s="15" t="s">
        <v>128</v>
      </c>
      <c r="BM261" s="144" t="s">
        <v>314</v>
      </c>
    </row>
    <row r="262" spans="2:65" s="12" customFormat="1">
      <c r="B262" s="147"/>
      <c r="D262" s="148" t="s">
        <v>130</v>
      </c>
      <c r="E262" s="149" t="s">
        <v>1</v>
      </c>
      <c r="F262" s="150" t="s">
        <v>307</v>
      </c>
      <c r="H262" s="151">
        <v>872.60799999999995</v>
      </c>
      <c r="L262" s="147"/>
      <c r="M262" s="152"/>
      <c r="T262" s="153"/>
      <c r="AT262" s="149" t="s">
        <v>130</v>
      </c>
      <c r="AU262" s="149" t="s">
        <v>129</v>
      </c>
      <c r="AV262" s="12" t="s">
        <v>129</v>
      </c>
      <c r="AW262" s="12" t="s">
        <v>27</v>
      </c>
      <c r="AX262" s="12" t="s">
        <v>71</v>
      </c>
      <c r="AY262" s="149" t="s">
        <v>122</v>
      </c>
    </row>
    <row r="263" spans="2:65" s="13" customFormat="1">
      <c r="B263" s="154"/>
      <c r="D263" s="148" t="s">
        <v>130</v>
      </c>
      <c r="E263" s="155" t="s">
        <v>1</v>
      </c>
      <c r="F263" s="156" t="s">
        <v>134</v>
      </c>
      <c r="H263" s="157">
        <v>872.60799999999995</v>
      </c>
      <c r="L263" s="154"/>
      <c r="M263" s="158"/>
      <c r="T263" s="159"/>
      <c r="AT263" s="155" t="s">
        <v>130</v>
      </c>
      <c r="AU263" s="155" t="s">
        <v>129</v>
      </c>
      <c r="AV263" s="13" t="s">
        <v>128</v>
      </c>
      <c r="AW263" s="13" t="s">
        <v>27</v>
      </c>
      <c r="AX263" s="13" t="s">
        <v>79</v>
      </c>
      <c r="AY263" s="155" t="s">
        <v>122</v>
      </c>
    </row>
    <row r="264" spans="2:65" s="1" customFormat="1" ht="24.15" customHeight="1">
      <c r="B264" s="133"/>
      <c r="C264" s="134" t="s">
        <v>224</v>
      </c>
      <c r="D264" s="134" t="s">
        <v>124</v>
      </c>
      <c r="E264" s="135" t="s">
        <v>315</v>
      </c>
      <c r="F264" s="136" t="s">
        <v>316</v>
      </c>
      <c r="G264" s="137" t="s">
        <v>184</v>
      </c>
      <c r="H264" s="138">
        <v>387.82600000000002</v>
      </c>
      <c r="I264" s="138"/>
      <c r="J264" s="138">
        <f>ROUND(I264*H264,3)</f>
        <v>0</v>
      </c>
      <c r="K264" s="139"/>
      <c r="L264" s="27"/>
      <c r="M264" s="140" t="s">
        <v>1</v>
      </c>
      <c r="N264" s="141" t="s">
        <v>37</v>
      </c>
      <c r="O264" s="142">
        <v>0</v>
      </c>
      <c r="P264" s="142">
        <f>O264*H264</f>
        <v>0</v>
      </c>
      <c r="Q264" s="142">
        <v>0</v>
      </c>
      <c r="R264" s="142">
        <f>Q264*H264</f>
        <v>0</v>
      </c>
      <c r="S264" s="142">
        <v>0</v>
      </c>
      <c r="T264" s="143">
        <f>S264*H264</f>
        <v>0</v>
      </c>
      <c r="AR264" s="144" t="s">
        <v>128</v>
      </c>
      <c r="AT264" s="144" t="s">
        <v>124</v>
      </c>
      <c r="AU264" s="144" t="s">
        <v>129</v>
      </c>
      <c r="AY264" s="15" t="s">
        <v>122</v>
      </c>
      <c r="BE264" s="145">
        <f>IF(N264="základná",J264,0)</f>
        <v>0</v>
      </c>
      <c r="BF264" s="145">
        <f>IF(N264="znížená",J264,0)</f>
        <v>0</v>
      </c>
      <c r="BG264" s="145">
        <f>IF(N264="zákl. prenesená",J264,0)</f>
        <v>0</v>
      </c>
      <c r="BH264" s="145">
        <f>IF(N264="zníž. prenesená",J264,0)</f>
        <v>0</v>
      </c>
      <c r="BI264" s="145">
        <f>IF(N264="nulová",J264,0)</f>
        <v>0</v>
      </c>
      <c r="BJ264" s="15" t="s">
        <v>129</v>
      </c>
      <c r="BK264" s="146">
        <f>ROUND(I264*H264,3)</f>
        <v>0</v>
      </c>
      <c r="BL264" s="15" t="s">
        <v>128</v>
      </c>
      <c r="BM264" s="144" t="s">
        <v>317</v>
      </c>
    </row>
    <row r="265" spans="2:65" s="12" customFormat="1">
      <c r="B265" s="147"/>
      <c r="D265" s="148" t="s">
        <v>130</v>
      </c>
      <c r="E265" s="149" t="s">
        <v>1</v>
      </c>
      <c r="F265" s="150" t="s">
        <v>318</v>
      </c>
      <c r="H265" s="151">
        <v>387.82600000000002</v>
      </c>
      <c r="L265" s="147"/>
      <c r="M265" s="152"/>
      <c r="T265" s="153"/>
      <c r="AT265" s="149" t="s">
        <v>130</v>
      </c>
      <c r="AU265" s="149" t="s">
        <v>129</v>
      </c>
      <c r="AV265" s="12" t="s">
        <v>129</v>
      </c>
      <c r="AW265" s="12" t="s">
        <v>27</v>
      </c>
      <c r="AX265" s="12" t="s">
        <v>71</v>
      </c>
      <c r="AY265" s="149" t="s">
        <v>122</v>
      </c>
    </row>
    <row r="266" spans="2:65" s="13" customFormat="1">
      <c r="B266" s="154"/>
      <c r="D266" s="148" t="s">
        <v>130</v>
      </c>
      <c r="E266" s="155" t="s">
        <v>1</v>
      </c>
      <c r="F266" s="156" t="s">
        <v>134</v>
      </c>
      <c r="H266" s="157">
        <v>387.82600000000002</v>
      </c>
      <c r="L266" s="154"/>
      <c r="M266" s="158"/>
      <c r="T266" s="159"/>
      <c r="AT266" s="155" t="s">
        <v>130</v>
      </c>
      <c r="AU266" s="155" t="s">
        <v>129</v>
      </c>
      <c r="AV266" s="13" t="s">
        <v>128</v>
      </c>
      <c r="AW266" s="13" t="s">
        <v>27</v>
      </c>
      <c r="AX266" s="13" t="s">
        <v>79</v>
      </c>
      <c r="AY266" s="155" t="s">
        <v>122</v>
      </c>
    </row>
    <row r="267" spans="2:65" s="1" customFormat="1" ht="33" customHeight="1">
      <c r="B267" s="133"/>
      <c r="C267" s="134" t="s">
        <v>319</v>
      </c>
      <c r="D267" s="134" t="s">
        <v>124</v>
      </c>
      <c r="E267" s="135" t="s">
        <v>320</v>
      </c>
      <c r="F267" s="136" t="s">
        <v>321</v>
      </c>
      <c r="G267" s="137" t="s">
        <v>184</v>
      </c>
      <c r="H267" s="138">
        <v>387.82600000000002</v>
      </c>
      <c r="I267" s="138"/>
      <c r="J267" s="138">
        <f>ROUND(I267*H267,3)</f>
        <v>0</v>
      </c>
      <c r="K267" s="139"/>
      <c r="L267" s="27"/>
      <c r="M267" s="140" t="s">
        <v>1</v>
      </c>
      <c r="N267" s="141" t="s">
        <v>37</v>
      </c>
      <c r="O267" s="142">
        <v>0</v>
      </c>
      <c r="P267" s="142">
        <f>O267*H267</f>
        <v>0</v>
      </c>
      <c r="Q267" s="142">
        <v>0</v>
      </c>
      <c r="R267" s="142">
        <f>Q267*H267</f>
        <v>0</v>
      </c>
      <c r="S267" s="142">
        <v>0</v>
      </c>
      <c r="T267" s="143">
        <f>S267*H267</f>
        <v>0</v>
      </c>
      <c r="AR267" s="144" t="s">
        <v>128</v>
      </c>
      <c r="AT267" s="144" t="s">
        <v>124</v>
      </c>
      <c r="AU267" s="144" t="s">
        <v>129</v>
      </c>
      <c r="AY267" s="15" t="s">
        <v>122</v>
      </c>
      <c r="BE267" s="145">
        <f>IF(N267="základná",J267,0)</f>
        <v>0</v>
      </c>
      <c r="BF267" s="145">
        <f>IF(N267="znížená",J267,0)</f>
        <v>0</v>
      </c>
      <c r="BG267" s="145">
        <f>IF(N267="zákl. prenesená",J267,0)</f>
        <v>0</v>
      </c>
      <c r="BH267" s="145">
        <f>IF(N267="zníž. prenesená",J267,0)</f>
        <v>0</v>
      </c>
      <c r="BI267" s="145">
        <f>IF(N267="nulová",J267,0)</f>
        <v>0</v>
      </c>
      <c r="BJ267" s="15" t="s">
        <v>129</v>
      </c>
      <c r="BK267" s="146">
        <f>ROUND(I267*H267,3)</f>
        <v>0</v>
      </c>
      <c r="BL267" s="15" t="s">
        <v>128</v>
      </c>
      <c r="BM267" s="144" t="s">
        <v>322</v>
      </c>
    </row>
    <row r="268" spans="2:65" s="12" customFormat="1">
      <c r="B268" s="147"/>
      <c r="D268" s="148" t="s">
        <v>130</v>
      </c>
      <c r="E268" s="149" t="s">
        <v>1</v>
      </c>
      <c r="F268" s="150" t="s">
        <v>318</v>
      </c>
      <c r="H268" s="151">
        <v>387.82600000000002</v>
      </c>
      <c r="L268" s="147"/>
      <c r="M268" s="152"/>
      <c r="T268" s="153"/>
      <c r="AT268" s="149" t="s">
        <v>130</v>
      </c>
      <c r="AU268" s="149" t="s">
        <v>129</v>
      </c>
      <c r="AV268" s="12" t="s">
        <v>129</v>
      </c>
      <c r="AW268" s="12" t="s">
        <v>27</v>
      </c>
      <c r="AX268" s="12" t="s">
        <v>71</v>
      </c>
      <c r="AY268" s="149" t="s">
        <v>122</v>
      </c>
    </row>
    <row r="269" spans="2:65" s="13" customFormat="1">
      <c r="B269" s="154"/>
      <c r="D269" s="148" t="s">
        <v>130</v>
      </c>
      <c r="E269" s="155" t="s">
        <v>1</v>
      </c>
      <c r="F269" s="156" t="s">
        <v>134</v>
      </c>
      <c r="H269" s="157">
        <v>387.82600000000002</v>
      </c>
      <c r="L269" s="154"/>
      <c r="M269" s="158"/>
      <c r="T269" s="159"/>
      <c r="AT269" s="155" t="s">
        <v>130</v>
      </c>
      <c r="AU269" s="155" t="s">
        <v>129</v>
      </c>
      <c r="AV269" s="13" t="s">
        <v>128</v>
      </c>
      <c r="AW269" s="13" t="s">
        <v>27</v>
      </c>
      <c r="AX269" s="13" t="s">
        <v>79</v>
      </c>
      <c r="AY269" s="155" t="s">
        <v>122</v>
      </c>
    </row>
    <row r="270" spans="2:65" s="1" customFormat="1" ht="24.15" customHeight="1">
      <c r="B270" s="133"/>
      <c r="C270" s="134" t="s">
        <v>228</v>
      </c>
      <c r="D270" s="134" t="s">
        <v>124</v>
      </c>
      <c r="E270" s="135" t="s">
        <v>323</v>
      </c>
      <c r="F270" s="136" t="s">
        <v>324</v>
      </c>
      <c r="G270" s="137" t="s">
        <v>184</v>
      </c>
      <c r="H270" s="138">
        <v>387.82600000000002</v>
      </c>
      <c r="I270" s="138"/>
      <c r="J270" s="138">
        <f>ROUND(I270*H270,3)</f>
        <v>0</v>
      </c>
      <c r="K270" s="139"/>
      <c r="L270" s="27"/>
      <c r="M270" s="140" t="s">
        <v>1</v>
      </c>
      <c r="N270" s="141" t="s">
        <v>37</v>
      </c>
      <c r="O270" s="142">
        <v>0</v>
      </c>
      <c r="P270" s="142">
        <f>O270*H270</f>
        <v>0</v>
      </c>
      <c r="Q270" s="142">
        <v>0</v>
      </c>
      <c r="R270" s="142">
        <f>Q270*H270</f>
        <v>0</v>
      </c>
      <c r="S270" s="142">
        <v>0</v>
      </c>
      <c r="T270" s="143">
        <f>S270*H270</f>
        <v>0</v>
      </c>
      <c r="AR270" s="144" t="s">
        <v>128</v>
      </c>
      <c r="AT270" s="144" t="s">
        <v>124</v>
      </c>
      <c r="AU270" s="144" t="s">
        <v>129</v>
      </c>
      <c r="AY270" s="15" t="s">
        <v>122</v>
      </c>
      <c r="BE270" s="145">
        <f>IF(N270="základná",J270,0)</f>
        <v>0</v>
      </c>
      <c r="BF270" s="145">
        <f>IF(N270="znížená",J270,0)</f>
        <v>0</v>
      </c>
      <c r="BG270" s="145">
        <f>IF(N270="zákl. prenesená",J270,0)</f>
        <v>0</v>
      </c>
      <c r="BH270" s="145">
        <f>IF(N270="zníž. prenesená",J270,0)</f>
        <v>0</v>
      </c>
      <c r="BI270" s="145">
        <f>IF(N270="nulová",J270,0)</f>
        <v>0</v>
      </c>
      <c r="BJ270" s="15" t="s">
        <v>129</v>
      </c>
      <c r="BK270" s="146">
        <f>ROUND(I270*H270,3)</f>
        <v>0</v>
      </c>
      <c r="BL270" s="15" t="s">
        <v>128</v>
      </c>
      <c r="BM270" s="144" t="s">
        <v>325</v>
      </c>
    </row>
    <row r="271" spans="2:65" s="12" customFormat="1">
      <c r="B271" s="147"/>
      <c r="D271" s="148" t="s">
        <v>130</v>
      </c>
      <c r="E271" s="149" t="s">
        <v>1</v>
      </c>
      <c r="F271" s="150" t="s">
        <v>318</v>
      </c>
      <c r="H271" s="151">
        <v>387.82600000000002</v>
      </c>
      <c r="L271" s="147"/>
      <c r="M271" s="152"/>
      <c r="T271" s="153"/>
      <c r="AT271" s="149" t="s">
        <v>130</v>
      </c>
      <c r="AU271" s="149" t="s">
        <v>129</v>
      </c>
      <c r="AV271" s="12" t="s">
        <v>129</v>
      </c>
      <c r="AW271" s="12" t="s">
        <v>27</v>
      </c>
      <c r="AX271" s="12" t="s">
        <v>71</v>
      </c>
      <c r="AY271" s="149" t="s">
        <v>122</v>
      </c>
    </row>
    <row r="272" spans="2:65" s="13" customFormat="1">
      <c r="B272" s="154"/>
      <c r="D272" s="148" t="s">
        <v>130</v>
      </c>
      <c r="E272" s="155" t="s">
        <v>1</v>
      </c>
      <c r="F272" s="156" t="s">
        <v>134</v>
      </c>
      <c r="H272" s="157">
        <v>387.82600000000002</v>
      </c>
      <c r="L272" s="154"/>
      <c r="M272" s="158"/>
      <c r="T272" s="159"/>
      <c r="AT272" s="155" t="s">
        <v>130</v>
      </c>
      <c r="AU272" s="155" t="s">
        <v>129</v>
      </c>
      <c r="AV272" s="13" t="s">
        <v>128</v>
      </c>
      <c r="AW272" s="13" t="s">
        <v>27</v>
      </c>
      <c r="AX272" s="13" t="s">
        <v>79</v>
      </c>
      <c r="AY272" s="155" t="s">
        <v>122</v>
      </c>
    </row>
    <row r="273" spans="2:65" s="1" customFormat="1" ht="21.75" customHeight="1">
      <c r="B273" s="133"/>
      <c r="C273" s="134" t="s">
        <v>326</v>
      </c>
      <c r="D273" s="134" t="s">
        <v>124</v>
      </c>
      <c r="E273" s="135" t="s">
        <v>327</v>
      </c>
      <c r="F273" s="136" t="s">
        <v>328</v>
      </c>
      <c r="G273" s="137" t="s">
        <v>174</v>
      </c>
      <c r="H273" s="138">
        <v>57.05</v>
      </c>
      <c r="I273" s="138"/>
      <c r="J273" s="138">
        <f>ROUND(I273*H273,3)</f>
        <v>0</v>
      </c>
      <c r="K273" s="139"/>
      <c r="L273" s="27"/>
      <c r="M273" s="140" t="s">
        <v>1</v>
      </c>
      <c r="N273" s="141" t="s">
        <v>37</v>
      </c>
      <c r="O273" s="142">
        <v>0</v>
      </c>
      <c r="P273" s="142">
        <f>O273*H273</f>
        <v>0</v>
      </c>
      <c r="Q273" s="142">
        <v>0</v>
      </c>
      <c r="R273" s="142">
        <f>Q273*H273</f>
        <v>0</v>
      </c>
      <c r="S273" s="142">
        <v>0</v>
      </c>
      <c r="T273" s="143">
        <f>S273*H273</f>
        <v>0</v>
      </c>
      <c r="AR273" s="144" t="s">
        <v>128</v>
      </c>
      <c r="AT273" s="144" t="s">
        <v>124</v>
      </c>
      <c r="AU273" s="144" t="s">
        <v>129</v>
      </c>
      <c r="AY273" s="15" t="s">
        <v>122</v>
      </c>
      <c r="BE273" s="145">
        <f>IF(N273="základná",J273,0)</f>
        <v>0</v>
      </c>
      <c r="BF273" s="145">
        <f>IF(N273="znížená",J273,0)</f>
        <v>0</v>
      </c>
      <c r="BG273" s="145">
        <f>IF(N273="zákl. prenesená",J273,0)</f>
        <v>0</v>
      </c>
      <c r="BH273" s="145">
        <f>IF(N273="zníž. prenesená",J273,0)</f>
        <v>0</v>
      </c>
      <c r="BI273" s="145">
        <f>IF(N273="nulová",J273,0)</f>
        <v>0</v>
      </c>
      <c r="BJ273" s="15" t="s">
        <v>129</v>
      </c>
      <c r="BK273" s="146">
        <f>ROUND(I273*H273,3)</f>
        <v>0</v>
      </c>
      <c r="BL273" s="15" t="s">
        <v>128</v>
      </c>
      <c r="BM273" s="144" t="s">
        <v>329</v>
      </c>
    </row>
    <row r="274" spans="2:65" s="12" customFormat="1">
      <c r="B274" s="147"/>
      <c r="D274" s="148" t="s">
        <v>130</v>
      </c>
      <c r="E274" s="149" t="s">
        <v>1</v>
      </c>
      <c r="F274" s="150" t="s">
        <v>330</v>
      </c>
      <c r="H274" s="151">
        <v>57.05</v>
      </c>
      <c r="L274" s="147"/>
      <c r="M274" s="152"/>
      <c r="T274" s="153"/>
      <c r="AT274" s="149" t="s">
        <v>130</v>
      </c>
      <c r="AU274" s="149" t="s">
        <v>129</v>
      </c>
      <c r="AV274" s="12" t="s">
        <v>129</v>
      </c>
      <c r="AW274" s="12" t="s">
        <v>27</v>
      </c>
      <c r="AX274" s="12" t="s">
        <v>71</v>
      </c>
      <c r="AY274" s="149" t="s">
        <v>122</v>
      </c>
    </row>
    <row r="275" spans="2:65" s="13" customFormat="1">
      <c r="B275" s="154"/>
      <c r="D275" s="148" t="s">
        <v>130</v>
      </c>
      <c r="E275" s="155" t="s">
        <v>1</v>
      </c>
      <c r="F275" s="156" t="s">
        <v>134</v>
      </c>
      <c r="H275" s="157">
        <v>57.05</v>
      </c>
      <c r="L275" s="154"/>
      <c r="M275" s="158"/>
      <c r="T275" s="159"/>
      <c r="AT275" s="155" t="s">
        <v>130</v>
      </c>
      <c r="AU275" s="155" t="s">
        <v>129</v>
      </c>
      <c r="AV275" s="13" t="s">
        <v>128</v>
      </c>
      <c r="AW275" s="13" t="s">
        <v>27</v>
      </c>
      <c r="AX275" s="13" t="s">
        <v>79</v>
      </c>
      <c r="AY275" s="155" t="s">
        <v>122</v>
      </c>
    </row>
    <row r="276" spans="2:65" s="11" customFormat="1" ht="22.95" customHeight="1">
      <c r="B276" s="122"/>
      <c r="D276" s="123" t="s">
        <v>70</v>
      </c>
      <c r="E276" s="131" t="s">
        <v>331</v>
      </c>
      <c r="F276" s="131" t="s">
        <v>332</v>
      </c>
      <c r="J276" s="132">
        <f>BK276</f>
        <v>0</v>
      </c>
      <c r="L276" s="122"/>
      <c r="M276" s="126"/>
      <c r="P276" s="127">
        <f>P277</f>
        <v>0</v>
      </c>
      <c r="R276" s="127">
        <f>R277</f>
        <v>0</v>
      </c>
      <c r="T276" s="128">
        <f>T277</f>
        <v>0</v>
      </c>
      <c r="AR276" s="123" t="s">
        <v>79</v>
      </c>
      <c r="AT276" s="129" t="s">
        <v>70</v>
      </c>
      <c r="AU276" s="129" t="s">
        <v>79</v>
      </c>
      <c r="AY276" s="123" t="s">
        <v>122</v>
      </c>
      <c r="BK276" s="130">
        <f>BK277</f>
        <v>0</v>
      </c>
    </row>
    <row r="277" spans="2:65" s="1" customFormat="1" ht="24.15" customHeight="1">
      <c r="B277" s="133"/>
      <c r="C277" s="134" t="s">
        <v>238</v>
      </c>
      <c r="D277" s="134" t="s">
        <v>124</v>
      </c>
      <c r="E277" s="135" t="s">
        <v>333</v>
      </c>
      <c r="F277" s="136" t="s">
        <v>334</v>
      </c>
      <c r="G277" s="137" t="s">
        <v>227</v>
      </c>
      <c r="H277" s="138">
        <v>1273.75</v>
      </c>
      <c r="I277" s="138"/>
      <c r="J277" s="138">
        <f>ROUND(I277*H277,3)</f>
        <v>0</v>
      </c>
      <c r="K277" s="139"/>
      <c r="L277" s="27"/>
      <c r="M277" s="140" t="s">
        <v>1</v>
      </c>
      <c r="N277" s="141" t="s">
        <v>37</v>
      </c>
      <c r="O277" s="142">
        <v>0</v>
      </c>
      <c r="P277" s="142">
        <f>O277*H277</f>
        <v>0</v>
      </c>
      <c r="Q277" s="142">
        <v>0</v>
      </c>
      <c r="R277" s="142">
        <f>Q277*H277</f>
        <v>0</v>
      </c>
      <c r="S277" s="142">
        <v>0</v>
      </c>
      <c r="T277" s="143">
        <f>S277*H277</f>
        <v>0</v>
      </c>
      <c r="AR277" s="144" t="s">
        <v>128</v>
      </c>
      <c r="AT277" s="144" t="s">
        <v>124</v>
      </c>
      <c r="AU277" s="144" t="s">
        <v>129</v>
      </c>
      <c r="AY277" s="15" t="s">
        <v>122</v>
      </c>
      <c r="BE277" s="145">
        <f>IF(N277="základná",J277,0)</f>
        <v>0</v>
      </c>
      <c r="BF277" s="145">
        <f>IF(N277="znížená",J277,0)</f>
        <v>0</v>
      </c>
      <c r="BG277" s="145">
        <f>IF(N277="zákl. prenesená",J277,0)</f>
        <v>0</v>
      </c>
      <c r="BH277" s="145">
        <f>IF(N277="zníž. prenesená",J277,0)</f>
        <v>0</v>
      </c>
      <c r="BI277" s="145">
        <f>IF(N277="nulová",J277,0)</f>
        <v>0</v>
      </c>
      <c r="BJ277" s="15" t="s">
        <v>129</v>
      </c>
      <c r="BK277" s="146">
        <f>ROUND(I277*H277,3)</f>
        <v>0</v>
      </c>
      <c r="BL277" s="15" t="s">
        <v>128</v>
      </c>
      <c r="BM277" s="144" t="s">
        <v>335</v>
      </c>
    </row>
    <row r="278" spans="2:65" s="11" customFormat="1" ht="25.95" customHeight="1">
      <c r="B278" s="122"/>
      <c r="D278" s="123" t="s">
        <v>70</v>
      </c>
      <c r="E278" s="124" t="s">
        <v>336</v>
      </c>
      <c r="F278" s="124" t="s">
        <v>337</v>
      </c>
      <c r="J278" s="125">
        <f>BK278</f>
        <v>0</v>
      </c>
      <c r="L278" s="122"/>
      <c r="M278" s="126"/>
      <c r="P278" s="127">
        <f>P279+P287+P295+P318+P337</f>
        <v>0</v>
      </c>
      <c r="R278" s="127">
        <f>R279+R287+R295+R318+R337</f>
        <v>0</v>
      </c>
      <c r="T278" s="128">
        <f>T279+T287+T295+T318+T337</f>
        <v>0</v>
      </c>
      <c r="AR278" s="123" t="s">
        <v>129</v>
      </c>
      <c r="AT278" s="129" t="s">
        <v>70</v>
      </c>
      <c r="AU278" s="129" t="s">
        <v>71</v>
      </c>
      <c r="AY278" s="123" t="s">
        <v>122</v>
      </c>
      <c r="BK278" s="130">
        <f>BK279+BK287+BK295+BK318+BK337</f>
        <v>0</v>
      </c>
    </row>
    <row r="279" spans="2:65" s="11" customFormat="1" ht="22.95" customHeight="1">
      <c r="B279" s="122"/>
      <c r="D279" s="123" t="s">
        <v>70</v>
      </c>
      <c r="E279" s="131" t="s">
        <v>338</v>
      </c>
      <c r="F279" s="131" t="s">
        <v>339</v>
      </c>
      <c r="J279" s="132">
        <f>BK279</f>
        <v>0</v>
      </c>
      <c r="L279" s="122"/>
      <c r="M279" s="126"/>
      <c r="P279" s="127">
        <f>SUM(P280:P286)</f>
        <v>0</v>
      </c>
      <c r="R279" s="127">
        <f>SUM(R280:R286)</f>
        <v>0</v>
      </c>
      <c r="T279" s="128">
        <f>SUM(T280:T286)</f>
        <v>0</v>
      </c>
      <c r="AR279" s="123" t="s">
        <v>129</v>
      </c>
      <c r="AT279" s="129" t="s">
        <v>70</v>
      </c>
      <c r="AU279" s="129" t="s">
        <v>79</v>
      </c>
      <c r="AY279" s="123" t="s">
        <v>122</v>
      </c>
      <c r="BK279" s="130">
        <f>SUM(BK280:BK286)</f>
        <v>0</v>
      </c>
    </row>
    <row r="280" spans="2:65" s="1" customFormat="1" ht="21.75" customHeight="1">
      <c r="B280" s="133"/>
      <c r="C280" s="134" t="s">
        <v>340</v>
      </c>
      <c r="D280" s="134" t="s">
        <v>124</v>
      </c>
      <c r="E280" s="135" t="s">
        <v>341</v>
      </c>
      <c r="F280" s="136" t="s">
        <v>342</v>
      </c>
      <c r="G280" s="137" t="s">
        <v>174</v>
      </c>
      <c r="H280" s="138">
        <v>63.05</v>
      </c>
      <c r="I280" s="138"/>
      <c r="J280" s="138">
        <f>ROUND(I280*H280,3)</f>
        <v>0</v>
      </c>
      <c r="K280" s="139"/>
      <c r="L280" s="27"/>
      <c r="M280" s="140" t="s">
        <v>1</v>
      </c>
      <c r="N280" s="141" t="s">
        <v>37</v>
      </c>
      <c r="O280" s="142">
        <v>0</v>
      </c>
      <c r="P280" s="142">
        <f>O280*H280</f>
        <v>0</v>
      </c>
      <c r="Q280" s="142">
        <v>0</v>
      </c>
      <c r="R280" s="142">
        <f>Q280*H280</f>
        <v>0</v>
      </c>
      <c r="S280" s="142">
        <v>0</v>
      </c>
      <c r="T280" s="143">
        <f>S280*H280</f>
        <v>0</v>
      </c>
      <c r="AR280" s="144" t="s">
        <v>162</v>
      </c>
      <c r="AT280" s="144" t="s">
        <v>124</v>
      </c>
      <c r="AU280" s="144" t="s">
        <v>129</v>
      </c>
      <c r="AY280" s="15" t="s">
        <v>122</v>
      </c>
      <c r="BE280" s="145">
        <f>IF(N280="základná",J280,0)</f>
        <v>0</v>
      </c>
      <c r="BF280" s="145">
        <f>IF(N280="znížená",J280,0)</f>
        <v>0</v>
      </c>
      <c r="BG280" s="145">
        <f>IF(N280="zákl. prenesená",J280,0)</f>
        <v>0</v>
      </c>
      <c r="BH280" s="145">
        <f>IF(N280="zníž. prenesená",J280,0)</f>
        <v>0</v>
      </c>
      <c r="BI280" s="145">
        <f>IF(N280="nulová",J280,0)</f>
        <v>0</v>
      </c>
      <c r="BJ280" s="15" t="s">
        <v>129</v>
      </c>
      <c r="BK280" s="146">
        <f>ROUND(I280*H280,3)</f>
        <v>0</v>
      </c>
      <c r="BL280" s="15" t="s">
        <v>162</v>
      </c>
      <c r="BM280" s="144" t="s">
        <v>343</v>
      </c>
    </row>
    <row r="281" spans="2:65" s="12" customFormat="1">
      <c r="B281" s="147"/>
      <c r="D281" s="148" t="s">
        <v>130</v>
      </c>
      <c r="E281" s="149" t="s">
        <v>1</v>
      </c>
      <c r="F281" s="150" t="s">
        <v>344</v>
      </c>
      <c r="H281" s="151">
        <v>63.05</v>
      </c>
      <c r="L281" s="147"/>
      <c r="M281" s="152"/>
      <c r="T281" s="153"/>
      <c r="AT281" s="149" t="s">
        <v>130</v>
      </c>
      <c r="AU281" s="149" t="s">
        <v>129</v>
      </c>
      <c r="AV281" s="12" t="s">
        <v>129</v>
      </c>
      <c r="AW281" s="12" t="s">
        <v>27</v>
      </c>
      <c r="AX281" s="12" t="s">
        <v>71</v>
      </c>
      <c r="AY281" s="149" t="s">
        <v>122</v>
      </c>
    </row>
    <row r="282" spans="2:65" s="13" customFormat="1">
      <c r="B282" s="154"/>
      <c r="D282" s="148" t="s">
        <v>130</v>
      </c>
      <c r="E282" s="155" t="s">
        <v>1</v>
      </c>
      <c r="F282" s="156" t="s">
        <v>134</v>
      </c>
      <c r="H282" s="157">
        <v>63.05</v>
      </c>
      <c r="L282" s="154"/>
      <c r="M282" s="158"/>
      <c r="T282" s="159"/>
      <c r="AT282" s="155" t="s">
        <v>130</v>
      </c>
      <c r="AU282" s="155" t="s">
        <v>129</v>
      </c>
      <c r="AV282" s="13" t="s">
        <v>128</v>
      </c>
      <c r="AW282" s="13" t="s">
        <v>27</v>
      </c>
      <c r="AX282" s="13" t="s">
        <v>79</v>
      </c>
      <c r="AY282" s="155" t="s">
        <v>122</v>
      </c>
    </row>
    <row r="283" spans="2:65" s="1" customFormat="1" ht="16.5" customHeight="1">
      <c r="B283" s="133"/>
      <c r="C283" s="134" t="s">
        <v>247</v>
      </c>
      <c r="D283" s="134" t="s">
        <v>124</v>
      </c>
      <c r="E283" s="135" t="s">
        <v>345</v>
      </c>
      <c r="F283" s="136" t="s">
        <v>346</v>
      </c>
      <c r="G283" s="137" t="s">
        <v>180</v>
      </c>
      <c r="H283" s="138">
        <v>4</v>
      </c>
      <c r="I283" s="138"/>
      <c r="J283" s="138">
        <f>ROUND(I283*H283,3)</f>
        <v>0</v>
      </c>
      <c r="K283" s="139"/>
      <c r="L283" s="27"/>
      <c r="M283" s="140" t="s">
        <v>1</v>
      </c>
      <c r="N283" s="141" t="s">
        <v>37</v>
      </c>
      <c r="O283" s="142">
        <v>0</v>
      </c>
      <c r="P283" s="142">
        <f>O283*H283</f>
        <v>0</v>
      </c>
      <c r="Q283" s="142">
        <v>0</v>
      </c>
      <c r="R283" s="142">
        <f>Q283*H283</f>
        <v>0</v>
      </c>
      <c r="S283" s="142">
        <v>0</v>
      </c>
      <c r="T283" s="143">
        <f>S283*H283</f>
        <v>0</v>
      </c>
      <c r="AR283" s="144" t="s">
        <v>162</v>
      </c>
      <c r="AT283" s="144" t="s">
        <v>124</v>
      </c>
      <c r="AU283" s="144" t="s">
        <v>129</v>
      </c>
      <c r="AY283" s="15" t="s">
        <v>122</v>
      </c>
      <c r="BE283" s="145">
        <f>IF(N283="základná",J283,0)</f>
        <v>0</v>
      </c>
      <c r="BF283" s="145">
        <f>IF(N283="znížená",J283,0)</f>
        <v>0</v>
      </c>
      <c r="BG283" s="145">
        <f>IF(N283="zákl. prenesená",J283,0)</f>
        <v>0</v>
      </c>
      <c r="BH283" s="145">
        <f>IF(N283="zníž. prenesená",J283,0)</f>
        <v>0</v>
      </c>
      <c r="BI283" s="145">
        <f>IF(N283="nulová",J283,0)</f>
        <v>0</v>
      </c>
      <c r="BJ283" s="15" t="s">
        <v>129</v>
      </c>
      <c r="BK283" s="146">
        <f>ROUND(I283*H283,3)</f>
        <v>0</v>
      </c>
      <c r="BL283" s="15" t="s">
        <v>162</v>
      </c>
      <c r="BM283" s="144" t="s">
        <v>347</v>
      </c>
    </row>
    <row r="284" spans="2:65" s="1" customFormat="1" ht="16.5" customHeight="1">
      <c r="B284" s="133"/>
      <c r="C284" s="160" t="s">
        <v>348</v>
      </c>
      <c r="D284" s="160" t="s">
        <v>177</v>
      </c>
      <c r="E284" s="161" t="s">
        <v>349</v>
      </c>
      <c r="F284" s="162" t="s">
        <v>350</v>
      </c>
      <c r="G284" s="163" t="s">
        <v>180</v>
      </c>
      <c r="H284" s="164">
        <v>3</v>
      </c>
      <c r="I284" s="164"/>
      <c r="J284" s="164">
        <f>ROUND(I284*H284,3)</f>
        <v>0</v>
      </c>
      <c r="K284" s="165"/>
      <c r="L284" s="166"/>
      <c r="M284" s="167" t="s">
        <v>1</v>
      </c>
      <c r="N284" s="168" t="s">
        <v>37</v>
      </c>
      <c r="O284" s="142">
        <v>0</v>
      </c>
      <c r="P284" s="142">
        <f>O284*H284</f>
        <v>0</v>
      </c>
      <c r="Q284" s="142">
        <v>0</v>
      </c>
      <c r="R284" s="142">
        <f>Q284*H284</f>
        <v>0</v>
      </c>
      <c r="S284" s="142">
        <v>0</v>
      </c>
      <c r="T284" s="143">
        <f>S284*H284</f>
        <v>0</v>
      </c>
      <c r="AR284" s="144" t="s">
        <v>204</v>
      </c>
      <c r="AT284" s="144" t="s">
        <v>177</v>
      </c>
      <c r="AU284" s="144" t="s">
        <v>129</v>
      </c>
      <c r="AY284" s="15" t="s">
        <v>122</v>
      </c>
      <c r="BE284" s="145">
        <f>IF(N284="základná",J284,0)</f>
        <v>0</v>
      </c>
      <c r="BF284" s="145">
        <f>IF(N284="znížená",J284,0)</f>
        <v>0</v>
      </c>
      <c r="BG284" s="145">
        <f>IF(N284="zákl. prenesená",J284,0)</f>
        <v>0</v>
      </c>
      <c r="BH284" s="145">
        <f>IF(N284="zníž. prenesená",J284,0)</f>
        <v>0</v>
      </c>
      <c r="BI284" s="145">
        <f>IF(N284="nulová",J284,0)</f>
        <v>0</v>
      </c>
      <c r="BJ284" s="15" t="s">
        <v>129</v>
      </c>
      <c r="BK284" s="146">
        <f>ROUND(I284*H284,3)</f>
        <v>0</v>
      </c>
      <c r="BL284" s="15" t="s">
        <v>162</v>
      </c>
      <c r="BM284" s="144" t="s">
        <v>351</v>
      </c>
    </row>
    <row r="285" spans="2:65" s="1" customFormat="1" ht="24.15" customHeight="1">
      <c r="B285" s="133"/>
      <c r="C285" s="134" t="s">
        <v>254</v>
      </c>
      <c r="D285" s="134" t="s">
        <v>124</v>
      </c>
      <c r="E285" s="135" t="s">
        <v>352</v>
      </c>
      <c r="F285" s="136" t="s">
        <v>353</v>
      </c>
      <c r="G285" s="137" t="s">
        <v>174</v>
      </c>
      <c r="H285" s="138">
        <v>63.05</v>
      </c>
      <c r="I285" s="138"/>
      <c r="J285" s="138">
        <f>ROUND(I285*H285,3)</f>
        <v>0</v>
      </c>
      <c r="K285" s="139"/>
      <c r="L285" s="27"/>
      <c r="M285" s="140" t="s">
        <v>1</v>
      </c>
      <c r="N285" s="141" t="s">
        <v>37</v>
      </c>
      <c r="O285" s="142">
        <v>0</v>
      </c>
      <c r="P285" s="142">
        <f>O285*H285</f>
        <v>0</v>
      </c>
      <c r="Q285" s="142">
        <v>0</v>
      </c>
      <c r="R285" s="142">
        <f>Q285*H285</f>
        <v>0</v>
      </c>
      <c r="S285" s="142">
        <v>0</v>
      </c>
      <c r="T285" s="143">
        <f>S285*H285</f>
        <v>0</v>
      </c>
      <c r="AR285" s="144" t="s">
        <v>162</v>
      </c>
      <c r="AT285" s="144" t="s">
        <v>124</v>
      </c>
      <c r="AU285" s="144" t="s">
        <v>129</v>
      </c>
      <c r="AY285" s="15" t="s">
        <v>122</v>
      </c>
      <c r="BE285" s="145">
        <f>IF(N285="základná",J285,0)</f>
        <v>0</v>
      </c>
      <c r="BF285" s="145">
        <f>IF(N285="znížená",J285,0)</f>
        <v>0</v>
      </c>
      <c r="BG285" s="145">
        <f>IF(N285="zákl. prenesená",J285,0)</f>
        <v>0</v>
      </c>
      <c r="BH285" s="145">
        <f>IF(N285="zníž. prenesená",J285,0)</f>
        <v>0</v>
      </c>
      <c r="BI285" s="145">
        <f>IF(N285="nulová",J285,0)</f>
        <v>0</v>
      </c>
      <c r="BJ285" s="15" t="s">
        <v>129</v>
      </c>
      <c r="BK285" s="146">
        <f>ROUND(I285*H285,3)</f>
        <v>0</v>
      </c>
      <c r="BL285" s="15" t="s">
        <v>162</v>
      </c>
      <c r="BM285" s="144" t="s">
        <v>354</v>
      </c>
    </row>
    <row r="286" spans="2:65" s="1" customFormat="1" ht="24.15" customHeight="1">
      <c r="B286" s="133"/>
      <c r="C286" s="134" t="s">
        <v>355</v>
      </c>
      <c r="D286" s="134" t="s">
        <v>124</v>
      </c>
      <c r="E286" s="135" t="s">
        <v>356</v>
      </c>
      <c r="F286" s="136" t="s">
        <v>357</v>
      </c>
      <c r="G286" s="137" t="s">
        <v>358</v>
      </c>
      <c r="H286" s="138">
        <v>49.759</v>
      </c>
      <c r="I286" s="138"/>
      <c r="J286" s="138">
        <f>ROUND(I286*H286,3)</f>
        <v>0</v>
      </c>
      <c r="K286" s="139"/>
      <c r="L286" s="27"/>
      <c r="M286" s="140" t="s">
        <v>1</v>
      </c>
      <c r="N286" s="141" t="s">
        <v>37</v>
      </c>
      <c r="O286" s="142">
        <v>0</v>
      </c>
      <c r="P286" s="142">
        <f>O286*H286</f>
        <v>0</v>
      </c>
      <c r="Q286" s="142">
        <v>0</v>
      </c>
      <c r="R286" s="142">
        <f>Q286*H286</f>
        <v>0</v>
      </c>
      <c r="S286" s="142">
        <v>0</v>
      </c>
      <c r="T286" s="143">
        <f>S286*H286</f>
        <v>0</v>
      </c>
      <c r="AR286" s="144" t="s">
        <v>162</v>
      </c>
      <c r="AT286" s="144" t="s">
        <v>124</v>
      </c>
      <c r="AU286" s="144" t="s">
        <v>129</v>
      </c>
      <c r="AY286" s="15" t="s">
        <v>122</v>
      </c>
      <c r="BE286" s="145">
        <f>IF(N286="základná",J286,0)</f>
        <v>0</v>
      </c>
      <c r="BF286" s="145">
        <f>IF(N286="znížená",J286,0)</f>
        <v>0</v>
      </c>
      <c r="BG286" s="145">
        <f>IF(N286="zákl. prenesená",J286,0)</f>
        <v>0</v>
      </c>
      <c r="BH286" s="145">
        <f>IF(N286="zníž. prenesená",J286,0)</f>
        <v>0</v>
      </c>
      <c r="BI286" s="145">
        <f>IF(N286="nulová",J286,0)</f>
        <v>0</v>
      </c>
      <c r="BJ286" s="15" t="s">
        <v>129</v>
      </c>
      <c r="BK286" s="146">
        <f>ROUND(I286*H286,3)</f>
        <v>0</v>
      </c>
      <c r="BL286" s="15" t="s">
        <v>162</v>
      </c>
      <c r="BM286" s="144" t="s">
        <v>359</v>
      </c>
    </row>
    <row r="287" spans="2:65" s="11" customFormat="1" ht="22.95" customHeight="1">
      <c r="B287" s="122"/>
      <c r="D287" s="123" t="s">
        <v>70</v>
      </c>
      <c r="E287" s="131" t="s">
        <v>360</v>
      </c>
      <c r="F287" s="131" t="s">
        <v>361</v>
      </c>
      <c r="J287" s="132">
        <f>BK287</f>
        <v>0</v>
      </c>
      <c r="L287" s="122"/>
      <c r="M287" s="126"/>
      <c r="P287" s="127">
        <f>SUM(P288:P294)</f>
        <v>0</v>
      </c>
      <c r="R287" s="127">
        <f>SUM(R288:R294)</f>
        <v>0</v>
      </c>
      <c r="T287" s="128">
        <f>SUM(T288:T294)</f>
        <v>0</v>
      </c>
      <c r="AR287" s="123" t="s">
        <v>129</v>
      </c>
      <c r="AT287" s="129" t="s">
        <v>70</v>
      </c>
      <c r="AU287" s="129" t="s">
        <v>79</v>
      </c>
      <c r="AY287" s="123" t="s">
        <v>122</v>
      </c>
      <c r="BK287" s="130">
        <f>SUM(BK288:BK294)</f>
        <v>0</v>
      </c>
    </row>
    <row r="288" spans="2:65" s="1" customFormat="1" ht="24.15" customHeight="1">
      <c r="B288" s="133"/>
      <c r="C288" s="134" t="s">
        <v>257</v>
      </c>
      <c r="D288" s="134" t="s">
        <v>124</v>
      </c>
      <c r="E288" s="135" t="s">
        <v>362</v>
      </c>
      <c r="F288" s="136" t="s">
        <v>363</v>
      </c>
      <c r="G288" s="137" t="s">
        <v>174</v>
      </c>
      <c r="H288" s="138">
        <v>285.25</v>
      </c>
      <c r="I288" s="138"/>
      <c r="J288" s="138">
        <f>ROUND(I288*H288,3)</f>
        <v>0</v>
      </c>
      <c r="K288" s="139"/>
      <c r="L288" s="27"/>
      <c r="M288" s="140" t="s">
        <v>1</v>
      </c>
      <c r="N288" s="141" t="s">
        <v>37</v>
      </c>
      <c r="O288" s="142">
        <v>0</v>
      </c>
      <c r="P288" s="142">
        <f>O288*H288</f>
        <v>0</v>
      </c>
      <c r="Q288" s="142">
        <v>0</v>
      </c>
      <c r="R288" s="142">
        <f>Q288*H288</f>
        <v>0</v>
      </c>
      <c r="S288" s="142">
        <v>0</v>
      </c>
      <c r="T288" s="143">
        <f>S288*H288</f>
        <v>0</v>
      </c>
      <c r="AR288" s="144" t="s">
        <v>162</v>
      </c>
      <c r="AT288" s="144" t="s">
        <v>124</v>
      </c>
      <c r="AU288" s="144" t="s">
        <v>129</v>
      </c>
      <c r="AY288" s="15" t="s">
        <v>122</v>
      </c>
      <c r="BE288" s="145">
        <f>IF(N288="základná",J288,0)</f>
        <v>0</v>
      </c>
      <c r="BF288" s="145">
        <f>IF(N288="znížená",J288,0)</f>
        <v>0</v>
      </c>
      <c r="BG288" s="145">
        <f>IF(N288="zákl. prenesená",J288,0)</f>
        <v>0</v>
      </c>
      <c r="BH288" s="145">
        <f>IF(N288="zníž. prenesená",J288,0)</f>
        <v>0</v>
      </c>
      <c r="BI288" s="145">
        <f>IF(N288="nulová",J288,0)</f>
        <v>0</v>
      </c>
      <c r="BJ288" s="15" t="s">
        <v>129</v>
      </c>
      <c r="BK288" s="146">
        <f>ROUND(I288*H288,3)</f>
        <v>0</v>
      </c>
      <c r="BL288" s="15" t="s">
        <v>162</v>
      </c>
      <c r="BM288" s="144" t="s">
        <v>364</v>
      </c>
    </row>
    <row r="289" spans="2:65" s="12" customFormat="1">
      <c r="B289" s="147"/>
      <c r="D289" s="148" t="s">
        <v>130</v>
      </c>
      <c r="E289" s="149" t="s">
        <v>1</v>
      </c>
      <c r="F289" s="150" t="s">
        <v>365</v>
      </c>
      <c r="H289" s="151">
        <v>285.25</v>
      </c>
      <c r="L289" s="147"/>
      <c r="M289" s="152"/>
      <c r="T289" s="153"/>
      <c r="AT289" s="149" t="s">
        <v>130</v>
      </c>
      <c r="AU289" s="149" t="s">
        <v>129</v>
      </c>
      <c r="AV289" s="12" t="s">
        <v>129</v>
      </c>
      <c r="AW289" s="12" t="s">
        <v>27</v>
      </c>
      <c r="AX289" s="12" t="s">
        <v>71</v>
      </c>
      <c r="AY289" s="149" t="s">
        <v>122</v>
      </c>
    </row>
    <row r="290" spans="2:65" s="13" customFormat="1">
      <c r="B290" s="154"/>
      <c r="D290" s="148" t="s">
        <v>130</v>
      </c>
      <c r="E290" s="155" t="s">
        <v>1</v>
      </c>
      <c r="F290" s="156" t="s">
        <v>134</v>
      </c>
      <c r="H290" s="157">
        <v>285.25</v>
      </c>
      <c r="L290" s="154"/>
      <c r="M290" s="158"/>
      <c r="T290" s="159"/>
      <c r="AT290" s="155" t="s">
        <v>130</v>
      </c>
      <c r="AU290" s="155" t="s">
        <v>129</v>
      </c>
      <c r="AV290" s="13" t="s">
        <v>128</v>
      </c>
      <c r="AW290" s="13" t="s">
        <v>27</v>
      </c>
      <c r="AX290" s="13" t="s">
        <v>79</v>
      </c>
      <c r="AY290" s="155" t="s">
        <v>122</v>
      </c>
    </row>
    <row r="291" spans="2:65" s="1" customFormat="1" ht="16.5" customHeight="1">
      <c r="B291" s="133"/>
      <c r="C291" s="160" t="s">
        <v>366</v>
      </c>
      <c r="D291" s="160" t="s">
        <v>177</v>
      </c>
      <c r="E291" s="161" t="s">
        <v>367</v>
      </c>
      <c r="F291" s="162" t="s">
        <v>368</v>
      </c>
      <c r="G291" s="163" t="s">
        <v>127</v>
      </c>
      <c r="H291" s="164">
        <v>5.5910000000000002</v>
      </c>
      <c r="I291" s="164"/>
      <c r="J291" s="164">
        <f>ROUND(I291*H291,3)</f>
        <v>0</v>
      </c>
      <c r="K291" s="165"/>
      <c r="L291" s="166"/>
      <c r="M291" s="167" t="s">
        <v>1</v>
      </c>
      <c r="N291" s="168" t="s">
        <v>37</v>
      </c>
      <c r="O291" s="142">
        <v>0</v>
      </c>
      <c r="P291" s="142">
        <f>O291*H291</f>
        <v>0</v>
      </c>
      <c r="Q291" s="142">
        <v>0</v>
      </c>
      <c r="R291" s="142">
        <f>Q291*H291</f>
        <v>0</v>
      </c>
      <c r="S291" s="142">
        <v>0</v>
      </c>
      <c r="T291" s="143">
        <f>S291*H291</f>
        <v>0</v>
      </c>
      <c r="AR291" s="144" t="s">
        <v>204</v>
      </c>
      <c r="AT291" s="144" t="s">
        <v>177</v>
      </c>
      <c r="AU291" s="144" t="s">
        <v>129</v>
      </c>
      <c r="AY291" s="15" t="s">
        <v>122</v>
      </c>
      <c r="BE291" s="145">
        <f>IF(N291="základná",J291,0)</f>
        <v>0</v>
      </c>
      <c r="BF291" s="145">
        <f>IF(N291="znížená",J291,0)</f>
        <v>0</v>
      </c>
      <c r="BG291" s="145">
        <f>IF(N291="zákl. prenesená",J291,0)</f>
        <v>0</v>
      </c>
      <c r="BH291" s="145">
        <f>IF(N291="zníž. prenesená",J291,0)</f>
        <v>0</v>
      </c>
      <c r="BI291" s="145">
        <f>IF(N291="nulová",J291,0)</f>
        <v>0</v>
      </c>
      <c r="BJ291" s="15" t="s">
        <v>129</v>
      </c>
      <c r="BK291" s="146">
        <f>ROUND(I291*H291,3)</f>
        <v>0</v>
      </c>
      <c r="BL291" s="15" t="s">
        <v>162</v>
      </c>
      <c r="BM291" s="144" t="s">
        <v>369</v>
      </c>
    </row>
    <row r="292" spans="2:65" s="12" customFormat="1">
      <c r="B292" s="147"/>
      <c r="D292" s="148" t="s">
        <v>130</v>
      </c>
      <c r="E292" s="149" t="s">
        <v>1</v>
      </c>
      <c r="F292" s="150" t="s">
        <v>370</v>
      </c>
      <c r="H292" s="151">
        <v>5.5910000000000002</v>
      </c>
      <c r="L292" s="147"/>
      <c r="M292" s="152"/>
      <c r="T292" s="153"/>
      <c r="AT292" s="149" t="s">
        <v>130</v>
      </c>
      <c r="AU292" s="149" t="s">
        <v>129</v>
      </c>
      <c r="AV292" s="12" t="s">
        <v>129</v>
      </c>
      <c r="AW292" s="12" t="s">
        <v>27</v>
      </c>
      <c r="AX292" s="12" t="s">
        <v>71</v>
      </c>
      <c r="AY292" s="149" t="s">
        <v>122</v>
      </c>
    </row>
    <row r="293" spans="2:65" s="13" customFormat="1">
      <c r="B293" s="154"/>
      <c r="D293" s="148" t="s">
        <v>130</v>
      </c>
      <c r="E293" s="155" t="s">
        <v>1</v>
      </c>
      <c r="F293" s="156" t="s">
        <v>134</v>
      </c>
      <c r="H293" s="157">
        <v>5.5910000000000002</v>
      </c>
      <c r="L293" s="154"/>
      <c r="M293" s="158"/>
      <c r="T293" s="159"/>
      <c r="AT293" s="155" t="s">
        <v>130</v>
      </c>
      <c r="AU293" s="155" t="s">
        <v>129</v>
      </c>
      <c r="AV293" s="13" t="s">
        <v>128</v>
      </c>
      <c r="AW293" s="13" t="s">
        <v>27</v>
      </c>
      <c r="AX293" s="13" t="s">
        <v>79</v>
      </c>
      <c r="AY293" s="155" t="s">
        <v>122</v>
      </c>
    </row>
    <row r="294" spans="2:65" s="1" customFormat="1" ht="24.15" customHeight="1">
      <c r="B294" s="133"/>
      <c r="C294" s="134" t="s">
        <v>262</v>
      </c>
      <c r="D294" s="134" t="s">
        <v>124</v>
      </c>
      <c r="E294" s="135" t="s">
        <v>371</v>
      </c>
      <c r="F294" s="136" t="s">
        <v>372</v>
      </c>
      <c r="G294" s="137" t="s">
        <v>358</v>
      </c>
      <c r="H294" s="138">
        <v>46.856000000000002</v>
      </c>
      <c r="I294" s="138"/>
      <c r="J294" s="138">
        <f>ROUND(I294*H294,3)</f>
        <v>0</v>
      </c>
      <c r="K294" s="139"/>
      <c r="L294" s="27"/>
      <c r="M294" s="140" t="s">
        <v>1</v>
      </c>
      <c r="N294" s="141" t="s">
        <v>37</v>
      </c>
      <c r="O294" s="142">
        <v>0</v>
      </c>
      <c r="P294" s="142">
        <f>O294*H294</f>
        <v>0</v>
      </c>
      <c r="Q294" s="142">
        <v>0</v>
      </c>
      <c r="R294" s="142">
        <f>Q294*H294</f>
        <v>0</v>
      </c>
      <c r="S294" s="142">
        <v>0</v>
      </c>
      <c r="T294" s="143">
        <f>S294*H294</f>
        <v>0</v>
      </c>
      <c r="AR294" s="144" t="s">
        <v>162</v>
      </c>
      <c r="AT294" s="144" t="s">
        <v>124</v>
      </c>
      <c r="AU294" s="144" t="s">
        <v>129</v>
      </c>
      <c r="AY294" s="15" t="s">
        <v>122</v>
      </c>
      <c r="BE294" s="145">
        <f>IF(N294="základná",J294,0)</f>
        <v>0</v>
      </c>
      <c r="BF294" s="145">
        <f>IF(N294="znížená",J294,0)</f>
        <v>0</v>
      </c>
      <c r="BG294" s="145">
        <f>IF(N294="zákl. prenesená",J294,0)</f>
        <v>0</v>
      </c>
      <c r="BH294" s="145">
        <f>IF(N294="zníž. prenesená",J294,0)</f>
        <v>0</v>
      </c>
      <c r="BI294" s="145">
        <f>IF(N294="nulová",J294,0)</f>
        <v>0</v>
      </c>
      <c r="BJ294" s="15" t="s">
        <v>129</v>
      </c>
      <c r="BK294" s="146">
        <f>ROUND(I294*H294,3)</f>
        <v>0</v>
      </c>
      <c r="BL294" s="15" t="s">
        <v>162</v>
      </c>
      <c r="BM294" s="144" t="s">
        <v>373</v>
      </c>
    </row>
    <row r="295" spans="2:65" s="11" customFormat="1" ht="22.95" customHeight="1">
      <c r="B295" s="122"/>
      <c r="D295" s="123" t="s">
        <v>70</v>
      </c>
      <c r="E295" s="131" t="s">
        <v>374</v>
      </c>
      <c r="F295" s="131" t="s">
        <v>375</v>
      </c>
      <c r="J295" s="132">
        <f>BK295</f>
        <v>0</v>
      </c>
      <c r="L295" s="122"/>
      <c r="M295" s="126"/>
      <c r="P295" s="127">
        <f>SUM(P296:P317)</f>
        <v>0</v>
      </c>
      <c r="R295" s="127">
        <f>SUM(R296:R317)</f>
        <v>0</v>
      </c>
      <c r="T295" s="128">
        <f>SUM(T296:T317)</f>
        <v>0</v>
      </c>
      <c r="AR295" s="123" t="s">
        <v>129</v>
      </c>
      <c r="AT295" s="129" t="s">
        <v>70</v>
      </c>
      <c r="AU295" s="129" t="s">
        <v>79</v>
      </c>
      <c r="AY295" s="123" t="s">
        <v>122</v>
      </c>
      <c r="BK295" s="130">
        <f>SUM(BK296:BK317)</f>
        <v>0</v>
      </c>
    </row>
    <row r="296" spans="2:65" s="1" customFormat="1" ht="16.5" customHeight="1">
      <c r="B296" s="133"/>
      <c r="C296" s="134" t="s">
        <v>376</v>
      </c>
      <c r="D296" s="134" t="s">
        <v>124</v>
      </c>
      <c r="E296" s="135" t="s">
        <v>377</v>
      </c>
      <c r="F296" s="136" t="s">
        <v>378</v>
      </c>
      <c r="G296" s="137" t="s">
        <v>184</v>
      </c>
      <c r="H296" s="138">
        <v>68.459999999999994</v>
      </c>
      <c r="I296" s="138"/>
      <c r="J296" s="138">
        <f>ROUND(I296*H296,3)</f>
        <v>0</v>
      </c>
      <c r="K296" s="139"/>
      <c r="L296" s="27"/>
      <c r="M296" s="140" t="s">
        <v>1</v>
      </c>
      <c r="N296" s="141" t="s">
        <v>37</v>
      </c>
      <c r="O296" s="142">
        <v>0</v>
      </c>
      <c r="P296" s="142">
        <f>O296*H296</f>
        <v>0</v>
      </c>
      <c r="Q296" s="142">
        <v>0</v>
      </c>
      <c r="R296" s="142">
        <f>Q296*H296</f>
        <v>0</v>
      </c>
      <c r="S296" s="142">
        <v>0</v>
      </c>
      <c r="T296" s="143">
        <f>S296*H296</f>
        <v>0</v>
      </c>
      <c r="AR296" s="144" t="s">
        <v>162</v>
      </c>
      <c r="AT296" s="144" t="s">
        <v>124</v>
      </c>
      <c r="AU296" s="144" t="s">
        <v>129</v>
      </c>
      <c r="AY296" s="15" t="s">
        <v>122</v>
      </c>
      <c r="BE296" s="145">
        <f>IF(N296="základná",J296,0)</f>
        <v>0</v>
      </c>
      <c r="BF296" s="145">
        <f>IF(N296="znížená",J296,0)</f>
        <v>0</v>
      </c>
      <c r="BG296" s="145">
        <f>IF(N296="zákl. prenesená",J296,0)</f>
        <v>0</v>
      </c>
      <c r="BH296" s="145">
        <f>IF(N296="zníž. prenesená",J296,0)</f>
        <v>0</v>
      </c>
      <c r="BI296" s="145">
        <f>IF(N296="nulová",J296,0)</f>
        <v>0</v>
      </c>
      <c r="BJ296" s="15" t="s">
        <v>129</v>
      </c>
      <c r="BK296" s="146">
        <f>ROUND(I296*H296,3)</f>
        <v>0</v>
      </c>
      <c r="BL296" s="15" t="s">
        <v>162</v>
      </c>
      <c r="BM296" s="144" t="s">
        <v>379</v>
      </c>
    </row>
    <row r="297" spans="2:65" s="12" customFormat="1">
      <c r="B297" s="147"/>
      <c r="D297" s="148" t="s">
        <v>130</v>
      </c>
      <c r="E297" s="149" t="s">
        <v>1</v>
      </c>
      <c r="F297" s="150" t="s">
        <v>380</v>
      </c>
      <c r="H297" s="151">
        <v>68.459999999999994</v>
      </c>
      <c r="L297" s="147"/>
      <c r="M297" s="152"/>
      <c r="T297" s="153"/>
      <c r="AT297" s="149" t="s">
        <v>130</v>
      </c>
      <c r="AU297" s="149" t="s">
        <v>129</v>
      </c>
      <c r="AV297" s="12" t="s">
        <v>129</v>
      </c>
      <c r="AW297" s="12" t="s">
        <v>27</v>
      </c>
      <c r="AX297" s="12" t="s">
        <v>71</v>
      </c>
      <c r="AY297" s="149" t="s">
        <v>122</v>
      </c>
    </row>
    <row r="298" spans="2:65" s="13" customFormat="1">
      <c r="B298" s="154"/>
      <c r="D298" s="148" t="s">
        <v>130</v>
      </c>
      <c r="E298" s="155" t="s">
        <v>1</v>
      </c>
      <c r="F298" s="156" t="s">
        <v>134</v>
      </c>
      <c r="H298" s="157">
        <v>68.459999999999994</v>
      </c>
      <c r="L298" s="154"/>
      <c r="M298" s="158"/>
      <c r="T298" s="159"/>
      <c r="AT298" s="155" t="s">
        <v>130</v>
      </c>
      <c r="AU298" s="155" t="s">
        <v>129</v>
      </c>
      <c r="AV298" s="13" t="s">
        <v>128</v>
      </c>
      <c r="AW298" s="13" t="s">
        <v>27</v>
      </c>
      <c r="AX298" s="13" t="s">
        <v>79</v>
      </c>
      <c r="AY298" s="155" t="s">
        <v>122</v>
      </c>
    </row>
    <row r="299" spans="2:65" s="1" customFormat="1" ht="16.5" customHeight="1">
      <c r="B299" s="133"/>
      <c r="C299" s="134" t="s">
        <v>266</v>
      </c>
      <c r="D299" s="134" t="s">
        <v>124</v>
      </c>
      <c r="E299" s="135" t="s">
        <v>381</v>
      </c>
      <c r="F299" s="136" t="s">
        <v>382</v>
      </c>
      <c r="G299" s="137" t="s">
        <v>174</v>
      </c>
      <c r="H299" s="138">
        <v>57.05</v>
      </c>
      <c r="I299" s="138"/>
      <c r="J299" s="138">
        <f>ROUND(I299*H299,3)</f>
        <v>0</v>
      </c>
      <c r="K299" s="139"/>
      <c r="L299" s="27"/>
      <c r="M299" s="140" t="s">
        <v>1</v>
      </c>
      <c r="N299" s="141" t="s">
        <v>37</v>
      </c>
      <c r="O299" s="142">
        <v>0</v>
      </c>
      <c r="P299" s="142">
        <f>O299*H299</f>
        <v>0</v>
      </c>
      <c r="Q299" s="142">
        <v>0</v>
      </c>
      <c r="R299" s="142">
        <f>Q299*H299</f>
        <v>0</v>
      </c>
      <c r="S299" s="142">
        <v>0</v>
      </c>
      <c r="T299" s="143">
        <f>S299*H299</f>
        <v>0</v>
      </c>
      <c r="AR299" s="144" t="s">
        <v>162</v>
      </c>
      <c r="AT299" s="144" t="s">
        <v>124</v>
      </c>
      <c r="AU299" s="144" t="s">
        <v>129</v>
      </c>
      <c r="AY299" s="15" t="s">
        <v>122</v>
      </c>
      <c r="BE299" s="145">
        <f>IF(N299="základná",J299,0)</f>
        <v>0</v>
      </c>
      <c r="BF299" s="145">
        <f>IF(N299="znížená",J299,0)</f>
        <v>0</v>
      </c>
      <c r="BG299" s="145">
        <f>IF(N299="zákl. prenesená",J299,0)</f>
        <v>0</v>
      </c>
      <c r="BH299" s="145">
        <f>IF(N299="zníž. prenesená",J299,0)</f>
        <v>0</v>
      </c>
      <c r="BI299" s="145">
        <f>IF(N299="nulová",J299,0)</f>
        <v>0</v>
      </c>
      <c r="BJ299" s="15" t="s">
        <v>129</v>
      </c>
      <c r="BK299" s="146">
        <f>ROUND(I299*H299,3)</f>
        <v>0</v>
      </c>
      <c r="BL299" s="15" t="s">
        <v>162</v>
      </c>
      <c r="BM299" s="144" t="s">
        <v>383</v>
      </c>
    </row>
    <row r="300" spans="2:65" s="1" customFormat="1" ht="33" customHeight="1">
      <c r="B300" s="133"/>
      <c r="C300" s="134" t="s">
        <v>384</v>
      </c>
      <c r="D300" s="134" t="s">
        <v>124</v>
      </c>
      <c r="E300" s="135" t="s">
        <v>385</v>
      </c>
      <c r="F300" s="136" t="s">
        <v>386</v>
      </c>
      <c r="G300" s="137" t="s">
        <v>184</v>
      </c>
      <c r="H300" s="138">
        <v>932.197</v>
      </c>
      <c r="I300" s="138"/>
      <c r="J300" s="138">
        <f>ROUND(I300*H300,3)</f>
        <v>0</v>
      </c>
      <c r="K300" s="139"/>
      <c r="L300" s="27"/>
      <c r="M300" s="140" t="s">
        <v>1</v>
      </c>
      <c r="N300" s="141" t="s">
        <v>37</v>
      </c>
      <c r="O300" s="142">
        <v>0</v>
      </c>
      <c r="P300" s="142">
        <f>O300*H300</f>
        <v>0</v>
      </c>
      <c r="Q300" s="142">
        <v>0</v>
      </c>
      <c r="R300" s="142">
        <f>Q300*H300</f>
        <v>0</v>
      </c>
      <c r="S300" s="142">
        <v>0</v>
      </c>
      <c r="T300" s="143">
        <f>S300*H300</f>
        <v>0</v>
      </c>
      <c r="AR300" s="144" t="s">
        <v>162</v>
      </c>
      <c r="AT300" s="144" t="s">
        <v>124</v>
      </c>
      <c r="AU300" s="144" t="s">
        <v>129</v>
      </c>
      <c r="AY300" s="15" t="s">
        <v>122</v>
      </c>
      <c r="BE300" s="145">
        <f>IF(N300="základná",J300,0)</f>
        <v>0</v>
      </c>
      <c r="BF300" s="145">
        <f>IF(N300="znížená",J300,0)</f>
        <v>0</v>
      </c>
      <c r="BG300" s="145">
        <f>IF(N300="zákl. prenesená",J300,0)</f>
        <v>0</v>
      </c>
      <c r="BH300" s="145">
        <f>IF(N300="zníž. prenesená",J300,0)</f>
        <v>0</v>
      </c>
      <c r="BI300" s="145">
        <f>IF(N300="nulová",J300,0)</f>
        <v>0</v>
      </c>
      <c r="BJ300" s="15" t="s">
        <v>129</v>
      </c>
      <c r="BK300" s="146">
        <f>ROUND(I300*H300,3)</f>
        <v>0</v>
      </c>
      <c r="BL300" s="15" t="s">
        <v>162</v>
      </c>
      <c r="BM300" s="144" t="s">
        <v>387</v>
      </c>
    </row>
    <row r="301" spans="2:65" s="12" customFormat="1">
      <c r="B301" s="147"/>
      <c r="D301" s="148" t="s">
        <v>130</v>
      </c>
      <c r="E301" s="149" t="s">
        <v>1</v>
      </c>
      <c r="F301" s="150" t="s">
        <v>388</v>
      </c>
      <c r="H301" s="151">
        <v>176.85499999999999</v>
      </c>
      <c r="L301" s="147"/>
      <c r="M301" s="152"/>
      <c r="T301" s="153"/>
      <c r="AT301" s="149" t="s">
        <v>130</v>
      </c>
      <c r="AU301" s="149" t="s">
        <v>129</v>
      </c>
      <c r="AV301" s="12" t="s">
        <v>129</v>
      </c>
      <c r="AW301" s="12" t="s">
        <v>27</v>
      </c>
      <c r="AX301" s="12" t="s">
        <v>71</v>
      </c>
      <c r="AY301" s="149" t="s">
        <v>122</v>
      </c>
    </row>
    <row r="302" spans="2:65" s="12" customFormat="1">
      <c r="B302" s="147"/>
      <c r="D302" s="148" t="s">
        <v>130</v>
      </c>
      <c r="E302" s="149" t="s">
        <v>1</v>
      </c>
      <c r="F302" s="150" t="s">
        <v>389</v>
      </c>
      <c r="H302" s="151">
        <v>755.34199999999998</v>
      </c>
      <c r="L302" s="147"/>
      <c r="M302" s="152"/>
      <c r="T302" s="153"/>
      <c r="AT302" s="149" t="s">
        <v>130</v>
      </c>
      <c r="AU302" s="149" t="s">
        <v>129</v>
      </c>
      <c r="AV302" s="12" t="s">
        <v>129</v>
      </c>
      <c r="AW302" s="12" t="s">
        <v>27</v>
      </c>
      <c r="AX302" s="12" t="s">
        <v>71</v>
      </c>
      <c r="AY302" s="149" t="s">
        <v>122</v>
      </c>
    </row>
    <row r="303" spans="2:65" s="13" customFormat="1">
      <c r="B303" s="154"/>
      <c r="D303" s="148" t="s">
        <v>130</v>
      </c>
      <c r="E303" s="155" t="s">
        <v>1</v>
      </c>
      <c r="F303" s="156" t="s">
        <v>134</v>
      </c>
      <c r="H303" s="157">
        <v>932.197</v>
      </c>
      <c r="L303" s="154"/>
      <c r="M303" s="158"/>
      <c r="T303" s="159"/>
      <c r="AT303" s="155" t="s">
        <v>130</v>
      </c>
      <c r="AU303" s="155" t="s">
        <v>129</v>
      </c>
      <c r="AV303" s="13" t="s">
        <v>128</v>
      </c>
      <c r="AW303" s="13" t="s">
        <v>27</v>
      </c>
      <c r="AX303" s="13" t="s">
        <v>79</v>
      </c>
      <c r="AY303" s="155" t="s">
        <v>122</v>
      </c>
    </row>
    <row r="304" spans="2:65" s="1" customFormat="1" ht="21.75" customHeight="1">
      <c r="B304" s="133"/>
      <c r="C304" s="160" t="s">
        <v>271</v>
      </c>
      <c r="D304" s="160" t="s">
        <v>177</v>
      </c>
      <c r="E304" s="161" t="s">
        <v>390</v>
      </c>
      <c r="F304" s="162" t="s">
        <v>391</v>
      </c>
      <c r="G304" s="163" t="s">
        <v>184</v>
      </c>
      <c r="H304" s="164">
        <v>932.197</v>
      </c>
      <c r="I304" s="164"/>
      <c r="J304" s="164">
        <f>ROUND(I304*H304,3)</f>
        <v>0</v>
      </c>
      <c r="K304" s="165"/>
      <c r="L304" s="166"/>
      <c r="M304" s="167" t="s">
        <v>1</v>
      </c>
      <c r="N304" s="168" t="s">
        <v>37</v>
      </c>
      <c r="O304" s="142">
        <v>0</v>
      </c>
      <c r="P304" s="142">
        <f>O304*H304</f>
        <v>0</v>
      </c>
      <c r="Q304" s="142">
        <v>0</v>
      </c>
      <c r="R304" s="142">
        <f>Q304*H304</f>
        <v>0</v>
      </c>
      <c r="S304" s="142">
        <v>0</v>
      </c>
      <c r="T304" s="143">
        <f>S304*H304</f>
        <v>0</v>
      </c>
      <c r="AR304" s="144" t="s">
        <v>204</v>
      </c>
      <c r="AT304" s="144" t="s">
        <v>177</v>
      </c>
      <c r="AU304" s="144" t="s">
        <v>129</v>
      </c>
      <c r="AY304" s="15" t="s">
        <v>122</v>
      </c>
      <c r="BE304" s="145">
        <f>IF(N304="základná",J304,0)</f>
        <v>0</v>
      </c>
      <c r="BF304" s="145">
        <f>IF(N304="znížená",J304,0)</f>
        <v>0</v>
      </c>
      <c r="BG304" s="145">
        <f>IF(N304="zákl. prenesená",J304,0)</f>
        <v>0</v>
      </c>
      <c r="BH304" s="145">
        <f>IF(N304="zníž. prenesená",J304,0)</f>
        <v>0</v>
      </c>
      <c r="BI304" s="145">
        <f>IF(N304="nulová",J304,0)</f>
        <v>0</v>
      </c>
      <c r="BJ304" s="15" t="s">
        <v>129</v>
      </c>
      <c r="BK304" s="146">
        <f>ROUND(I304*H304,3)</f>
        <v>0</v>
      </c>
      <c r="BL304" s="15" t="s">
        <v>162</v>
      </c>
      <c r="BM304" s="144" t="s">
        <v>392</v>
      </c>
    </row>
    <row r="305" spans="2:65" s="1" customFormat="1" ht="24.15" customHeight="1">
      <c r="B305" s="133"/>
      <c r="C305" s="134" t="s">
        <v>393</v>
      </c>
      <c r="D305" s="134" t="s">
        <v>124</v>
      </c>
      <c r="E305" s="135" t="s">
        <v>394</v>
      </c>
      <c r="F305" s="136" t="s">
        <v>395</v>
      </c>
      <c r="G305" s="137" t="s">
        <v>174</v>
      </c>
      <c r="H305" s="138">
        <v>26.48</v>
      </c>
      <c r="I305" s="138"/>
      <c r="J305" s="138">
        <f>ROUND(I305*H305,3)</f>
        <v>0</v>
      </c>
      <c r="K305" s="139"/>
      <c r="L305" s="27"/>
      <c r="M305" s="140" t="s">
        <v>1</v>
      </c>
      <c r="N305" s="141" t="s">
        <v>37</v>
      </c>
      <c r="O305" s="142">
        <v>0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162</v>
      </c>
      <c r="AT305" s="144" t="s">
        <v>124</v>
      </c>
      <c r="AU305" s="144" t="s">
        <v>129</v>
      </c>
      <c r="AY305" s="15" t="s">
        <v>122</v>
      </c>
      <c r="BE305" s="145">
        <f>IF(N305="základná",J305,0)</f>
        <v>0</v>
      </c>
      <c r="BF305" s="145">
        <f>IF(N305="znížená",J305,0)</f>
        <v>0</v>
      </c>
      <c r="BG305" s="145">
        <f>IF(N305="zákl. prenesená",J305,0)</f>
        <v>0</v>
      </c>
      <c r="BH305" s="145">
        <f>IF(N305="zníž. prenesená",J305,0)</f>
        <v>0</v>
      </c>
      <c r="BI305" s="145">
        <f>IF(N305="nulová",J305,0)</f>
        <v>0</v>
      </c>
      <c r="BJ305" s="15" t="s">
        <v>129</v>
      </c>
      <c r="BK305" s="146">
        <f>ROUND(I305*H305,3)</f>
        <v>0</v>
      </c>
      <c r="BL305" s="15" t="s">
        <v>162</v>
      </c>
      <c r="BM305" s="144" t="s">
        <v>396</v>
      </c>
    </row>
    <row r="306" spans="2:65" s="12" customFormat="1">
      <c r="B306" s="147"/>
      <c r="D306" s="148" t="s">
        <v>130</v>
      </c>
      <c r="E306" s="149" t="s">
        <v>1</v>
      </c>
      <c r="F306" s="150" t="s">
        <v>397</v>
      </c>
      <c r="H306" s="151">
        <v>26.48</v>
      </c>
      <c r="L306" s="147"/>
      <c r="M306" s="152"/>
      <c r="T306" s="153"/>
      <c r="AT306" s="149" t="s">
        <v>130</v>
      </c>
      <c r="AU306" s="149" t="s">
        <v>129</v>
      </c>
      <c r="AV306" s="12" t="s">
        <v>129</v>
      </c>
      <c r="AW306" s="12" t="s">
        <v>27</v>
      </c>
      <c r="AX306" s="12" t="s">
        <v>71</v>
      </c>
      <c r="AY306" s="149" t="s">
        <v>122</v>
      </c>
    </row>
    <row r="307" spans="2:65" s="13" customFormat="1">
      <c r="B307" s="154"/>
      <c r="D307" s="148" t="s">
        <v>130</v>
      </c>
      <c r="E307" s="155" t="s">
        <v>1</v>
      </c>
      <c r="F307" s="156" t="s">
        <v>134</v>
      </c>
      <c r="H307" s="157">
        <v>26.48</v>
      </c>
      <c r="L307" s="154"/>
      <c r="M307" s="158"/>
      <c r="T307" s="159"/>
      <c r="AT307" s="155" t="s">
        <v>130</v>
      </c>
      <c r="AU307" s="155" t="s">
        <v>129</v>
      </c>
      <c r="AV307" s="13" t="s">
        <v>128</v>
      </c>
      <c r="AW307" s="13" t="s">
        <v>27</v>
      </c>
      <c r="AX307" s="13" t="s">
        <v>79</v>
      </c>
      <c r="AY307" s="155" t="s">
        <v>122</v>
      </c>
    </row>
    <row r="308" spans="2:65" s="1" customFormat="1" ht="24.15" customHeight="1">
      <c r="B308" s="133"/>
      <c r="C308" s="134" t="s">
        <v>274</v>
      </c>
      <c r="D308" s="134" t="s">
        <v>124</v>
      </c>
      <c r="E308" s="135" t="s">
        <v>398</v>
      </c>
      <c r="F308" s="136" t="s">
        <v>399</v>
      </c>
      <c r="G308" s="137" t="s">
        <v>174</v>
      </c>
      <c r="H308" s="138">
        <v>15.44</v>
      </c>
      <c r="I308" s="138"/>
      <c r="J308" s="138">
        <f>ROUND(I308*H308,3)</f>
        <v>0</v>
      </c>
      <c r="K308" s="139"/>
      <c r="L308" s="27"/>
      <c r="M308" s="140" t="s">
        <v>1</v>
      </c>
      <c r="N308" s="141" t="s">
        <v>37</v>
      </c>
      <c r="O308" s="142">
        <v>0</v>
      </c>
      <c r="P308" s="142">
        <f>O308*H308</f>
        <v>0</v>
      </c>
      <c r="Q308" s="142">
        <v>0</v>
      </c>
      <c r="R308" s="142">
        <f>Q308*H308</f>
        <v>0</v>
      </c>
      <c r="S308" s="142">
        <v>0</v>
      </c>
      <c r="T308" s="143">
        <f>S308*H308</f>
        <v>0</v>
      </c>
      <c r="AR308" s="144" t="s">
        <v>162</v>
      </c>
      <c r="AT308" s="144" t="s">
        <v>124</v>
      </c>
      <c r="AU308" s="144" t="s">
        <v>129</v>
      </c>
      <c r="AY308" s="15" t="s">
        <v>122</v>
      </c>
      <c r="BE308" s="145">
        <f>IF(N308="základná",J308,0)</f>
        <v>0</v>
      </c>
      <c r="BF308" s="145">
        <f>IF(N308="znížená",J308,0)</f>
        <v>0</v>
      </c>
      <c r="BG308" s="145">
        <f>IF(N308="zákl. prenesená",J308,0)</f>
        <v>0</v>
      </c>
      <c r="BH308" s="145">
        <f>IF(N308="zníž. prenesená",J308,0)</f>
        <v>0</v>
      </c>
      <c r="BI308" s="145">
        <f>IF(N308="nulová",J308,0)</f>
        <v>0</v>
      </c>
      <c r="BJ308" s="15" t="s">
        <v>129</v>
      </c>
      <c r="BK308" s="146">
        <f>ROUND(I308*H308,3)</f>
        <v>0</v>
      </c>
      <c r="BL308" s="15" t="s">
        <v>162</v>
      </c>
      <c r="BM308" s="144" t="s">
        <v>400</v>
      </c>
    </row>
    <row r="309" spans="2:65" s="12" customFormat="1">
      <c r="B309" s="147"/>
      <c r="D309" s="148" t="s">
        <v>130</v>
      </c>
      <c r="E309" s="149" t="s">
        <v>1</v>
      </c>
      <c r="F309" s="150" t="s">
        <v>401</v>
      </c>
      <c r="H309" s="151">
        <v>15.44</v>
      </c>
      <c r="L309" s="147"/>
      <c r="M309" s="152"/>
      <c r="T309" s="153"/>
      <c r="AT309" s="149" t="s">
        <v>130</v>
      </c>
      <c r="AU309" s="149" t="s">
        <v>129</v>
      </c>
      <c r="AV309" s="12" t="s">
        <v>129</v>
      </c>
      <c r="AW309" s="12" t="s">
        <v>27</v>
      </c>
      <c r="AX309" s="12" t="s">
        <v>71</v>
      </c>
      <c r="AY309" s="149" t="s">
        <v>122</v>
      </c>
    </row>
    <row r="310" spans="2:65" s="13" customFormat="1">
      <c r="B310" s="154"/>
      <c r="D310" s="148" t="s">
        <v>130</v>
      </c>
      <c r="E310" s="155" t="s">
        <v>1</v>
      </c>
      <c r="F310" s="156" t="s">
        <v>134</v>
      </c>
      <c r="H310" s="157">
        <v>15.44</v>
      </c>
      <c r="L310" s="154"/>
      <c r="M310" s="158"/>
      <c r="T310" s="159"/>
      <c r="AT310" s="155" t="s">
        <v>130</v>
      </c>
      <c r="AU310" s="155" t="s">
        <v>129</v>
      </c>
      <c r="AV310" s="13" t="s">
        <v>128</v>
      </c>
      <c r="AW310" s="13" t="s">
        <v>27</v>
      </c>
      <c r="AX310" s="13" t="s">
        <v>79</v>
      </c>
      <c r="AY310" s="155" t="s">
        <v>122</v>
      </c>
    </row>
    <row r="311" spans="2:65" s="1" customFormat="1" ht="24.15" customHeight="1">
      <c r="B311" s="133"/>
      <c r="C311" s="134" t="s">
        <v>402</v>
      </c>
      <c r="D311" s="134" t="s">
        <v>124</v>
      </c>
      <c r="E311" s="135" t="s">
        <v>403</v>
      </c>
      <c r="F311" s="136" t="s">
        <v>404</v>
      </c>
      <c r="G311" s="137" t="s">
        <v>174</v>
      </c>
      <c r="H311" s="138">
        <v>114.1</v>
      </c>
      <c r="I311" s="138"/>
      <c r="J311" s="138">
        <f>ROUND(I311*H311,3)</f>
        <v>0</v>
      </c>
      <c r="K311" s="139"/>
      <c r="L311" s="27"/>
      <c r="M311" s="140" t="s">
        <v>1</v>
      </c>
      <c r="N311" s="141" t="s">
        <v>37</v>
      </c>
      <c r="O311" s="142">
        <v>0</v>
      </c>
      <c r="P311" s="142">
        <f>O311*H311</f>
        <v>0</v>
      </c>
      <c r="Q311" s="142">
        <v>0</v>
      </c>
      <c r="R311" s="142">
        <f>Q311*H311</f>
        <v>0</v>
      </c>
      <c r="S311" s="142">
        <v>0</v>
      </c>
      <c r="T311" s="143">
        <f>S311*H311</f>
        <v>0</v>
      </c>
      <c r="AR311" s="144" t="s">
        <v>162</v>
      </c>
      <c r="AT311" s="144" t="s">
        <v>124</v>
      </c>
      <c r="AU311" s="144" t="s">
        <v>129</v>
      </c>
      <c r="AY311" s="15" t="s">
        <v>122</v>
      </c>
      <c r="BE311" s="145">
        <f>IF(N311="základná",J311,0)</f>
        <v>0</v>
      </c>
      <c r="BF311" s="145">
        <f>IF(N311="znížená",J311,0)</f>
        <v>0</v>
      </c>
      <c r="BG311" s="145">
        <f>IF(N311="zákl. prenesená",J311,0)</f>
        <v>0</v>
      </c>
      <c r="BH311" s="145">
        <f>IF(N311="zníž. prenesená",J311,0)</f>
        <v>0</v>
      </c>
      <c r="BI311" s="145">
        <f>IF(N311="nulová",J311,0)</f>
        <v>0</v>
      </c>
      <c r="BJ311" s="15" t="s">
        <v>129</v>
      </c>
      <c r="BK311" s="146">
        <f>ROUND(I311*H311,3)</f>
        <v>0</v>
      </c>
      <c r="BL311" s="15" t="s">
        <v>162</v>
      </c>
      <c r="BM311" s="144" t="s">
        <v>405</v>
      </c>
    </row>
    <row r="312" spans="2:65" s="12" customFormat="1">
      <c r="B312" s="147"/>
      <c r="D312" s="148" t="s">
        <v>130</v>
      </c>
      <c r="E312" s="149" t="s">
        <v>1</v>
      </c>
      <c r="F312" s="150" t="s">
        <v>175</v>
      </c>
      <c r="H312" s="151">
        <v>114.1</v>
      </c>
      <c r="L312" s="147"/>
      <c r="M312" s="152"/>
      <c r="T312" s="153"/>
      <c r="AT312" s="149" t="s">
        <v>130</v>
      </c>
      <c r="AU312" s="149" t="s">
        <v>129</v>
      </c>
      <c r="AV312" s="12" t="s">
        <v>129</v>
      </c>
      <c r="AW312" s="12" t="s">
        <v>27</v>
      </c>
      <c r="AX312" s="12" t="s">
        <v>71</v>
      </c>
      <c r="AY312" s="149" t="s">
        <v>122</v>
      </c>
    </row>
    <row r="313" spans="2:65" s="13" customFormat="1">
      <c r="B313" s="154"/>
      <c r="D313" s="148" t="s">
        <v>130</v>
      </c>
      <c r="E313" s="155" t="s">
        <v>1</v>
      </c>
      <c r="F313" s="156" t="s">
        <v>134</v>
      </c>
      <c r="H313" s="157">
        <v>114.1</v>
      </c>
      <c r="L313" s="154"/>
      <c r="M313" s="158"/>
      <c r="T313" s="159"/>
      <c r="AT313" s="155" t="s">
        <v>130</v>
      </c>
      <c r="AU313" s="155" t="s">
        <v>129</v>
      </c>
      <c r="AV313" s="13" t="s">
        <v>128</v>
      </c>
      <c r="AW313" s="13" t="s">
        <v>27</v>
      </c>
      <c r="AX313" s="13" t="s">
        <v>79</v>
      </c>
      <c r="AY313" s="155" t="s">
        <v>122</v>
      </c>
    </row>
    <row r="314" spans="2:65" s="1" customFormat="1" ht="24.15" customHeight="1">
      <c r="B314" s="133"/>
      <c r="C314" s="134" t="s">
        <v>279</v>
      </c>
      <c r="D314" s="134" t="s">
        <v>124</v>
      </c>
      <c r="E314" s="135" t="s">
        <v>406</v>
      </c>
      <c r="F314" s="136" t="s">
        <v>407</v>
      </c>
      <c r="G314" s="137" t="s">
        <v>174</v>
      </c>
      <c r="H314" s="138">
        <v>114.1</v>
      </c>
      <c r="I314" s="138"/>
      <c r="J314" s="138">
        <f>ROUND(I314*H314,3)</f>
        <v>0</v>
      </c>
      <c r="K314" s="139"/>
      <c r="L314" s="27"/>
      <c r="M314" s="140" t="s">
        <v>1</v>
      </c>
      <c r="N314" s="141" t="s">
        <v>37</v>
      </c>
      <c r="O314" s="142">
        <v>0</v>
      </c>
      <c r="P314" s="142">
        <f>O314*H314</f>
        <v>0</v>
      </c>
      <c r="Q314" s="142">
        <v>0</v>
      </c>
      <c r="R314" s="142">
        <f>Q314*H314</f>
        <v>0</v>
      </c>
      <c r="S314" s="142">
        <v>0</v>
      </c>
      <c r="T314" s="143">
        <f>S314*H314</f>
        <v>0</v>
      </c>
      <c r="AR314" s="144" t="s">
        <v>162</v>
      </c>
      <c r="AT314" s="144" t="s">
        <v>124</v>
      </c>
      <c r="AU314" s="144" t="s">
        <v>129</v>
      </c>
      <c r="AY314" s="15" t="s">
        <v>122</v>
      </c>
      <c r="BE314" s="145">
        <f>IF(N314="základná",J314,0)</f>
        <v>0</v>
      </c>
      <c r="BF314" s="145">
        <f>IF(N314="znížená",J314,0)</f>
        <v>0</v>
      </c>
      <c r="BG314" s="145">
        <f>IF(N314="zákl. prenesená",J314,0)</f>
        <v>0</v>
      </c>
      <c r="BH314" s="145">
        <f>IF(N314="zníž. prenesená",J314,0)</f>
        <v>0</v>
      </c>
      <c r="BI314" s="145">
        <f>IF(N314="nulová",J314,0)</f>
        <v>0</v>
      </c>
      <c r="BJ314" s="15" t="s">
        <v>129</v>
      </c>
      <c r="BK314" s="146">
        <f>ROUND(I314*H314,3)</f>
        <v>0</v>
      </c>
      <c r="BL314" s="15" t="s">
        <v>162</v>
      </c>
      <c r="BM314" s="144" t="s">
        <v>408</v>
      </c>
    </row>
    <row r="315" spans="2:65" s="12" customFormat="1">
      <c r="B315" s="147"/>
      <c r="D315" s="148" t="s">
        <v>130</v>
      </c>
      <c r="E315" s="149" t="s">
        <v>1</v>
      </c>
      <c r="F315" s="150" t="s">
        <v>175</v>
      </c>
      <c r="H315" s="151">
        <v>114.1</v>
      </c>
      <c r="L315" s="147"/>
      <c r="M315" s="152"/>
      <c r="T315" s="153"/>
      <c r="AT315" s="149" t="s">
        <v>130</v>
      </c>
      <c r="AU315" s="149" t="s">
        <v>129</v>
      </c>
      <c r="AV315" s="12" t="s">
        <v>129</v>
      </c>
      <c r="AW315" s="12" t="s">
        <v>27</v>
      </c>
      <c r="AX315" s="12" t="s">
        <v>71</v>
      </c>
      <c r="AY315" s="149" t="s">
        <v>122</v>
      </c>
    </row>
    <row r="316" spans="2:65" s="13" customFormat="1">
      <c r="B316" s="154"/>
      <c r="D316" s="148" t="s">
        <v>130</v>
      </c>
      <c r="E316" s="155" t="s">
        <v>1</v>
      </c>
      <c r="F316" s="156" t="s">
        <v>134</v>
      </c>
      <c r="H316" s="157">
        <v>114.1</v>
      </c>
      <c r="L316" s="154"/>
      <c r="M316" s="158"/>
      <c r="T316" s="159"/>
      <c r="AT316" s="155" t="s">
        <v>130</v>
      </c>
      <c r="AU316" s="155" t="s">
        <v>129</v>
      </c>
      <c r="AV316" s="13" t="s">
        <v>128</v>
      </c>
      <c r="AW316" s="13" t="s">
        <v>27</v>
      </c>
      <c r="AX316" s="13" t="s">
        <v>79</v>
      </c>
      <c r="AY316" s="155" t="s">
        <v>122</v>
      </c>
    </row>
    <row r="317" spans="2:65" s="1" customFormat="1" ht="24.15" customHeight="1">
      <c r="B317" s="133"/>
      <c r="C317" s="134" t="s">
        <v>409</v>
      </c>
      <c r="D317" s="134" t="s">
        <v>124</v>
      </c>
      <c r="E317" s="135" t="s">
        <v>410</v>
      </c>
      <c r="F317" s="136" t="s">
        <v>411</v>
      </c>
      <c r="G317" s="137" t="s">
        <v>358</v>
      </c>
      <c r="H317" s="138">
        <v>307.05700000000002</v>
      </c>
      <c r="I317" s="138"/>
      <c r="J317" s="138">
        <f>ROUND(I317*H317,3)</f>
        <v>0</v>
      </c>
      <c r="K317" s="139"/>
      <c r="L317" s="27"/>
      <c r="M317" s="140" t="s">
        <v>1</v>
      </c>
      <c r="N317" s="141" t="s">
        <v>37</v>
      </c>
      <c r="O317" s="142">
        <v>0</v>
      </c>
      <c r="P317" s="142">
        <f>O317*H317</f>
        <v>0</v>
      </c>
      <c r="Q317" s="142">
        <v>0</v>
      </c>
      <c r="R317" s="142">
        <f>Q317*H317</f>
        <v>0</v>
      </c>
      <c r="S317" s="142">
        <v>0</v>
      </c>
      <c r="T317" s="143">
        <f>S317*H317</f>
        <v>0</v>
      </c>
      <c r="AR317" s="144" t="s">
        <v>162</v>
      </c>
      <c r="AT317" s="144" t="s">
        <v>124</v>
      </c>
      <c r="AU317" s="144" t="s">
        <v>129</v>
      </c>
      <c r="AY317" s="15" t="s">
        <v>122</v>
      </c>
      <c r="BE317" s="145">
        <f>IF(N317="základná",J317,0)</f>
        <v>0</v>
      </c>
      <c r="BF317" s="145">
        <f>IF(N317="znížená",J317,0)</f>
        <v>0</v>
      </c>
      <c r="BG317" s="145">
        <f>IF(N317="zákl. prenesená",J317,0)</f>
        <v>0</v>
      </c>
      <c r="BH317" s="145">
        <f>IF(N317="zníž. prenesená",J317,0)</f>
        <v>0</v>
      </c>
      <c r="BI317" s="145">
        <f>IF(N317="nulová",J317,0)</f>
        <v>0</v>
      </c>
      <c r="BJ317" s="15" t="s">
        <v>129</v>
      </c>
      <c r="BK317" s="146">
        <f>ROUND(I317*H317,3)</f>
        <v>0</v>
      </c>
      <c r="BL317" s="15" t="s">
        <v>162</v>
      </c>
      <c r="BM317" s="144" t="s">
        <v>412</v>
      </c>
    </row>
    <row r="318" spans="2:65" s="11" customFormat="1" ht="22.95" customHeight="1">
      <c r="B318" s="122"/>
      <c r="D318" s="123" t="s">
        <v>70</v>
      </c>
      <c r="E318" s="131" t="s">
        <v>413</v>
      </c>
      <c r="F318" s="131" t="s">
        <v>414</v>
      </c>
      <c r="J318" s="132">
        <f>BK318</f>
        <v>0</v>
      </c>
      <c r="L318" s="122"/>
      <c r="M318" s="126"/>
      <c r="P318" s="127">
        <f>SUM(P319:P336)</f>
        <v>0</v>
      </c>
      <c r="R318" s="127">
        <f>SUM(R319:R336)</f>
        <v>0</v>
      </c>
      <c r="T318" s="128">
        <f>SUM(T319:T336)</f>
        <v>0</v>
      </c>
      <c r="AR318" s="123" t="s">
        <v>129</v>
      </c>
      <c r="AT318" s="129" t="s">
        <v>70</v>
      </c>
      <c r="AU318" s="129" t="s">
        <v>79</v>
      </c>
      <c r="AY318" s="123" t="s">
        <v>122</v>
      </c>
      <c r="BK318" s="130">
        <f>SUM(BK319:BK336)</f>
        <v>0</v>
      </c>
    </row>
    <row r="319" spans="2:65" s="1" customFormat="1" ht="24.15" customHeight="1">
      <c r="B319" s="133"/>
      <c r="C319" s="134" t="s">
        <v>283</v>
      </c>
      <c r="D319" s="134" t="s">
        <v>124</v>
      </c>
      <c r="E319" s="135" t="s">
        <v>415</v>
      </c>
      <c r="F319" s="136" t="s">
        <v>416</v>
      </c>
      <c r="G319" s="137" t="s">
        <v>184</v>
      </c>
      <c r="H319" s="138">
        <v>216.142</v>
      </c>
      <c r="I319" s="138"/>
      <c r="J319" s="138">
        <f>ROUND(I319*H319,3)</f>
        <v>0</v>
      </c>
      <c r="K319" s="139"/>
      <c r="L319" s="27"/>
      <c r="M319" s="140" t="s">
        <v>1</v>
      </c>
      <c r="N319" s="141" t="s">
        <v>37</v>
      </c>
      <c r="O319" s="142">
        <v>0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162</v>
      </c>
      <c r="AT319" s="144" t="s">
        <v>124</v>
      </c>
      <c r="AU319" s="144" t="s">
        <v>129</v>
      </c>
      <c r="AY319" s="15" t="s">
        <v>122</v>
      </c>
      <c r="BE319" s="145">
        <f>IF(N319="základná",J319,0)</f>
        <v>0</v>
      </c>
      <c r="BF319" s="145">
        <f>IF(N319="znížená",J319,0)</f>
        <v>0</v>
      </c>
      <c r="BG319" s="145">
        <f>IF(N319="zákl. prenesená",J319,0)</f>
        <v>0</v>
      </c>
      <c r="BH319" s="145">
        <f>IF(N319="zníž. prenesená",J319,0)</f>
        <v>0</v>
      </c>
      <c r="BI319" s="145">
        <f>IF(N319="nulová",J319,0)</f>
        <v>0</v>
      </c>
      <c r="BJ319" s="15" t="s">
        <v>129</v>
      </c>
      <c r="BK319" s="146">
        <f>ROUND(I319*H319,3)</f>
        <v>0</v>
      </c>
      <c r="BL319" s="15" t="s">
        <v>162</v>
      </c>
      <c r="BM319" s="144" t="s">
        <v>417</v>
      </c>
    </row>
    <row r="320" spans="2:65" s="12" customFormat="1">
      <c r="B320" s="147"/>
      <c r="D320" s="148" t="s">
        <v>130</v>
      </c>
      <c r="E320" s="149" t="s">
        <v>1</v>
      </c>
      <c r="F320" s="150" t="s">
        <v>418</v>
      </c>
      <c r="H320" s="151">
        <v>82.998000000000005</v>
      </c>
      <c r="L320" s="147"/>
      <c r="M320" s="152"/>
      <c r="T320" s="153"/>
      <c r="AT320" s="149" t="s">
        <v>130</v>
      </c>
      <c r="AU320" s="149" t="s">
        <v>129</v>
      </c>
      <c r="AV320" s="12" t="s">
        <v>129</v>
      </c>
      <c r="AW320" s="12" t="s">
        <v>27</v>
      </c>
      <c r="AX320" s="12" t="s">
        <v>71</v>
      </c>
      <c r="AY320" s="149" t="s">
        <v>122</v>
      </c>
    </row>
    <row r="321" spans="2:65" s="12" customFormat="1">
      <c r="B321" s="147"/>
      <c r="D321" s="148" t="s">
        <v>130</v>
      </c>
      <c r="E321" s="149" t="s">
        <v>1</v>
      </c>
      <c r="F321" s="150" t="s">
        <v>419</v>
      </c>
      <c r="H321" s="151">
        <v>80.998000000000005</v>
      </c>
      <c r="L321" s="147"/>
      <c r="M321" s="152"/>
      <c r="T321" s="153"/>
      <c r="AT321" s="149" t="s">
        <v>130</v>
      </c>
      <c r="AU321" s="149" t="s">
        <v>129</v>
      </c>
      <c r="AV321" s="12" t="s">
        <v>129</v>
      </c>
      <c r="AW321" s="12" t="s">
        <v>27</v>
      </c>
      <c r="AX321" s="12" t="s">
        <v>71</v>
      </c>
      <c r="AY321" s="149" t="s">
        <v>122</v>
      </c>
    </row>
    <row r="322" spans="2:65" s="12" customFormat="1">
      <c r="B322" s="147"/>
      <c r="D322" s="148" t="s">
        <v>130</v>
      </c>
      <c r="E322" s="149" t="s">
        <v>1</v>
      </c>
      <c r="F322" s="150" t="s">
        <v>420</v>
      </c>
      <c r="H322" s="151">
        <v>40.816000000000003</v>
      </c>
      <c r="L322" s="147"/>
      <c r="M322" s="152"/>
      <c r="T322" s="153"/>
      <c r="AT322" s="149" t="s">
        <v>130</v>
      </c>
      <c r="AU322" s="149" t="s">
        <v>129</v>
      </c>
      <c r="AV322" s="12" t="s">
        <v>129</v>
      </c>
      <c r="AW322" s="12" t="s">
        <v>27</v>
      </c>
      <c r="AX322" s="12" t="s">
        <v>71</v>
      </c>
      <c r="AY322" s="149" t="s">
        <v>122</v>
      </c>
    </row>
    <row r="323" spans="2:65" s="12" customFormat="1">
      <c r="B323" s="147"/>
      <c r="D323" s="148" t="s">
        <v>130</v>
      </c>
      <c r="E323" s="149" t="s">
        <v>1</v>
      </c>
      <c r="F323" s="150" t="s">
        <v>421</v>
      </c>
      <c r="H323" s="151">
        <v>11.33</v>
      </c>
      <c r="L323" s="147"/>
      <c r="M323" s="152"/>
      <c r="T323" s="153"/>
      <c r="AT323" s="149" t="s">
        <v>130</v>
      </c>
      <c r="AU323" s="149" t="s">
        <v>129</v>
      </c>
      <c r="AV323" s="12" t="s">
        <v>129</v>
      </c>
      <c r="AW323" s="12" t="s">
        <v>27</v>
      </c>
      <c r="AX323" s="12" t="s">
        <v>71</v>
      </c>
      <c r="AY323" s="149" t="s">
        <v>122</v>
      </c>
    </row>
    <row r="324" spans="2:65" s="13" customFormat="1">
      <c r="B324" s="154"/>
      <c r="D324" s="148" t="s">
        <v>130</v>
      </c>
      <c r="E324" s="155" t="s">
        <v>1</v>
      </c>
      <c r="F324" s="156" t="s">
        <v>134</v>
      </c>
      <c r="H324" s="157">
        <v>216.14200000000002</v>
      </c>
      <c r="L324" s="154"/>
      <c r="M324" s="158"/>
      <c r="T324" s="159"/>
      <c r="AT324" s="155" t="s">
        <v>130</v>
      </c>
      <c r="AU324" s="155" t="s">
        <v>129</v>
      </c>
      <c r="AV324" s="13" t="s">
        <v>128</v>
      </c>
      <c r="AW324" s="13" t="s">
        <v>27</v>
      </c>
      <c r="AX324" s="13" t="s">
        <v>79</v>
      </c>
      <c r="AY324" s="155" t="s">
        <v>122</v>
      </c>
    </row>
    <row r="325" spans="2:65" s="1" customFormat="1" ht="16.5" customHeight="1">
      <c r="B325" s="133"/>
      <c r="C325" s="160" t="s">
        <v>422</v>
      </c>
      <c r="D325" s="160" t="s">
        <v>177</v>
      </c>
      <c r="E325" s="161" t="s">
        <v>423</v>
      </c>
      <c r="F325" s="162" t="s">
        <v>424</v>
      </c>
      <c r="G325" s="163" t="s">
        <v>184</v>
      </c>
      <c r="H325" s="164">
        <v>216.142</v>
      </c>
      <c r="I325" s="164"/>
      <c r="J325" s="164">
        <f t="shared" ref="J325:J331" si="0">ROUND(I325*H325,3)</f>
        <v>0</v>
      </c>
      <c r="K325" s="165"/>
      <c r="L325" s="166"/>
      <c r="M325" s="167" t="s">
        <v>1</v>
      </c>
      <c r="N325" s="168" t="s">
        <v>37</v>
      </c>
      <c r="O325" s="142">
        <v>0</v>
      </c>
      <c r="P325" s="142">
        <f t="shared" ref="P325:P331" si="1">O325*H325</f>
        <v>0</v>
      </c>
      <c r="Q325" s="142">
        <v>0</v>
      </c>
      <c r="R325" s="142">
        <f t="shared" ref="R325:R331" si="2">Q325*H325</f>
        <v>0</v>
      </c>
      <c r="S325" s="142">
        <v>0</v>
      </c>
      <c r="T325" s="143">
        <f t="shared" ref="T325:T331" si="3">S325*H325</f>
        <v>0</v>
      </c>
      <c r="AR325" s="144" t="s">
        <v>204</v>
      </c>
      <c r="AT325" s="144" t="s">
        <v>177</v>
      </c>
      <c r="AU325" s="144" t="s">
        <v>129</v>
      </c>
      <c r="AY325" s="15" t="s">
        <v>122</v>
      </c>
      <c r="BE325" s="145">
        <f t="shared" ref="BE325:BE331" si="4">IF(N325="základná",J325,0)</f>
        <v>0</v>
      </c>
      <c r="BF325" s="145">
        <f t="shared" ref="BF325:BF331" si="5">IF(N325="znížená",J325,0)</f>
        <v>0</v>
      </c>
      <c r="BG325" s="145">
        <f t="shared" ref="BG325:BG331" si="6">IF(N325="zákl. prenesená",J325,0)</f>
        <v>0</v>
      </c>
      <c r="BH325" s="145">
        <f t="shared" ref="BH325:BH331" si="7">IF(N325="zníž. prenesená",J325,0)</f>
        <v>0</v>
      </c>
      <c r="BI325" s="145">
        <f t="shared" ref="BI325:BI331" si="8">IF(N325="nulová",J325,0)</f>
        <v>0</v>
      </c>
      <c r="BJ325" s="15" t="s">
        <v>129</v>
      </c>
      <c r="BK325" s="146">
        <f t="shared" ref="BK325:BK331" si="9">ROUND(I325*H325,3)</f>
        <v>0</v>
      </c>
      <c r="BL325" s="15" t="s">
        <v>162</v>
      </c>
      <c r="BM325" s="144" t="s">
        <v>425</v>
      </c>
    </row>
    <row r="326" spans="2:65" s="1" customFormat="1" ht="37.950000000000003" customHeight="1">
      <c r="B326" s="133"/>
      <c r="C326" s="134" t="s">
        <v>287</v>
      </c>
      <c r="D326" s="134" t="s">
        <v>124</v>
      </c>
      <c r="E326" s="135" t="s">
        <v>426</v>
      </c>
      <c r="F326" s="136" t="s">
        <v>427</v>
      </c>
      <c r="G326" s="137" t="s">
        <v>180</v>
      </c>
      <c r="H326" s="138">
        <v>3</v>
      </c>
      <c r="I326" s="138"/>
      <c r="J326" s="138">
        <f t="shared" si="0"/>
        <v>0</v>
      </c>
      <c r="K326" s="139"/>
      <c r="L326" s="27"/>
      <c r="M326" s="140" t="s">
        <v>1</v>
      </c>
      <c r="N326" s="141" t="s">
        <v>37</v>
      </c>
      <c r="O326" s="142">
        <v>0</v>
      </c>
      <c r="P326" s="142">
        <f t="shared" si="1"/>
        <v>0</v>
      </c>
      <c r="Q326" s="142">
        <v>0</v>
      </c>
      <c r="R326" s="142">
        <f t="shared" si="2"/>
        <v>0</v>
      </c>
      <c r="S326" s="142">
        <v>0</v>
      </c>
      <c r="T326" s="143">
        <f t="shared" si="3"/>
        <v>0</v>
      </c>
      <c r="AR326" s="144" t="s">
        <v>162</v>
      </c>
      <c r="AT326" s="144" t="s">
        <v>124</v>
      </c>
      <c r="AU326" s="144" t="s">
        <v>129</v>
      </c>
      <c r="AY326" s="15" t="s">
        <v>122</v>
      </c>
      <c r="BE326" s="145">
        <f t="shared" si="4"/>
        <v>0</v>
      </c>
      <c r="BF326" s="145">
        <f t="shared" si="5"/>
        <v>0</v>
      </c>
      <c r="BG326" s="145">
        <f t="shared" si="6"/>
        <v>0</v>
      </c>
      <c r="BH326" s="145">
        <f t="shared" si="7"/>
        <v>0</v>
      </c>
      <c r="BI326" s="145">
        <f t="shared" si="8"/>
        <v>0</v>
      </c>
      <c r="BJ326" s="15" t="s">
        <v>129</v>
      </c>
      <c r="BK326" s="146">
        <f t="shared" si="9"/>
        <v>0</v>
      </c>
      <c r="BL326" s="15" t="s">
        <v>162</v>
      </c>
      <c r="BM326" s="144" t="s">
        <v>428</v>
      </c>
    </row>
    <row r="327" spans="2:65" s="1" customFormat="1" ht="16.5" customHeight="1">
      <c r="B327" s="133"/>
      <c r="C327" s="160" t="s">
        <v>429</v>
      </c>
      <c r="D327" s="160" t="s">
        <v>177</v>
      </c>
      <c r="E327" s="161" t="s">
        <v>430</v>
      </c>
      <c r="F327" s="162" t="s">
        <v>431</v>
      </c>
      <c r="G327" s="163" t="s">
        <v>180</v>
      </c>
      <c r="H327" s="164">
        <v>3</v>
      </c>
      <c r="I327" s="164"/>
      <c r="J327" s="164">
        <f t="shared" si="0"/>
        <v>0</v>
      </c>
      <c r="K327" s="165"/>
      <c r="L327" s="166"/>
      <c r="M327" s="167" t="s">
        <v>1</v>
      </c>
      <c r="N327" s="168" t="s">
        <v>37</v>
      </c>
      <c r="O327" s="142">
        <v>0</v>
      </c>
      <c r="P327" s="142">
        <f t="shared" si="1"/>
        <v>0</v>
      </c>
      <c r="Q327" s="142">
        <v>0</v>
      </c>
      <c r="R327" s="142">
        <f t="shared" si="2"/>
        <v>0</v>
      </c>
      <c r="S327" s="142">
        <v>0</v>
      </c>
      <c r="T327" s="143">
        <f t="shared" si="3"/>
        <v>0</v>
      </c>
      <c r="AR327" s="144" t="s">
        <v>204</v>
      </c>
      <c r="AT327" s="144" t="s">
        <v>177</v>
      </c>
      <c r="AU327" s="144" t="s">
        <v>129</v>
      </c>
      <c r="AY327" s="15" t="s">
        <v>122</v>
      </c>
      <c r="BE327" s="145">
        <f t="shared" si="4"/>
        <v>0</v>
      </c>
      <c r="BF327" s="145">
        <f t="shared" si="5"/>
        <v>0</v>
      </c>
      <c r="BG327" s="145">
        <f t="shared" si="6"/>
        <v>0</v>
      </c>
      <c r="BH327" s="145">
        <f t="shared" si="7"/>
        <v>0</v>
      </c>
      <c r="BI327" s="145">
        <f t="shared" si="8"/>
        <v>0</v>
      </c>
      <c r="BJ327" s="15" t="s">
        <v>129</v>
      </c>
      <c r="BK327" s="146">
        <f t="shared" si="9"/>
        <v>0</v>
      </c>
      <c r="BL327" s="15" t="s">
        <v>162</v>
      </c>
      <c r="BM327" s="144" t="s">
        <v>432</v>
      </c>
    </row>
    <row r="328" spans="2:65" s="1" customFormat="1" ht="16.5" customHeight="1">
      <c r="B328" s="133"/>
      <c r="C328" s="160" t="s">
        <v>290</v>
      </c>
      <c r="D328" s="160" t="s">
        <v>177</v>
      </c>
      <c r="E328" s="161" t="s">
        <v>433</v>
      </c>
      <c r="F328" s="162" t="s">
        <v>434</v>
      </c>
      <c r="G328" s="163" t="s">
        <v>180</v>
      </c>
      <c r="H328" s="164">
        <v>3</v>
      </c>
      <c r="I328" s="164"/>
      <c r="J328" s="164">
        <f t="shared" si="0"/>
        <v>0</v>
      </c>
      <c r="K328" s="165"/>
      <c r="L328" s="166"/>
      <c r="M328" s="167" t="s">
        <v>1</v>
      </c>
      <c r="N328" s="168" t="s">
        <v>37</v>
      </c>
      <c r="O328" s="142">
        <v>0</v>
      </c>
      <c r="P328" s="142">
        <f t="shared" si="1"/>
        <v>0</v>
      </c>
      <c r="Q328" s="142">
        <v>0</v>
      </c>
      <c r="R328" s="142">
        <f t="shared" si="2"/>
        <v>0</v>
      </c>
      <c r="S328" s="142">
        <v>0</v>
      </c>
      <c r="T328" s="143">
        <f t="shared" si="3"/>
        <v>0</v>
      </c>
      <c r="AR328" s="144" t="s">
        <v>204</v>
      </c>
      <c r="AT328" s="144" t="s">
        <v>177</v>
      </c>
      <c r="AU328" s="144" t="s">
        <v>129</v>
      </c>
      <c r="AY328" s="15" t="s">
        <v>122</v>
      </c>
      <c r="BE328" s="145">
        <f t="shared" si="4"/>
        <v>0</v>
      </c>
      <c r="BF328" s="145">
        <f t="shared" si="5"/>
        <v>0</v>
      </c>
      <c r="BG328" s="145">
        <f t="shared" si="6"/>
        <v>0</v>
      </c>
      <c r="BH328" s="145">
        <f t="shared" si="7"/>
        <v>0</v>
      </c>
      <c r="BI328" s="145">
        <f t="shared" si="8"/>
        <v>0</v>
      </c>
      <c r="BJ328" s="15" t="s">
        <v>129</v>
      </c>
      <c r="BK328" s="146">
        <f t="shared" si="9"/>
        <v>0</v>
      </c>
      <c r="BL328" s="15" t="s">
        <v>162</v>
      </c>
      <c r="BM328" s="144" t="s">
        <v>435</v>
      </c>
    </row>
    <row r="329" spans="2:65" s="1" customFormat="1" ht="24.15" customHeight="1">
      <c r="B329" s="133"/>
      <c r="C329" s="134" t="s">
        <v>436</v>
      </c>
      <c r="D329" s="134" t="s">
        <v>124</v>
      </c>
      <c r="E329" s="135" t="s">
        <v>437</v>
      </c>
      <c r="F329" s="136" t="s">
        <v>438</v>
      </c>
      <c r="G329" s="137" t="s">
        <v>180</v>
      </c>
      <c r="H329" s="138">
        <v>2</v>
      </c>
      <c r="I329" s="138"/>
      <c r="J329" s="138">
        <f t="shared" si="0"/>
        <v>0</v>
      </c>
      <c r="K329" s="139"/>
      <c r="L329" s="27"/>
      <c r="M329" s="140" t="s">
        <v>1</v>
      </c>
      <c r="N329" s="141" t="s">
        <v>37</v>
      </c>
      <c r="O329" s="142">
        <v>0</v>
      </c>
      <c r="P329" s="142">
        <f t="shared" si="1"/>
        <v>0</v>
      </c>
      <c r="Q329" s="142">
        <v>0</v>
      </c>
      <c r="R329" s="142">
        <f t="shared" si="2"/>
        <v>0</v>
      </c>
      <c r="S329" s="142">
        <v>0</v>
      </c>
      <c r="T329" s="143">
        <f t="shared" si="3"/>
        <v>0</v>
      </c>
      <c r="AR329" s="144" t="s">
        <v>162</v>
      </c>
      <c r="AT329" s="144" t="s">
        <v>124</v>
      </c>
      <c r="AU329" s="144" t="s">
        <v>129</v>
      </c>
      <c r="AY329" s="15" t="s">
        <v>122</v>
      </c>
      <c r="BE329" s="145">
        <f t="shared" si="4"/>
        <v>0</v>
      </c>
      <c r="BF329" s="145">
        <f t="shared" si="5"/>
        <v>0</v>
      </c>
      <c r="BG329" s="145">
        <f t="shared" si="6"/>
        <v>0</v>
      </c>
      <c r="BH329" s="145">
        <f t="shared" si="7"/>
        <v>0</v>
      </c>
      <c r="BI329" s="145">
        <f t="shared" si="8"/>
        <v>0</v>
      </c>
      <c r="BJ329" s="15" t="s">
        <v>129</v>
      </c>
      <c r="BK329" s="146">
        <f t="shared" si="9"/>
        <v>0</v>
      </c>
      <c r="BL329" s="15" t="s">
        <v>162</v>
      </c>
      <c r="BM329" s="144" t="s">
        <v>439</v>
      </c>
    </row>
    <row r="330" spans="2:65" s="1" customFormat="1" ht="16.5" customHeight="1">
      <c r="B330" s="133"/>
      <c r="C330" s="160" t="s">
        <v>294</v>
      </c>
      <c r="D330" s="160" t="s">
        <v>177</v>
      </c>
      <c r="E330" s="161" t="s">
        <v>440</v>
      </c>
      <c r="F330" s="162" t="s">
        <v>441</v>
      </c>
      <c r="G330" s="163" t="s">
        <v>180</v>
      </c>
      <c r="H330" s="164">
        <v>2</v>
      </c>
      <c r="I330" s="164"/>
      <c r="J330" s="164">
        <f t="shared" si="0"/>
        <v>0</v>
      </c>
      <c r="K330" s="165"/>
      <c r="L330" s="166"/>
      <c r="M330" s="167" t="s">
        <v>1</v>
      </c>
      <c r="N330" s="168" t="s">
        <v>37</v>
      </c>
      <c r="O330" s="142">
        <v>0</v>
      </c>
      <c r="P330" s="142">
        <f t="shared" si="1"/>
        <v>0</v>
      </c>
      <c r="Q330" s="142">
        <v>0</v>
      </c>
      <c r="R330" s="142">
        <f t="shared" si="2"/>
        <v>0</v>
      </c>
      <c r="S330" s="142">
        <v>0</v>
      </c>
      <c r="T330" s="143">
        <f t="shared" si="3"/>
        <v>0</v>
      </c>
      <c r="AR330" s="144" t="s">
        <v>204</v>
      </c>
      <c r="AT330" s="144" t="s">
        <v>177</v>
      </c>
      <c r="AU330" s="144" t="s">
        <v>129</v>
      </c>
      <c r="AY330" s="15" t="s">
        <v>122</v>
      </c>
      <c r="BE330" s="145">
        <f t="shared" si="4"/>
        <v>0</v>
      </c>
      <c r="BF330" s="145">
        <f t="shared" si="5"/>
        <v>0</v>
      </c>
      <c r="BG330" s="145">
        <f t="shared" si="6"/>
        <v>0</v>
      </c>
      <c r="BH330" s="145">
        <f t="shared" si="7"/>
        <v>0</v>
      </c>
      <c r="BI330" s="145">
        <f t="shared" si="8"/>
        <v>0</v>
      </c>
      <c r="BJ330" s="15" t="s">
        <v>129</v>
      </c>
      <c r="BK330" s="146">
        <f t="shared" si="9"/>
        <v>0</v>
      </c>
      <c r="BL330" s="15" t="s">
        <v>162</v>
      </c>
      <c r="BM330" s="144" t="s">
        <v>442</v>
      </c>
    </row>
    <row r="331" spans="2:65" s="1" customFormat="1" ht="24.15" customHeight="1">
      <c r="B331" s="133"/>
      <c r="C331" s="134" t="s">
        <v>443</v>
      </c>
      <c r="D331" s="134" t="s">
        <v>124</v>
      </c>
      <c r="E331" s="135" t="s">
        <v>444</v>
      </c>
      <c r="F331" s="136" t="s">
        <v>445</v>
      </c>
      <c r="G331" s="137" t="s">
        <v>446</v>
      </c>
      <c r="H331" s="138">
        <v>3751.5</v>
      </c>
      <c r="I331" s="138"/>
      <c r="J331" s="138">
        <f t="shared" si="0"/>
        <v>0</v>
      </c>
      <c r="K331" s="139"/>
      <c r="L331" s="27"/>
      <c r="M331" s="140" t="s">
        <v>1</v>
      </c>
      <c r="N331" s="141" t="s">
        <v>37</v>
      </c>
      <c r="O331" s="142">
        <v>0</v>
      </c>
      <c r="P331" s="142">
        <f t="shared" si="1"/>
        <v>0</v>
      </c>
      <c r="Q331" s="142">
        <v>0</v>
      </c>
      <c r="R331" s="142">
        <f t="shared" si="2"/>
        <v>0</v>
      </c>
      <c r="S331" s="142">
        <v>0</v>
      </c>
      <c r="T331" s="143">
        <f t="shared" si="3"/>
        <v>0</v>
      </c>
      <c r="AR331" s="144" t="s">
        <v>162</v>
      </c>
      <c r="AT331" s="144" t="s">
        <v>124</v>
      </c>
      <c r="AU331" s="144" t="s">
        <v>129</v>
      </c>
      <c r="AY331" s="15" t="s">
        <v>122</v>
      </c>
      <c r="BE331" s="145">
        <f t="shared" si="4"/>
        <v>0</v>
      </c>
      <c r="BF331" s="145">
        <f t="shared" si="5"/>
        <v>0</v>
      </c>
      <c r="BG331" s="145">
        <f t="shared" si="6"/>
        <v>0</v>
      </c>
      <c r="BH331" s="145">
        <f t="shared" si="7"/>
        <v>0</v>
      </c>
      <c r="BI331" s="145">
        <f t="shared" si="8"/>
        <v>0</v>
      </c>
      <c r="BJ331" s="15" t="s">
        <v>129</v>
      </c>
      <c r="BK331" s="146">
        <f t="shared" si="9"/>
        <v>0</v>
      </c>
      <c r="BL331" s="15" t="s">
        <v>162</v>
      </c>
      <c r="BM331" s="144" t="s">
        <v>447</v>
      </c>
    </row>
    <row r="332" spans="2:65" s="12" customFormat="1">
      <c r="B332" s="147"/>
      <c r="D332" s="148" t="s">
        <v>130</v>
      </c>
      <c r="E332" s="149" t="s">
        <v>1</v>
      </c>
      <c r="F332" s="150" t="s">
        <v>448</v>
      </c>
      <c r="H332" s="151">
        <v>2040</v>
      </c>
      <c r="L332" s="147"/>
      <c r="M332" s="152"/>
      <c r="T332" s="153"/>
      <c r="AT332" s="149" t="s">
        <v>130</v>
      </c>
      <c r="AU332" s="149" t="s">
        <v>129</v>
      </c>
      <c r="AV332" s="12" t="s">
        <v>129</v>
      </c>
      <c r="AW332" s="12" t="s">
        <v>27</v>
      </c>
      <c r="AX332" s="12" t="s">
        <v>71</v>
      </c>
      <c r="AY332" s="149" t="s">
        <v>122</v>
      </c>
    </row>
    <row r="333" spans="2:65" s="12" customFormat="1">
      <c r="B333" s="147"/>
      <c r="D333" s="148" t="s">
        <v>130</v>
      </c>
      <c r="E333" s="149" t="s">
        <v>1</v>
      </c>
      <c r="F333" s="150" t="s">
        <v>449</v>
      </c>
      <c r="H333" s="151">
        <v>1711.5</v>
      </c>
      <c r="L333" s="147"/>
      <c r="M333" s="152"/>
      <c r="T333" s="153"/>
      <c r="AT333" s="149" t="s">
        <v>130</v>
      </c>
      <c r="AU333" s="149" t="s">
        <v>129</v>
      </c>
      <c r="AV333" s="12" t="s">
        <v>129</v>
      </c>
      <c r="AW333" s="12" t="s">
        <v>27</v>
      </c>
      <c r="AX333" s="12" t="s">
        <v>71</v>
      </c>
      <c r="AY333" s="149" t="s">
        <v>122</v>
      </c>
    </row>
    <row r="334" spans="2:65" s="13" customFormat="1">
      <c r="B334" s="154"/>
      <c r="D334" s="148" t="s">
        <v>130</v>
      </c>
      <c r="E334" s="155" t="s">
        <v>1</v>
      </c>
      <c r="F334" s="156" t="s">
        <v>134</v>
      </c>
      <c r="H334" s="157">
        <v>3751.5</v>
      </c>
      <c r="L334" s="154"/>
      <c r="M334" s="158"/>
      <c r="T334" s="159"/>
      <c r="AT334" s="155" t="s">
        <v>130</v>
      </c>
      <c r="AU334" s="155" t="s">
        <v>129</v>
      </c>
      <c r="AV334" s="13" t="s">
        <v>128</v>
      </c>
      <c r="AW334" s="13" t="s">
        <v>27</v>
      </c>
      <c r="AX334" s="13" t="s">
        <v>79</v>
      </c>
      <c r="AY334" s="155" t="s">
        <v>122</v>
      </c>
    </row>
    <row r="335" spans="2:65" s="1" customFormat="1" ht="24.15" customHeight="1">
      <c r="B335" s="133"/>
      <c r="C335" s="160" t="s">
        <v>298</v>
      </c>
      <c r="D335" s="160" t="s">
        <v>177</v>
      </c>
      <c r="E335" s="161" t="s">
        <v>450</v>
      </c>
      <c r="F335" s="162" t="s">
        <v>451</v>
      </c>
      <c r="G335" s="163" t="s">
        <v>227</v>
      </c>
      <c r="H335" s="164">
        <v>3.7509999999999999</v>
      </c>
      <c r="I335" s="164"/>
      <c r="J335" s="164">
        <f>ROUND(I335*H335,3)</f>
        <v>0</v>
      </c>
      <c r="K335" s="165"/>
      <c r="L335" s="166"/>
      <c r="M335" s="167" t="s">
        <v>1</v>
      </c>
      <c r="N335" s="168" t="s">
        <v>37</v>
      </c>
      <c r="O335" s="142">
        <v>0</v>
      </c>
      <c r="P335" s="142">
        <f>O335*H335</f>
        <v>0</v>
      </c>
      <c r="Q335" s="142">
        <v>0</v>
      </c>
      <c r="R335" s="142">
        <f>Q335*H335</f>
        <v>0</v>
      </c>
      <c r="S335" s="142">
        <v>0</v>
      </c>
      <c r="T335" s="143">
        <f>S335*H335</f>
        <v>0</v>
      </c>
      <c r="AR335" s="144" t="s">
        <v>204</v>
      </c>
      <c r="AT335" s="144" t="s">
        <v>177</v>
      </c>
      <c r="AU335" s="144" t="s">
        <v>129</v>
      </c>
      <c r="AY335" s="15" t="s">
        <v>122</v>
      </c>
      <c r="BE335" s="145">
        <f>IF(N335="základná",J335,0)</f>
        <v>0</v>
      </c>
      <c r="BF335" s="145">
        <f>IF(N335="znížená",J335,0)</f>
        <v>0</v>
      </c>
      <c r="BG335" s="145">
        <f>IF(N335="zákl. prenesená",J335,0)</f>
        <v>0</v>
      </c>
      <c r="BH335" s="145">
        <f>IF(N335="zníž. prenesená",J335,0)</f>
        <v>0</v>
      </c>
      <c r="BI335" s="145">
        <f>IF(N335="nulová",J335,0)</f>
        <v>0</v>
      </c>
      <c r="BJ335" s="15" t="s">
        <v>129</v>
      </c>
      <c r="BK335" s="146">
        <f>ROUND(I335*H335,3)</f>
        <v>0</v>
      </c>
      <c r="BL335" s="15" t="s">
        <v>162</v>
      </c>
      <c r="BM335" s="144" t="s">
        <v>452</v>
      </c>
    </row>
    <row r="336" spans="2:65" s="1" customFormat="1" ht="24.15" customHeight="1">
      <c r="B336" s="133"/>
      <c r="C336" s="134" t="s">
        <v>453</v>
      </c>
      <c r="D336" s="134" t="s">
        <v>124</v>
      </c>
      <c r="E336" s="135" t="s">
        <v>454</v>
      </c>
      <c r="F336" s="136" t="s">
        <v>455</v>
      </c>
      <c r="G336" s="137" t="s">
        <v>358</v>
      </c>
      <c r="H336" s="138">
        <v>281.76400000000001</v>
      </c>
      <c r="I336" s="138"/>
      <c r="J336" s="138">
        <f>ROUND(I336*H336,3)</f>
        <v>0</v>
      </c>
      <c r="K336" s="139"/>
      <c r="L336" s="27"/>
      <c r="M336" s="140" t="s">
        <v>1</v>
      </c>
      <c r="N336" s="141" t="s">
        <v>37</v>
      </c>
      <c r="O336" s="142">
        <v>0</v>
      </c>
      <c r="P336" s="142">
        <f>O336*H336</f>
        <v>0</v>
      </c>
      <c r="Q336" s="142">
        <v>0</v>
      </c>
      <c r="R336" s="142">
        <f>Q336*H336</f>
        <v>0</v>
      </c>
      <c r="S336" s="142">
        <v>0</v>
      </c>
      <c r="T336" s="143">
        <f>S336*H336</f>
        <v>0</v>
      </c>
      <c r="AR336" s="144" t="s">
        <v>162</v>
      </c>
      <c r="AT336" s="144" t="s">
        <v>124</v>
      </c>
      <c r="AU336" s="144" t="s">
        <v>129</v>
      </c>
      <c r="AY336" s="15" t="s">
        <v>122</v>
      </c>
      <c r="BE336" s="145">
        <f>IF(N336="základná",J336,0)</f>
        <v>0</v>
      </c>
      <c r="BF336" s="145">
        <f>IF(N336="znížená",J336,0)</f>
        <v>0</v>
      </c>
      <c r="BG336" s="145">
        <f>IF(N336="zákl. prenesená",J336,0)</f>
        <v>0</v>
      </c>
      <c r="BH336" s="145">
        <f>IF(N336="zníž. prenesená",J336,0)</f>
        <v>0</v>
      </c>
      <c r="BI336" s="145">
        <f>IF(N336="nulová",J336,0)</f>
        <v>0</v>
      </c>
      <c r="BJ336" s="15" t="s">
        <v>129</v>
      </c>
      <c r="BK336" s="146">
        <f>ROUND(I336*H336,3)</f>
        <v>0</v>
      </c>
      <c r="BL336" s="15" t="s">
        <v>162</v>
      </c>
      <c r="BM336" s="144" t="s">
        <v>456</v>
      </c>
    </row>
    <row r="337" spans="2:65" s="11" customFormat="1" ht="22.95" customHeight="1">
      <c r="B337" s="122"/>
      <c r="D337" s="123" t="s">
        <v>70</v>
      </c>
      <c r="E337" s="131" t="s">
        <v>457</v>
      </c>
      <c r="F337" s="131" t="s">
        <v>458</v>
      </c>
      <c r="J337" s="132">
        <f>BK337</f>
        <v>0</v>
      </c>
      <c r="L337" s="122"/>
      <c r="M337" s="126"/>
      <c r="P337" s="127">
        <f>SUM(P338:P344)</f>
        <v>0</v>
      </c>
      <c r="R337" s="127">
        <f>SUM(R338:R344)</f>
        <v>0</v>
      </c>
      <c r="T337" s="128">
        <f>SUM(T338:T344)</f>
        <v>0</v>
      </c>
      <c r="AR337" s="123" t="s">
        <v>129</v>
      </c>
      <c r="AT337" s="129" t="s">
        <v>70</v>
      </c>
      <c r="AU337" s="129" t="s">
        <v>79</v>
      </c>
      <c r="AY337" s="123" t="s">
        <v>122</v>
      </c>
      <c r="BK337" s="130">
        <f>SUM(BK338:BK344)</f>
        <v>0</v>
      </c>
    </row>
    <row r="338" spans="2:65" s="1" customFormat="1" ht="24.15" customHeight="1">
      <c r="B338" s="133"/>
      <c r="C338" s="134" t="s">
        <v>306</v>
      </c>
      <c r="D338" s="134" t="s">
        <v>124</v>
      </c>
      <c r="E338" s="135" t="s">
        <v>459</v>
      </c>
      <c r="F338" s="136" t="s">
        <v>460</v>
      </c>
      <c r="G338" s="137" t="s">
        <v>184</v>
      </c>
      <c r="H338" s="138">
        <v>333.91500000000002</v>
      </c>
      <c r="I338" s="138"/>
      <c r="J338" s="138">
        <f>ROUND(I338*H338,3)</f>
        <v>0</v>
      </c>
      <c r="K338" s="139"/>
      <c r="L338" s="27"/>
      <c r="M338" s="140" t="s">
        <v>1</v>
      </c>
      <c r="N338" s="141" t="s">
        <v>37</v>
      </c>
      <c r="O338" s="142">
        <v>0</v>
      </c>
      <c r="P338" s="142">
        <f>O338*H338</f>
        <v>0</v>
      </c>
      <c r="Q338" s="142">
        <v>0</v>
      </c>
      <c r="R338" s="142">
        <f>Q338*H338</f>
        <v>0</v>
      </c>
      <c r="S338" s="142">
        <v>0</v>
      </c>
      <c r="T338" s="143">
        <f>S338*H338</f>
        <v>0</v>
      </c>
      <c r="AR338" s="144" t="s">
        <v>162</v>
      </c>
      <c r="AT338" s="144" t="s">
        <v>124</v>
      </c>
      <c r="AU338" s="144" t="s">
        <v>129</v>
      </c>
      <c r="AY338" s="15" t="s">
        <v>122</v>
      </c>
      <c r="BE338" s="145">
        <f>IF(N338="základná",J338,0)</f>
        <v>0</v>
      </c>
      <c r="BF338" s="145">
        <f>IF(N338="znížená",J338,0)</f>
        <v>0</v>
      </c>
      <c r="BG338" s="145">
        <f>IF(N338="zákl. prenesená",J338,0)</f>
        <v>0</v>
      </c>
      <c r="BH338" s="145">
        <f>IF(N338="zníž. prenesená",J338,0)</f>
        <v>0</v>
      </c>
      <c r="BI338" s="145">
        <f>IF(N338="nulová",J338,0)</f>
        <v>0</v>
      </c>
      <c r="BJ338" s="15" t="s">
        <v>129</v>
      </c>
      <c r="BK338" s="146">
        <f>ROUND(I338*H338,3)</f>
        <v>0</v>
      </c>
      <c r="BL338" s="15" t="s">
        <v>162</v>
      </c>
      <c r="BM338" s="144" t="s">
        <v>461</v>
      </c>
    </row>
    <row r="339" spans="2:65" s="12" customFormat="1">
      <c r="B339" s="147"/>
      <c r="D339" s="148" t="s">
        <v>130</v>
      </c>
      <c r="E339" s="149" t="s">
        <v>1</v>
      </c>
      <c r="F339" s="150" t="s">
        <v>462</v>
      </c>
      <c r="H339" s="151">
        <v>251.76300000000001</v>
      </c>
      <c r="L339" s="147"/>
      <c r="M339" s="152"/>
      <c r="T339" s="153"/>
      <c r="AT339" s="149" t="s">
        <v>130</v>
      </c>
      <c r="AU339" s="149" t="s">
        <v>129</v>
      </c>
      <c r="AV339" s="12" t="s">
        <v>129</v>
      </c>
      <c r="AW339" s="12" t="s">
        <v>27</v>
      </c>
      <c r="AX339" s="12" t="s">
        <v>71</v>
      </c>
      <c r="AY339" s="149" t="s">
        <v>122</v>
      </c>
    </row>
    <row r="340" spans="2:65" s="12" customFormat="1">
      <c r="B340" s="147"/>
      <c r="D340" s="148" t="s">
        <v>130</v>
      </c>
      <c r="E340" s="149" t="s">
        <v>1</v>
      </c>
      <c r="F340" s="150" t="s">
        <v>463</v>
      </c>
      <c r="H340" s="151">
        <v>82.152000000000001</v>
      </c>
      <c r="L340" s="147"/>
      <c r="M340" s="152"/>
      <c r="T340" s="153"/>
      <c r="AT340" s="149" t="s">
        <v>130</v>
      </c>
      <c r="AU340" s="149" t="s">
        <v>129</v>
      </c>
      <c r="AV340" s="12" t="s">
        <v>129</v>
      </c>
      <c r="AW340" s="12" t="s">
        <v>27</v>
      </c>
      <c r="AX340" s="12" t="s">
        <v>71</v>
      </c>
      <c r="AY340" s="149" t="s">
        <v>122</v>
      </c>
    </row>
    <row r="341" spans="2:65" s="13" customFormat="1">
      <c r="B341" s="154"/>
      <c r="D341" s="148" t="s">
        <v>130</v>
      </c>
      <c r="E341" s="155" t="s">
        <v>1</v>
      </c>
      <c r="F341" s="156" t="s">
        <v>134</v>
      </c>
      <c r="H341" s="157">
        <v>333.91500000000002</v>
      </c>
      <c r="L341" s="154"/>
      <c r="M341" s="158"/>
      <c r="T341" s="159"/>
      <c r="AT341" s="155" t="s">
        <v>130</v>
      </c>
      <c r="AU341" s="155" t="s">
        <v>129</v>
      </c>
      <c r="AV341" s="13" t="s">
        <v>128</v>
      </c>
      <c r="AW341" s="13" t="s">
        <v>27</v>
      </c>
      <c r="AX341" s="13" t="s">
        <v>79</v>
      </c>
      <c r="AY341" s="155" t="s">
        <v>122</v>
      </c>
    </row>
    <row r="342" spans="2:65" s="1" customFormat="1" ht="37.950000000000003" customHeight="1">
      <c r="B342" s="133"/>
      <c r="C342" s="134" t="s">
        <v>464</v>
      </c>
      <c r="D342" s="134" t="s">
        <v>124</v>
      </c>
      <c r="E342" s="135" t="s">
        <v>465</v>
      </c>
      <c r="F342" s="136" t="s">
        <v>466</v>
      </c>
      <c r="G342" s="137" t="s">
        <v>184</v>
      </c>
      <c r="H342" s="138">
        <v>95.843999999999994</v>
      </c>
      <c r="I342" s="138"/>
      <c r="J342" s="138">
        <f>ROUND(I342*H342,3)</f>
        <v>0</v>
      </c>
      <c r="K342" s="139"/>
      <c r="L342" s="27"/>
      <c r="M342" s="140" t="s">
        <v>1</v>
      </c>
      <c r="N342" s="141" t="s">
        <v>37</v>
      </c>
      <c r="O342" s="142">
        <v>0</v>
      </c>
      <c r="P342" s="142">
        <f>O342*H342</f>
        <v>0</v>
      </c>
      <c r="Q342" s="142">
        <v>0</v>
      </c>
      <c r="R342" s="142">
        <f>Q342*H342</f>
        <v>0</v>
      </c>
      <c r="S342" s="142">
        <v>0</v>
      </c>
      <c r="T342" s="143">
        <f>S342*H342</f>
        <v>0</v>
      </c>
      <c r="AR342" s="144" t="s">
        <v>162</v>
      </c>
      <c r="AT342" s="144" t="s">
        <v>124</v>
      </c>
      <c r="AU342" s="144" t="s">
        <v>129</v>
      </c>
      <c r="AY342" s="15" t="s">
        <v>122</v>
      </c>
      <c r="BE342" s="145">
        <f>IF(N342="základná",J342,0)</f>
        <v>0</v>
      </c>
      <c r="BF342" s="145">
        <f>IF(N342="znížená",J342,0)</f>
        <v>0</v>
      </c>
      <c r="BG342" s="145">
        <f>IF(N342="zákl. prenesená",J342,0)</f>
        <v>0</v>
      </c>
      <c r="BH342" s="145">
        <f>IF(N342="zníž. prenesená",J342,0)</f>
        <v>0</v>
      </c>
      <c r="BI342" s="145">
        <f>IF(N342="nulová",J342,0)</f>
        <v>0</v>
      </c>
      <c r="BJ342" s="15" t="s">
        <v>129</v>
      </c>
      <c r="BK342" s="146">
        <f>ROUND(I342*H342,3)</f>
        <v>0</v>
      </c>
      <c r="BL342" s="15" t="s">
        <v>162</v>
      </c>
      <c r="BM342" s="144" t="s">
        <v>467</v>
      </c>
    </row>
    <row r="343" spans="2:65" s="12" customFormat="1">
      <c r="B343" s="147"/>
      <c r="D343" s="148" t="s">
        <v>130</v>
      </c>
      <c r="E343" s="149" t="s">
        <v>1</v>
      </c>
      <c r="F343" s="150" t="s">
        <v>468</v>
      </c>
      <c r="H343" s="151">
        <v>95.843999999999994</v>
      </c>
      <c r="L343" s="147"/>
      <c r="M343" s="152"/>
      <c r="T343" s="153"/>
      <c r="AT343" s="149" t="s">
        <v>130</v>
      </c>
      <c r="AU343" s="149" t="s">
        <v>129</v>
      </c>
      <c r="AV343" s="12" t="s">
        <v>129</v>
      </c>
      <c r="AW343" s="12" t="s">
        <v>27</v>
      </c>
      <c r="AX343" s="12" t="s">
        <v>71</v>
      </c>
      <c r="AY343" s="149" t="s">
        <v>122</v>
      </c>
    </row>
    <row r="344" spans="2:65" s="13" customFormat="1">
      <c r="B344" s="154"/>
      <c r="D344" s="148" t="s">
        <v>130</v>
      </c>
      <c r="E344" s="155" t="s">
        <v>1</v>
      </c>
      <c r="F344" s="156" t="s">
        <v>134</v>
      </c>
      <c r="H344" s="157">
        <v>95.843999999999994</v>
      </c>
      <c r="L344" s="154"/>
      <c r="M344" s="158"/>
      <c r="T344" s="159"/>
      <c r="AT344" s="155" t="s">
        <v>130</v>
      </c>
      <c r="AU344" s="155" t="s">
        <v>129</v>
      </c>
      <c r="AV344" s="13" t="s">
        <v>128</v>
      </c>
      <c r="AW344" s="13" t="s">
        <v>27</v>
      </c>
      <c r="AX344" s="13" t="s">
        <v>79</v>
      </c>
      <c r="AY344" s="155" t="s">
        <v>122</v>
      </c>
    </row>
    <row r="345" spans="2:65" s="11" customFormat="1" ht="25.95" customHeight="1">
      <c r="B345" s="122"/>
      <c r="D345" s="123" t="s">
        <v>70</v>
      </c>
      <c r="E345" s="124" t="s">
        <v>177</v>
      </c>
      <c r="F345" s="124" t="s">
        <v>469</v>
      </c>
      <c r="J345" s="125">
        <f>BK345</f>
        <v>0</v>
      </c>
      <c r="L345" s="122"/>
      <c r="M345" s="126"/>
      <c r="P345" s="127">
        <f>P346</f>
        <v>0</v>
      </c>
      <c r="R345" s="127">
        <f>R346</f>
        <v>0</v>
      </c>
      <c r="T345" s="128">
        <f>T346</f>
        <v>0</v>
      </c>
      <c r="AR345" s="123" t="s">
        <v>137</v>
      </c>
      <c r="AT345" s="129" t="s">
        <v>70</v>
      </c>
      <c r="AU345" s="129" t="s">
        <v>71</v>
      </c>
      <c r="AY345" s="123" t="s">
        <v>122</v>
      </c>
      <c r="BK345" s="130">
        <f>BK346</f>
        <v>0</v>
      </c>
    </row>
    <row r="346" spans="2:65" s="11" customFormat="1" ht="22.95" customHeight="1">
      <c r="B346" s="122"/>
      <c r="D346" s="123" t="s">
        <v>70</v>
      </c>
      <c r="E346" s="131" t="s">
        <v>470</v>
      </c>
      <c r="F346" s="131" t="s">
        <v>471</v>
      </c>
      <c r="J346" s="132">
        <f>BK346</f>
        <v>0</v>
      </c>
      <c r="L346" s="122"/>
      <c r="M346" s="126"/>
      <c r="P346" s="127">
        <f>SUM(P347:P371)</f>
        <v>0</v>
      </c>
      <c r="R346" s="127">
        <f>SUM(R347:R371)</f>
        <v>0</v>
      </c>
      <c r="T346" s="128">
        <f>SUM(T347:T371)</f>
        <v>0</v>
      </c>
      <c r="AR346" s="123" t="s">
        <v>137</v>
      </c>
      <c r="AT346" s="129" t="s">
        <v>70</v>
      </c>
      <c r="AU346" s="129" t="s">
        <v>79</v>
      </c>
      <c r="AY346" s="123" t="s">
        <v>122</v>
      </c>
      <c r="BK346" s="130">
        <f>SUM(BK347:BK371)</f>
        <v>0</v>
      </c>
    </row>
    <row r="347" spans="2:65" s="1" customFormat="1" ht="24.15" customHeight="1">
      <c r="B347" s="133"/>
      <c r="C347" s="134" t="s">
        <v>310</v>
      </c>
      <c r="D347" s="134" t="s">
        <v>124</v>
      </c>
      <c r="E347" s="135" t="s">
        <v>472</v>
      </c>
      <c r="F347" s="136" t="s">
        <v>473</v>
      </c>
      <c r="G347" s="137" t="s">
        <v>174</v>
      </c>
      <c r="H347" s="138">
        <v>23.12</v>
      </c>
      <c r="I347" s="138"/>
      <c r="J347" s="138">
        <f t="shared" ref="J347:J371" si="10">ROUND(I347*H347,3)</f>
        <v>0</v>
      </c>
      <c r="K347" s="139"/>
      <c r="L347" s="27"/>
      <c r="M347" s="140" t="s">
        <v>1</v>
      </c>
      <c r="N347" s="141" t="s">
        <v>37</v>
      </c>
      <c r="O347" s="142">
        <v>0</v>
      </c>
      <c r="P347" s="142">
        <f t="shared" ref="P347:P371" si="11">O347*H347</f>
        <v>0</v>
      </c>
      <c r="Q347" s="142">
        <v>0</v>
      </c>
      <c r="R347" s="142">
        <f t="shared" ref="R347:R371" si="12">Q347*H347</f>
        <v>0</v>
      </c>
      <c r="S347" s="142">
        <v>0</v>
      </c>
      <c r="T347" s="143">
        <f t="shared" ref="T347:T371" si="13">S347*H347</f>
        <v>0</v>
      </c>
      <c r="AR347" s="144" t="s">
        <v>290</v>
      </c>
      <c r="AT347" s="144" t="s">
        <v>124</v>
      </c>
      <c r="AU347" s="144" t="s">
        <v>129</v>
      </c>
      <c r="AY347" s="15" t="s">
        <v>122</v>
      </c>
      <c r="BE347" s="145">
        <f t="shared" ref="BE347:BE371" si="14">IF(N347="základná",J347,0)</f>
        <v>0</v>
      </c>
      <c r="BF347" s="145">
        <f t="shared" ref="BF347:BF371" si="15">IF(N347="znížená",J347,0)</f>
        <v>0</v>
      </c>
      <c r="BG347" s="145">
        <f t="shared" ref="BG347:BG371" si="16">IF(N347="zákl. prenesená",J347,0)</f>
        <v>0</v>
      </c>
      <c r="BH347" s="145">
        <f t="shared" ref="BH347:BH371" si="17">IF(N347="zníž. prenesená",J347,0)</f>
        <v>0</v>
      </c>
      <c r="BI347" s="145">
        <f t="shared" ref="BI347:BI371" si="18">IF(N347="nulová",J347,0)</f>
        <v>0</v>
      </c>
      <c r="BJ347" s="15" t="s">
        <v>129</v>
      </c>
      <c r="BK347" s="146">
        <f t="shared" ref="BK347:BK371" si="19">ROUND(I347*H347,3)</f>
        <v>0</v>
      </c>
      <c r="BL347" s="15" t="s">
        <v>290</v>
      </c>
      <c r="BM347" s="144" t="s">
        <v>474</v>
      </c>
    </row>
    <row r="348" spans="2:65" s="1" customFormat="1" ht="33" customHeight="1">
      <c r="B348" s="133"/>
      <c r="C348" s="160" t="s">
        <v>475</v>
      </c>
      <c r="D348" s="160" t="s">
        <v>177</v>
      </c>
      <c r="E348" s="161" t="s">
        <v>476</v>
      </c>
      <c r="F348" s="162" t="s">
        <v>477</v>
      </c>
      <c r="G348" s="163" t="s">
        <v>174</v>
      </c>
      <c r="H348" s="164">
        <v>23.12</v>
      </c>
      <c r="I348" s="164"/>
      <c r="J348" s="164">
        <f t="shared" si="10"/>
        <v>0</v>
      </c>
      <c r="K348" s="165"/>
      <c r="L348" s="166"/>
      <c r="M348" s="167" t="s">
        <v>1</v>
      </c>
      <c r="N348" s="168" t="s">
        <v>37</v>
      </c>
      <c r="O348" s="142">
        <v>0</v>
      </c>
      <c r="P348" s="142">
        <f t="shared" si="11"/>
        <v>0</v>
      </c>
      <c r="Q348" s="142">
        <v>0</v>
      </c>
      <c r="R348" s="142">
        <f t="shared" si="12"/>
        <v>0</v>
      </c>
      <c r="S348" s="142">
        <v>0</v>
      </c>
      <c r="T348" s="143">
        <f t="shared" si="13"/>
        <v>0</v>
      </c>
      <c r="AR348" s="144" t="s">
        <v>478</v>
      </c>
      <c r="AT348" s="144" t="s">
        <v>177</v>
      </c>
      <c r="AU348" s="144" t="s">
        <v>129</v>
      </c>
      <c r="AY348" s="15" t="s">
        <v>122</v>
      </c>
      <c r="BE348" s="145">
        <f t="shared" si="14"/>
        <v>0</v>
      </c>
      <c r="BF348" s="145">
        <f t="shared" si="15"/>
        <v>0</v>
      </c>
      <c r="BG348" s="145">
        <f t="shared" si="16"/>
        <v>0</v>
      </c>
      <c r="BH348" s="145">
        <f t="shared" si="17"/>
        <v>0</v>
      </c>
      <c r="BI348" s="145">
        <f t="shared" si="18"/>
        <v>0</v>
      </c>
      <c r="BJ348" s="15" t="s">
        <v>129</v>
      </c>
      <c r="BK348" s="146">
        <f t="shared" si="19"/>
        <v>0</v>
      </c>
      <c r="BL348" s="15" t="s">
        <v>290</v>
      </c>
      <c r="BM348" s="144" t="s">
        <v>479</v>
      </c>
    </row>
    <row r="349" spans="2:65" s="1" customFormat="1" ht="33" customHeight="1">
      <c r="B349" s="133"/>
      <c r="C349" s="160" t="s">
        <v>314</v>
      </c>
      <c r="D349" s="160" t="s">
        <v>177</v>
      </c>
      <c r="E349" s="161" t="s">
        <v>480</v>
      </c>
      <c r="F349" s="162" t="s">
        <v>481</v>
      </c>
      <c r="G349" s="163" t="s">
        <v>180</v>
      </c>
      <c r="H349" s="164">
        <v>23.12</v>
      </c>
      <c r="I349" s="164"/>
      <c r="J349" s="164">
        <f t="shared" si="10"/>
        <v>0</v>
      </c>
      <c r="K349" s="165"/>
      <c r="L349" s="166"/>
      <c r="M349" s="167" t="s">
        <v>1</v>
      </c>
      <c r="N349" s="168" t="s">
        <v>37</v>
      </c>
      <c r="O349" s="142">
        <v>0</v>
      </c>
      <c r="P349" s="142">
        <f t="shared" si="11"/>
        <v>0</v>
      </c>
      <c r="Q349" s="142">
        <v>0</v>
      </c>
      <c r="R349" s="142">
        <f t="shared" si="12"/>
        <v>0</v>
      </c>
      <c r="S349" s="142">
        <v>0</v>
      </c>
      <c r="T349" s="143">
        <f t="shared" si="13"/>
        <v>0</v>
      </c>
      <c r="AR349" s="144" t="s">
        <v>478</v>
      </c>
      <c r="AT349" s="144" t="s">
        <v>177</v>
      </c>
      <c r="AU349" s="144" t="s">
        <v>129</v>
      </c>
      <c r="AY349" s="15" t="s">
        <v>122</v>
      </c>
      <c r="BE349" s="145">
        <f t="shared" si="14"/>
        <v>0</v>
      </c>
      <c r="BF349" s="145">
        <f t="shared" si="15"/>
        <v>0</v>
      </c>
      <c r="BG349" s="145">
        <f t="shared" si="16"/>
        <v>0</v>
      </c>
      <c r="BH349" s="145">
        <f t="shared" si="17"/>
        <v>0</v>
      </c>
      <c r="BI349" s="145">
        <f t="shared" si="18"/>
        <v>0</v>
      </c>
      <c r="BJ349" s="15" t="s">
        <v>129</v>
      </c>
      <c r="BK349" s="146">
        <f t="shared" si="19"/>
        <v>0</v>
      </c>
      <c r="BL349" s="15" t="s">
        <v>290</v>
      </c>
      <c r="BM349" s="144" t="s">
        <v>482</v>
      </c>
    </row>
    <row r="350" spans="2:65" s="1" customFormat="1" ht="16.5" customHeight="1">
      <c r="B350" s="133"/>
      <c r="C350" s="134" t="s">
        <v>483</v>
      </c>
      <c r="D350" s="134" t="s">
        <v>124</v>
      </c>
      <c r="E350" s="135" t="s">
        <v>484</v>
      </c>
      <c r="F350" s="136" t="s">
        <v>485</v>
      </c>
      <c r="G350" s="137" t="s">
        <v>486</v>
      </c>
      <c r="H350" s="138">
        <v>4</v>
      </c>
      <c r="I350" s="138"/>
      <c r="J350" s="138">
        <f t="shared" si="10"/>
        <v>0</v>
      </c>
      <c r="K350" s="139"/>
      <c r="L350" s="27"/>
      <c r="M350" s="140" t="s">
        <v>1</v>
      </c>
      <c r="N350" s="141" t="s">
        <v>37</v>
      </c>
      <c r="O350" s="142">
        <v>0</v>
      </c>
      <c r="P350" s="142">
        <f t="shared" si="11"/>
        <v>0</v>
      </c>
      <c r="Q350" s="142">
        <v>0</v>
      </c>
      <c r="R350" s="142">
        <f t="shared" si="12"/>
        <v>0</v>
      </c>
      <c r="S350" s="142">
        <v>0</v>
      </c>
      <c r="T350" s="143">
        <f t="shared" si="13"/>
        <v>0</v>
      </c>
      <c r="AR350" s="144" t="s">
        <v>290</v>
      </c>
      <c r="AT350" s="144" t="s">
        <v>124</v>
      </c>
      <c r="AU350" s="144" t="s">
        <v>129</v>
      </c>
      <c r="AY350" s="15" t="s">
        <v>122</v>
      </c>
      <c r="BE350" s="145">
        <f t="shared" si="14"/>
        <v>0</v>
      </c>
      <c r="BF350" s="145">
        <f t="shared" si="15"/>
        <v>0</v>
      </c>
      <c r="BG350" s="145">
        <f t="shared" si="16"/>
        <v>0</v>
      </c>
      <c r="BH350" s="145">
        <f t="shared" si="17"/>
        <v>0</v>
      </c>
      <c r="BI350" s="145">
        <f t="shared" si="18"/>
        <v>0</v>
      </c>
      <c r="BJ350" s="15" t="s">
        <v>129</v>
      </c>
      <c r="BK350" s="146">
        <f t="shared" si="19"/>
        <v>0</v>
      </c>
      <c r="BL350" s="15" t="s">
        <v>290</v>
      </c>
      <c r="BM350" s="144" t="s">
        <v>487</v>
      </c>
    </row>
    <row r="351" spans="2:65" s="1" customFormat="1" ht="16.5" customHeight="1">
      <c r="B351" s="133"/>
      <c r="C351" s="160" t="s">
        <v>317</v>
      </c>
      <c r="D351" s="160" t="s">
        <v>177</v>
      </c>
      <c r="E351" s="161" t="s">
        <v>488</v>
      </c>
      <c r="F351" s="162" t="s">
        <v>489</v>
      </c>
      <c r="G351" s="163" t="s">
        <v>180</v>
      </c>
      <c r="H351" s="164">
        <v>4</v>
      </c>
      <c r="I351" s="164"/>
      <c r="J351" s="164">
        <f t="shared" si="10"/>
        <v>0</v>
      </c>
      <c r="K351" s="165"/>
      <c r="L351" s="166"/>
      <c r="M351" s="167" t="s">
        <v>1</v>
      </c>
      <c r="N351" s="168" t="s">
        <v>37</v>
      </c>
      <c r="O351" s="142">
        <v>0</v>
      </c>
      <c r="P351" s="142">
        <f t="shared" si="11"/>
        <v>0</v>
      </c>
      <c r="Q351" s="142">
        <v>0</v>
      </c>
      <c r="R351" s="142">
        <f t="shared" si="12"/>
        <v>0</v>
      </c>
      <c r="S351" s="142">
        <v>0</v>
      </c>
      <c r="T351" s="143">
        <f t="shared" si="13"/>
        <v>0</v>
      </c>
      <c r="AR351" s="144" t="s">
        <v>478</v>
      </c>
      <c r="AT351" s="144" t="s">
        <v>177</v>
      </c>
      <c r="AU351" s="144" t="s">
        <v>129</v>
      </c>
      <c r="AY351" s="15" t="s">
        <v>122</v>
      </c>
      <c r="BE351" s="145">
        <f t="shared" si="14"/>
        <v>0</v>
      </c>
      <c r="BF351" s="145">
        <f t="shared" si="15"/>
        <v>0</v>
      </c>
      <c r="BG351" s="145">
        <f t="shared" si="16"/>
        <v>0</v>
      </c>
      <c r="BH351" s="145">
        <f t="shared" si="17"/>
        <v>0</v>
      </c>
      <c r="BI351" s="145">
        <f t="shared" si="18"/>
        <v>0</v>
      </c>
      <c r="BJ351" s="15" t="s">
        <v>129</v>
      </c>
      <c r="BK351" s="146">
        <f t="shared" si="19"/>
        <v>0</v>
      </c>
      <c r="BL351" s="15" t="s">
        <v>290</v>
      </c>
      <c r="BM351" s="144" t="s">
        <v>490</v>
      </c>
    </row>
    <row r="352" spans="2:65" s="1" customFormat="1" ht="24.15" customHeight="1">
      <c r="B352" s="133"/>
      <c r="C352" s="134" t="s">
        <v>491</v>
      </c>
      <c r="D352" s="134" t="s">
        <v>124</v>
      </c>
      <c r="E352" s="135" t="s">
        <v>492</v>
      </c>
      <c r="F352" s="136" t="s">
        <v>493</v>
      </c>
      <c r="G352" s="137" t="s">
        <v>486</v>
      </c>
      <c r="H352" s="138">
        <v>4</v>
      </c>
      <c r="I352" s="138"/>
      <c r="J352" s="138">
        <f t="shared" si="10"/>
        <v>0</v>
      </c>
      <c r="K352" s="139"/>
      <c r="L352" s="27"/>
      <c r="M352" s="140" t="s">
        <v>1</v>
      </c>
      <c r="N352" s="141" t="s">
        <v>37</v>
      </c>
      <c r="O352" s="142">
        <v>0</v>
      </c>
      <c r="P352" s="142">
        <f t="shared" si="11"/>
        <v>0</v>
      </c>
      <c r="Q352" s="142">
        <v>0</v>
      </c>
      <c r="R352" s="142">
        <f t="shared" si="12"/>
        <v>0</v>
      </c>
      <c r="S352" s="142">
        <v>0</v>
      </c>
      <c r="T352" s="143">
        <f t="shared" si="13"/>
        <v>0</v>
      </c>
      <c r="AR352" s="144" t="s">
        <v>290</v>
      </c>
      <c r="AT352" s="144" t="s">
        <v>124</v>
      </c>
      <c r="AU352" s="144" t="s">
        <v>129</v>
      </c>
      <c r="AY352" s="15" t="s">
        <v>122</v>
      </c>
      <c r="BE352" s="145">
        <f t="shared" si="14"/>
        <v>0</v>
      </c>
      <c r="BF352" s="145">
        <f t="shared" si="15"/>
        <v>0</v>
      </c>
      <c r="BG352" s="145">
        <f t="shared" si="16"/>
        <v>0</v>
      </c>
      <c r="BH352" s="145">
        <f t="shared" si="17"/>
        <v>0</v>
      </c>
      <c r="BI352" s="145">
        <f t="shared" si="18"/>
        <v>0</v>
      </c>
      <c r="BJ352" s="15" t="s">
        <v>129</v>
      </c>
      <c r="BK352" s="146">
        <f t="shared" si="19"/>
        <v>0</v>
      </c>
      <c r="BL352" s="15" t="s">
        <v>290</v>
      </c>
      <c r="BM352" s="144" t="s">
        <v>494</v>
      </c>
    </row>
    <row r="353" spans="2:65" s="1" customFormat="1" ht="16.5" customHeight="1">
      <c r="B353" s="133"/>
      <c r="C353" s="134" t="s">
        <v>322</v>
      </c>
      <c r="D353" s="134" t="s">
        <v>124</v>
      </c>
      <c r="E353" s="135" t="s">
        <v>495</v>
      </c>
      <c r="F353" s="136" t="s">
        <v>496</v>
      </c>
      <c r="G353" s="137" t="s">
        <v>180</v>
      </c>
      <c r="H353" s="138">
        <v>4</v>
      </c>
      <c r="I353" s="138"/>
      <c r="J353" s="138">
        <f t="shared" si="10"/>
        <v>0</v>
      </c>
      <c r="K353" s="139"/>
      <c r="L353" s="27"/>
      <c r="M353" s="140" t="s">
        <v>1</v>
      </c>
      <c r="N353" s="141" t="s">
        <v>37</v>
      </c>
      <c r="O353" s="142">
        <v>0</v>
      </c>
      <c r="P353" s="142">
        <f t="shared" si="11"/>
        <v>0</v>
      </c>
      <c r="Q353" s="142">
        <v>0</v>
      </c>
      <c r="R353" s="142">
        <f t="shared" si="12"/>
        <v>0</v>
      </c>
      <c r="S353" s="142">
        <v>0</v>
      </c>
      <c r="T353" s="143">
        <f t="shared" si="13"/>
        <v>0</v>
      </c>
      <c r="AR353" s="144" t="s">
        <v>290</v>
      </c>
      <c r="AT353" s="144" t="s">
        <v>124</v>
      </c>
      <c r="AU353" s="144" t="s">
        <v>129</v>
      </c>
      <c r="AY353" s="15" t="s">
        <v>122</v>
      </c>
      <c r="BE353" s="145">
        <f t="shared" si="14"/>
        <v>0</v>
      </c>
      <c r="BF353" s="145">
        <f t="shared" si="15"/>
        <v>0</v>
      </c>
      <c r="BG353" s="145">
        <f t="shared" si="16"/>
        <v>0</v>
      </c>
      <c r="BH353" s="145">
        <f t="shared" si="17"/>
        <v>0</v>
      </c>
      <c r="BI353" s="145">
        <f t="shared" si="18"/>
        <v>0</v>
      </c>
      <c r="BJ353" s="15" t="s">
        <v>129</v>
      </c>
      <c r="BK353" s="146">
        <f t="shared" si="19"/>
        <v>0</v>
      </c>
      <c r="BL353" s="15" t="s">
        <v>290</v>
      </c>
      <c r="BM353" s="144" t="s">
        <v>497</v>
      </c>
    </row>
    <row r="354" spans="2:65" s="1" customFormat="1" ht="16.5" customHeight="1">
      <c r="B354" s="133"/>
      <c r="C354" s="160" t="s">
        <v>498</v>
      </c>
      <c r="D354" s="160" t="s">
        <v>177</v>
      </c>
      <c r="E354" s="161" t="s">
        <v>499</v>
      </c>
      <c r="F354" s="162" t="s">
        <v>500</v>
      </c>
      <c r="G354" s="163" t="s">
        <v>180</v>
      </c>
      <c r="H354" s="164">
        <v>4</v>
      </c>
      <c r="I354" s="164"/>
      <c r="J354" s="164">
        <f t="shared" si="10"/>
        <v>0</v>
      </c>
      <c r="K354" s="165"/>
      <c r="L354" s="166"/>
      <c r="M354" s="167" t="s">
        <v>1</v>
      </c>
      <c r="N354" s="168" t="s">
        <v>37</v>
      </c>
      <c r="O354" s="142">
        <v>0</v>
      </c>
      <c r="P354" s="142">
        <f t="shared" si="11"/>
        <v>0</v>
      </c>
      <c r="Q354" s="142">
        <v>0</v>
      </c>
      <c r="R354" s="142">
        <f t="shared" si="12"/>
        <v>0</v>
      </c>
      <c r="S354" s="142">
        <v>0</v>
      </c>
      <c r="T354" s="143">
        <f t="shared" si="13"/>
        <v>0</v>
      </c>
      <c r="AR354" s="144" t="s">
        <v>478</v>
      </c>
      <c r="AT354" s="144" t="s">
        <v>177</v>
      </c>
      <c r="AU354" s="144" t="s">
        <v>129</v>
      </c>
      <c r="AY354" s="15" t="s">
        <v>122</v>
      </c>
      <c r="BE354" s="145">
        <f t="shared" si="14"/>
        <v>0</v>
      </c>
      <c r="BF354" s="145">
        <f t="shared" si="15"/>
        <v>0</v>
      </c>
      <c r="BG354" s="145">
        <f t="shared" si="16"/>
        <v>0</v>
      </c>
      <c r="BH354" s="145">
        <f t="shared" si="17"/>
        <v>0</v>
      </c>
      <c r="BI354" s="145">
        <f t="shared" si="18"/>
        <v>0</v>
      </c>
      <c r="BJ354" s="15" t="s">
        <v>129</v>
      </c>
      <c r="BK354" s="146">
        <f t="shared" si="19"/>
        <v>0</v>
      </c>
      <c r="BL354" s="15" t="s">
        <v>290</v>
      </c>
      <c r="BM354" s="144" t="s">
        <v>501</v>
      </c>
    </row>
    <row r="355" spans="2:65" s="1" customFormat="1" ht="24.15" customHeight="1">
      <c r="B355" s="133"/>
      <c r="C355" s="134" t="s">
        <v>325</v>
      </c>
      <c r="D355" s="134" t="s">
        <v>124</v>
      </c>
      <c r="E355" s="135" t="s">
        <v>502</v>
      </c>
      <c r="F355" s="136" t="s">
        <v>503</v>
      </c>
      <c r="G355" s="137" t="s">
        <v>180</v>
      </c>
      <c r="H355" s="138">
        <v>2</v>
      </c>
      <c r="I355" s="138"/>
      <c r="J355" s="138">
        <f t="shared" si="10"/>
        <v>0</v>
      </c>
      <c r="K355" s="139"/>
      <c r="L355" s="27"/>
      <c r="M355" s="140" t="s">
        <v>1</v>
      </c>
      <c r="N355" s="141" t="s">
        <v>37</v>
      </c>
      <c r="O355" s="142">
        <v>0</v>
      </c>
      <c r="P355" s="142">
        <f t="shared" si="11"/>
        <v>0</v>
      </c>
      <c r="Q355" s="142">
        <v>0</v>
      </c>
      <c r="R355" s="142">
        <f t="shared" si="12"/>
        <v>0</v>
      </c>
      <c r="S355" s="142">
        <v>0</v>
      </c>
      <c r="T355" s="143">
        <f t="shared" si="13"/>
        <v>0</v>
      </c>
      <c r="AR355" s="144" t="s">
        <v>290</v>
      </c>
      <c r="AT355" s="144" t="s">
        <v>124</v>
      </c>
      <c r="AU355" s="144" t="s">
        <v>129</v>
      </c>
      <c r="AY355" s="15" t="s">
        <v>122</v>
      </c>
      <c r="BE355" s="145">
        <f t="shared" si="14"/>
        <v>0</v>
      </c>
      <c r="BF355" s="145">
        <f t="shared" si="15"/>
        <v>0</v>
      </c>
      <c r="BG355" s="145">
        <f t="shared" si="16"/>
        <v>0</v>
      </c>
      <c r="BH355" s="145">
        <f t="shared" si="17"/>
        <v>0</v>
      </c>
      <c r="BI355" s="145">
        <f t="shared" si="18"/>
        <v>0</v>
      </c>
      <c r="BJ355" s="15" t="s">
        <v>129</v>
      </c>
      <c r="BK355" s="146">
        <f t="shared" si="19"/>
        <v>0</v>
      </c>
      <c r="BL355" s="15" t="s">
        <v>290</v>
      </c>
      <c r="BM355" s="144" t="s">
        <v>504</v>
      </c>
    </row>
    <row r="356" spans="2:65" s="1" customFormat="1" ht="16.5" customHeight="1">
      <c r="B356" s="133"/>
      <c r="C356" s="160" t="s">
        <v>505</v>
      </c>
      <c r="D356" s="160" t="s">
        <v>177</v>
      </c>
      <c r="E356" s="161" t="s">
        <v>506</v>
      </c>
      <c r="F356" s="162" t="s">
        <v>507</v>
      </c>
      <c r="G356" s="163" t="s">
        <v>180</v>
      </c>
      <c r="H356" s="164">
        <v>2</v>
      </c>
      <c r="I356" s="164"/>
      <c r="J356" s="164">
        <f t="shared" si="10"/>
        <v>0</v>
      </c>
      <c r="K356" s="165"/>
      <c r="L356" s="166"/>
      <c r="M356" s="167" t="s">
        <v>1</v>
      </c>
      <c r="N356" s="168" t="s">
        <v>37</v>
      </c>
      <c r="O356" s="142">
        <v>0</v>
      </c>
      <c r="P356" s="142">
        <f t="shared" si="11"/>
        <v>0</v>
      </c>
      <c r="Q356" s="142">
        <v>0</v>
      </c>
      <c r="R356" s="142">
        <f t="shared" si="12"/>
        <v>0</v>
      </c>
      <c r="S356" s="142">
        <v>0</v>
      </c>
      <c r="T356" s="143">
        <f t="shared" si="13"/>
        <v>0</v>
      </c>
      <c r="AR356" s="144" t="s">
        <v>478</v>
      </c>
      <c r="AT356" s="144" t="s">
        <v>177</v>
      </c>
      <c r="AU356" s="144" t="s">
        <v>129</v>
      </c>
      <c r="AY356" s="15" t="s">
        <v>122</v>
      </c>
      <c r="BE356" s="145">
        <f t="shared" si="14"/>
        <v>0</v>
      </c>
      <c r="BF356" s="145">
        <f t="shared" si="15"/>
        <v>0</v>
      </c>
      <c r="BG356" s="145">
        <f t="shared" si="16"/>
        <v>0</v>
      </c>
      <c r="BH356" s="145">
        <f t="shared" si="17"/>
        <v>0</v>
      </c>
      <c r="BI356" s="145">
        <f t="shared" si="18"/>
        <v>0</v>
      </c>
      <c r="BJ356" s="15" t="s">
        <v>129</v>
      </c>
      <c r="BK356" s="146">
        <f t="shared" si="19"/>
        <v>0</v>
      </c>
      <c r="BL356" s="15" t="s">
        <v>290</v>
      </c>
      <c r="BM356" s="144" t="s">
        <v>508</v>
      </c>
    </row>
    <row r="357" spans="2:65" s="1" customFormat="1" ht="16.5" customHeight="1">
      <c r="B357" s="133"/>
      <c r="C357" s="160" t="s">
        <v>329</v>
      </c>
      <c r="D357" s="160" t="s">
        <v>177</v>
      </c>
      <c r="E357" s="161" t="s">
        <v>509</v>
      </c>
      <c r="F357" s="162" t="s">
        <v>510</v>
      </c>
      <c r="G357" s="163" t="s">
        <v>180</v>
      </c>
      <c r="H357" s="164">
        <v>2</v>
      </c>
      <c r="I357" s="164"/>
      <c r="J357" s="164">
        <f t="shared" si="10"/>
        <v>0</v>
      </c>
      <c r="K357" s="165"/>
      <c r="L357" s="166"/>
      <c r="M357" s="167" t="s">
        <v>1</v>
      </c>
      <c r="N357" s="168" t="s">
        <v>37</v>
      </c>
      <c r="O357" s="142">
        <v>0</v>
      </c>
      <c r="P357" s="142">
        <f t="shared" si="11"/>
        <v>0</v>
      </c>
      <c r="Q357" s="142">
        <v>0</v>
      </c>
      <c r="R357" s="142">
        <f t="shared" si="12"/>
        <v>0</v>
      </c>
      <c r="S357" s="142">
        <v>0</v>
      </c>
      <c r="T357" s="143">
        <f t="shared" si="13"/>
        <v>0</v>
      </c>
      <c r="AR357" s="144" t="s">
        <v>478</v>
      </c>
      <c r="AT357" s="144" t="s">
        <v>177</v>
      </c>
      <c r="AU357" s="144" t="s">
        <v>129</v>
      </c>
      <c r="AY357" s="15" t="s">
        <v>122</v>
      </c>
      <c r="BE357" s="145">
        <f t="shared" si="14"/>
        <v>0</v>
      </c>
      <c r="BF357" s="145">
        <f t="shared" si="15"/>
        <v>0</v>
      </c>
      <c r="BG357" s="145">
        <f t="shared" si="16"/>
        <v>0</v>
      </c>
      <c r="BH357" s="145">
        <f t="shared" si="17"/>
        <v>0</v>
      </c>
      <c r="BI357" s="145">
        <f t="shared" si="18"/>
        <v>0</v>
      </c>
      <c r="BJ357" s="15" t="s">
        <v>129</v>
      </c>
      <c r="BK357" s="146">
        <f t="shared" si="19"/>
        <v>0</v>
      </c>
      <c r="BL357" s="15" t="s">
        <v>290</v>
      </c>
      <c r="BM357" s="144" t="s">
        <v>511</v>
      </c>
    </row>
    <row r="358" spans="2:65" s="1" customFormat="1" ht="21.75" customHeight="1">
      <c r="B358" s="133"/>
      <c r="C358" s="134" t="s">
        <v>512</v>
      </c>
      <c r="D358" s="134" t="s">
        <v>124</v>
      </c>
      <c r="E358" s="135" t="s">
        <v>513</v>
      </c>
      <c r="F358" s="136" t="s">
        <v>514</v>
      </c>
      <c r="G358" s="137" t="s">
        <v>180</v>
      </c>
      <c r="H358" s="138">
        <v>3</v>
      </c>
      <c r="I358" s="138"/>
      <c r="J358" s="138">
        <f t="shared" si="10"/>
        <v>0</v>
      </c>
      <c r="K358" s="139"/>
      <c r="L358" s="27"/>
      <c r="M358" s="140" t="s">
        <v>1</v>
      </c>
      <c r="N358" s="141" t="s">
        <v>37</v>
      </c>
      <c r="O358" s="142">
        <v>0</v>
      </c>
      <c r="P358" s="142">
        <f t="shared" si="11"/>
        <v>0</v>
      </c>
      <c r="Q358" s="142">
        <v>0</v>
      </c>
      <c r="R358" s="142">
        <f t="shared" si="12"/>
        <v>0</v>
      </c>
      <c r="S358" s="142">
        <v>0</v>
      </c>
      <c r="T358" s="143">
        <f t="shared" si="13"/>
        <v>0</v>
      </c>
      <c r="AR358" s="144" t="s">
        <v>290</v>
      </c>
      <c r="AT358" s="144" t="s">
        <v>124</v>
      </c>
      <c r="AU358" s="144" t="s">
        <v>129</v>
      </c>
      <c r="AY358" s="15" t="s">
        <v>122</v>
      </c>
      <c r="BE358" s="145">
        <f t="shared" si="14"/>
        <v>0</v>
      </c>
      <c r="BF358" s="145">
        <f t="shared" si="15"/>
        <v>0</v>
      </c>
      <c r="BG358" s="145">
        <f t="shared" si="16"/>
        <v>0</v>
      </c>
      <c r="BH358" s="145">
        <f t="shared" si="17"/>
        <v>0</v>
      </c>
      <c r="BI358" s="145">
        <f t="shared" si="18"/>
        <v>0</v>
      </c>
      <c r="BJ358" s="15" t="s">
        <v>129</v>
      </c>
      <c r="BK358" s="146">
        <f t="shared" si="19"/>
        <v>0</v>
      </c>
      <c r="BL358" s="15" t="s">
        <v>290</v>
      </c>
      <c r="BM358" s="144" t="s">
        <v>515</v>
      </c>
    </row>
    <row r="359" spans="2:65" s="1" customFormat="1" ht="16.5" customHeight="1">
      <c r="B359" s="133"/>
      <c r="C359" s="160" t="s">
        <v>335</v>
      </c>
      <c r="D359" s="160" t="s">
        <v>177</v>
      </c>
      <c r="E359" s="161" t="s">
        <v>516</v>
      </c>
      <c r="F359" s="162" t="s">
        <v>517</v>
      </c>
      <c r="G359" s="163" t="s">
        <v>180</v>
      </c>
      <c r="H359" s="164">
        <v>3</v>
      </c>
      <c r="I359" s="164"/>
      <c r="J359" s="164">
        <f t="shared" si="10"/>
        <v>0</v>
      </c>
      <c r="K359" s="165"/>
      <c r="L359" s="166"/>
      <c r="M359" s="167" t="s">
        <v>1</v>
      </c>
      <c r="N359" s="168" t="s">
        <v>37</v>
      </c>
      <c r="O359" s="142">
        <v>0</v>
      </c>
      <c r="P359" s="142">
        <f t="shared" si="11"/>
        <v>0</v>
      </c>
      <c r="Q359" s="142">
        <v>0</v>
      </c>
      <c r="R359" s="142">
        <f t="shared" si="12"/>
        <v>0</v>
      </c>
      <c r="S359" s="142">
        <v>0</v>
      </c>
      <c r="T359" s="143">
        <f t="shared" si="13"/>
        <v>0</v>
      </c>
      <c r="AR359" s="144" t="s">
        <v>478</v>
      </c>
      <c r="AT359" s="144" t="s">
        <v>177</v>
      </c>
      <c r="AU359" s="144" t="s">
        <v>129</v>
      </c>
      <c r="AY359" s="15" t="s">
        <v>122</v>
      </c>
      <c r="BE359" s="145">
        <f t="shared" si="14"/>
        <v>0</v>
      </c>
      <c r="BF359" s="145">
        <f t="shared" si="15"/>
        <v>0</v>
      </c>
      <c r="BG359" s="145">
        <f t="shared" si="16"/>
        <v>0</v>
      </c>
      <c r="BH359" s="145">
        <f t="shared" si="17"/>
        <v>0</v>
      </c>
      <c r="BI359" s="145">
        <f t="shared" si="18"/>
        <v>0</v>
      </c>
      <c r="BJ359" s="15" t="s">
        <v>129</v>
      </c>
      <c r="BK359" s="146">
        <f t="shared" si="19"/>
        <v>0</v>
      </c>
      <c r="BL359" s="15" t="s">
        <v>290</v>
      </c>
      <c r="BM359" s="144" t="s">
        <v>518</v>
      </c>
    </row>
    <row r="360" spans="2:65" s="1" customFormat="1" ht="24.15" customHeight="1">
      <c r="B360" s="133"/>
      <c r="C360" s="134" t="s">
        <v>519</v>
      </c>
      <c r="D360" s="134" t="s">
        <v>124</v>
      </c>
      <c r="E360" s="135" t="s">
        <v>520</v>
      </c>
      <c r="F360" s="136" t="s">
        <v>521</v>
      </c>
      <c r="G360" s="137" t="s">
        <v>180</v>
      </c>
      <c r="H360" s="138">
        <v>1</v>
      </c>
      <c r="I360" s="138"/>
      <c r="J360" s="138">
        <f t="shared" si="10"/>
        <v>0</v>
      </c>
      <c r="K360" s="139"/>
      <c r="L360" s="27"/>
      <c r="M360" s="140" t="s">
        <v>1</v>
      </c>
      <c r="N360" s="141" t="s">
        <v>37</v>
      </c>
      <c r="O360" s="142">
        <v>0</v>
      </c>
      <c r="P360" s="142">
        <f t="shared" si="11"/>
        <v>0</v>
      </c>
      <c r="Q360" s="142">
        <v>0</v>
      </c>
      <c r="R360" s="142">
        <f t="shared" si="12"/>
        <v>0</v>
      </c>
      <c r="S360" s="142">
        <v>0</v>
      </c>
      <c r="T360" s="143">
        <f t="shared" si="13"/>
        <v>0</v>
      </c>
      <c r="AR360" s="144" t="s">
        <v>290</v>
      </c>
      <c r="AT360" s="144" t="s">
        <v>124</v>
      </c>
      <c r="AU360" s="144" t="s">
        <v>129</v>
      </c>
      <c r="AY360" s="15" t="s">
        <v>122</v>
      </c>
      <c r="BE360" s="145">
        <f t="shared" si="14"/>
        <v>0</v>
      </c>
      <c r="BF360" s="145">
        <f t="shared" si="15"/>
        <v>0</v>
      </c>
      <c r="BG360" s="145">
        <f t="shared" si="16"/>
        <v>0</v>
      </c>
      <c r="BH360" s="145">
        <f t="shared" si="17"/>
        <v>0</v>
      </c>
      <c r="BI360" s="145">
        <f t="shared" si="18"/>
        <v>0</v>
      </c>
      <c r="BJ360" s="15" t="s">
        <v>129</v>
      </c>
      <c r="BK360" s="146">
        <f t="shared" si="19"/>
        <v>0</v>
      </c>
      <c r="BL360" s="15" t="s">
        <v>290</v>
      </c>
      <c r="BM360" s="144" t="s">
        <v>522</v>
      </c>
    </row>
    <row r="361" spans="2:65" s="1" customFormat="1" ht="21.75" customHeight="1">
      <c r="B361" s="133"/>
      <c r="C361" s="160" t="s">
        <v>343</v>
      </c>
      <c r="D361" s="160" t="s">
        <v>177</v>
      </c>
      <c r="E361" s="161" t="s">
        <v>523</v>
      </c>
      <c r="F361" s="162" t="s">
        <v>524</v>
      </c>
      <c r="G361" s="163" t="s">
        <v>180</v>
      </c>
      <c r="H361" s="164">
        <v>1</v>
      </c>
      <c r="I361" s="164"/>
      <c r="J361" s="164">
        <f t="shared" si="10"/>
        <v>0</v>
      </c>
      <c r="K361" s="165"/>
      <c r="L361" s="166"/>
      <c r="M361" s="167" t="s">
        <v>1</v>
      </c>
      <c r="N361" s="168" t="s">
        <v>37</v>
      </c>
      <c r="O361" s="142">
        <v>0</v>
      </c>
      <c r="P361" s="142">
        <f t="shared" si="11"/>
        <v>0</v>
      </c>
      <c r="Q361" s="142">
        <v>0</v>
      </c>
      <c r="R361" s="142">
        <f t="shared" si="12"/>
        <v>0</v>
      </c>
      <c r="S361" s="142">
        <v>0</v>
      </c>
      <c r="T361" s="143">
        <f t="shared" si="13"/>
        <v>0</v>
      </c>
      <c r="AR361" s="144" t="s">
        <v>478</v>
      </c>
      <c r="AT361" s="144" t="s">
        <v>177</v>
      </c>
      <c r="AU361" s="144" t="s">
        <v>129</v>
      </c>
      <c r="AY361" s="15" t="s">
        <v>122</v>
      </c>
      <c r="BE361" s="145">
        <f t="shared" si="14"/>
        <v>0</v>
      </c>
      <c r="BF361" s="145">
        <f t="shared" si="15"/>
        <v>0</v>
      </c>
      <c r="BG361" s="145">
        <f t="shared" si="16"/>
        <v>0</v>
      </c>
      <c r="BH361" s="145">
        <f t="shared" si="17"/>
        <v>0</v>
      </c>
      <c r="BI361" s="145">
        <f t="shared" si="18"/>
        <v>0</v>
      </c>
      <c r="BJ361" s="15" t="s">
        <v>129</v>
      </c>
      <c r="BK361" s="146">
        <f t="shared" si="19"/>
        <v>0</v>
      </c>
      <c r="BL361" s="15" t="s">
        <v>290</v>
      </c>
      <c r="BM361" s="144" t="s">
        <v>525</v>
      </c>
    </row>
    <row r="362" spans="2:65" s="1" customFormat="1" ht="21.75" customHeight="1">
      <c r="B362" s="133"/>
      <c r="C362" s="134" t="s">
        <v>526</v>
      </c>
      <c r="D362" s="134" t="s">
        <v>124</v>
      </c>
      <c r="E362" s="135" t="s">
        <v>527</v>
      </c>
      <c r="F362" s="136" t="s">
        <v>528</v>
      </c>
      <c r="G362" s="137" t="s">
        <v>180</v>
      </c>
      <c r="H362" s="138">
        <v>3</v>
      </c>
      <c r="I362" s="138"/>
      <c r="J362" s="138">
        <f t="shared" si="10"/>
        <v>0</v>
      </c>
      <c r="K362" s="139"/>
      <c r="L362" s="27"/>
      <c r="M362" s="140" t="s">
        <v>1</v>
      </c>
      <c r="N362" s="141" t="s">
        <v>37</v>
      </c>
      <c r="O362" s="142">
        <v>0</v>
      </c>
      <c r="P362" s="142">
        <f t="shared" si="11"/>
        <v>0</v>
      </c>
      <c r="Q362" s="142">
        <v>0</v>
      </c>
      <c r="R362" s="142">
        <f t="shared" si="12"/>
        <v>0</v>
      </c>
      <c r="S362" s="142">
        <v>0</v>
      </c>
      <c r="T362" s="143">
        <f t="shared" si="13"/>
        <v>0</v>
      </c>
      <c r="AR362" s="144" t="s">
        <v>290</v>
      </c>
      <c r="AT362" s="144" t="s">
        <v>124</v>
      </c>
      <c r="AU362" s="144" t="s">
        <v>129</v>
      </c>
      <c r="AY362" s="15" t="s">
        <v>122</v>
      </c>
      <c r="BE362" s="145">
        <f t="shared" si="14"/>
        <v>0</v>
      </c>
      <c r="BF362" s="145">
        <f t="shared" si="15"/>
        <v>0</v>
      </c>
      <c r="BG362" s="145">
        <f t="shared" si="16"/>
        <v>0</v>
      </c>
      <c r="BH362" s="145">
        <f t="shared" si="17"/>
        <v>0</v>
      </c>
      <c r="BI362" s="145">
        <f t="shared" si="18"/>
        <v>0</v>
      </c>
      <c r="BJ362" s="15" t="s">
        <v>129</v>
      </c>
      <c r="BK362" s="146">
        <f t="shared" si="19"/>
        <v>0</v>
      </c>
      <c r="BL362" s="15" t="s">
        <v>290</v>
      </c>
      <c r="BM362" s="144" t="s">
        <v>529</v>
      </c>
    </row>
    <row r="363" spans="2:65" s="1" customFormat="1" ht="16.5" customHeight="1">
      <c r="B363" s="133"/>
      <c r="C363" s="160" t="s">
        <v>347</v>
      </c>
      <c r="D363" s="160" t="s">
        <v>177</v>
      </c>
      <c r="E363" s="161" t="s">
        <v>530</v>
      </c>
      <c r="F363" s="162" t="s">
        <v>531</v>
      </c>
      <c r="G363" s="163" t="s">
        <v>180</v>
      </c>
      <c r="H363" s="164">
        <v>3</v>
      </c>
      <c r="I363" s="164"/>
      <c r="J363" s="164">
        <f t="shared" si="10"/>
        <v>0</v>
      </c>
      <c r="K363" s="165"/>
      <c r="L363" s="166"/>
      <c r="M363" s="167" t="s">
        <v>1</v>
      </c>
      <c r="N363" s="168" t="s">
        <v>37</v>
      </c>
      <c r="O363" s="142">
        <v>0</v>
      </c>
      <c r="P363" s="142">
        <f t="shared" si="11"/>
        <v>0</v>
      </c>
      <c r="Q363" s="142">
        <v>0</v>
      </c>
      <c r="R363" s="142">
        <f t="shared" si="12"/>
        <v>0</v>
      </c>
      <c r="S363" s="142">
        <v>0</v>
      </c>
      <c r="T363" s="143">
        <f t="shared" si="13"/>
        <v>0</v>
      </c>
      <c r="AR363" s="144" t="s">
        <v>478</v>
      </c>
      <c r="AT363" s="144" t="s">
        <v>177</v>
      </c>
      <c r="AU363" s="144" t="s">
        <v>129</v>
      </c>
      <c r="AY363" s="15" t="s">
        <v>122</v>
      </c>
      <c r="BE363" s="145">
        <f t="shared" si="14"/>
        <v>0</v>
      </c>
      <c r="BF363" s="145">
        <f t="shared" si="15"/>
        <v>0</v>
      </c>
      <c r="BG363" s="145">
        <f t="shared" si="16"/>
        <v>0</v>
      </c>
      <c r="BH363" s="145">
        <f t="shared" si="17"/>
        <v>0</v>
      </c>
      <c r="BI363" s="145">
        <f t="shared" si="18"/>
        <v>0</v>
      </c>
      <c r="BJ363" s="15" t="s">
        <v>129</v>
      </c>
      <c r="BK363" s="146">
        <f t="shared" si="19"/>
        <v>0</v>
      </c>
      <c r="BL363" s="15" t="s">
        <v>290</v>
      </c>
      <c r="BM363" s="144" t="s">
        <v>532</v>
      </c>
    </row>
    <row r="364" spans="2:65" s="1" customFormat="1" ht="16.5" customHeight="1">
      <c r="B364" s="133"/>
      <c r="C364" s="134" t="s">
        <v>533</v>
      </c>
      <c r="D364" s="134" t="s">
        <v>124</v>
      </c>
      <c r="E364" s="135" t="s">
        <v>534</v>
      </c>
      <c r="F364" s="136" t="s">
        <v>535</v>
      </c>
      <c r="G364" s="137" t="s">
        <v>174</v>
      </c>
      <c r="H364" s="138">
        <v>32</v>
      </c>
      <c r="I364" s="138"/>
      <c r="J364" s="138">
        <f t="shared" si="10"/>
        <v>0</v>
      </c>
      <c r="K364" s="139"/>
      <c r="L364" s="27"/>
      <c r="M364" s="140" t="s">
        <v>1</v>
      </c>
      <c r="N364" s="141" t="s">
        <v>37</v>
      </c>
      <c r="O364" s="142">
        <v>0</v>
      </c>
      <c r="P364" s="142">
        <f t="shared" si="11"/>
        <v>0</v>
      </c>
      <c r="Q364" s="142">
        <v>0</v>
      </c>
      <c r="R364" s="142">
        <f t="shared" si="12"/>
        <v>0</v>
      </c>
      <c r="S364" s="142">
        <v>0</v>
      </c>
      <c r="T364" s="143">
        <f t="shared" si="13"/>
        <v>0</v>
      </c>
      <c r="AR364" s="144" t="s">
        <v>290</v>
      </c>
      <c r="AT364" s="144" t="s">
        <v>124</v>
      </c>
      <c r="AU364" s="144" t="s">
        <v>129</v>
      </c>
      <c r="AY364" s="15" t="s">
        <v>122</v>
      </c>
      <c r="BE364" s="145">
        <f t="shared" si="14"/>
        <v>0</v>
      </c>
      <c r="BF364" s="145">
        <f t="shared" si="15"/>
        <v>0</v>
      </c>
      <c r="BG364" s="145">
        <f t="shared" si="16"/>
        <v>0</v>
      </c>
      <c r="BH364" s="145">
        <f t="shared" si="17"/>
        <v>0</v>
      </c>
      <c r="BI364" s="145">
        <f t="shared" si="18"/>
        <v>0</v>
      </c>
      <c r="BJ364" s="15" t="s">
        <v>129</v>
      </c>
      <c r="BK364" s="146">
        <f t="shared" si="19"/>
        <v>0</v>
      </c>
      <c r="BL364" s="15" t="s">
        <v>290</v>
      </c>
      <c r="BM364" s="144" t="s">
        <v>536</v>
      </c>
    </row>
    <row r="365" spans="2:65" s="1" customFormat="1" ht="16.5" customHeight="1">
      <c r="B365" s="133"/>
      <c r="C365" s="160" t="s">
        <v>351</v>
      </c>
      <c r="D365" s="160" t="s">
        <v>177</v>
      </c>
      <c r="E365" s="161" t="s">
        <v>537</v>
      </c>
      <c r="F365" s="162" t="s">
        <v>538</v>
      </c>
      <c r="G365" s="163" t="s">
        <v>174</v>
      </c>
      <c r="H365" s="164">
        <v>32</v>
      </c>
      <c r="I365" s="164"/>
      <c r="J365" s="164">
        <f t="shared" si="10"/>
        <v>0</v>
      </c>
      <c r="K365" s="165"/>
      <c r="L365" s="166"/>
      <c r="M365" s="167" t="s">
        <v>1</v>
      </c>
      <c r="N365" s="168" t="s">
        <v>37</v>
      </c>
      <c r="O365" s="142">
        <v>0</v>
      </c>
      <c r="P365" s="142">
        <f t="shared" si="11"/>
        <v>0</v>
      </c>
      <c r="Q365" s="142">
        <v>0</v>
      </c>
      <c r="R365" s="142">
        <f t="shared" si="12"/>
        <v>0</v>
      </c>
      <c r="S365" s="142">
        <v>0</v>
      </c>
      <c r="T365" s="143">
        <f t="shared" si="13"/>
        <v>0</v>
      </c>
      <c r="AR365" s="144" t="s">
        <v>478</v>
      </c>
      <c r="AT365" s="144" t="s">
        <v>177</v>
      </c>
      <c r="AU365" s="144" t="s">
        <v>129</v>
      </c>
      <c r="AY365" s="15" t="s">
        <v>122</v>
      </c>
      <c r="BE365" s="145">
        <f t="shared" si="14"/>
        <v>0</v>
      </c>
      <c r="BF365" s="145">
        <f t="shared" si="15"/>
        <v>0</v>
      </c>
      <c r="BG365" s="145">
        <f t="shared" si="16"/>
        <v>0</v>
      </c>
      <c r="BH365" s="145">
        <f t="shared" si="17"/>
        <v>0</v>
      </c>
      <c r="BI365" s="145">
        <f t="shared" si="18"/>
        <v>0</v>
      </c>
      <c r="BJ365" s="15" t="s">
        <v>129</v>
      </c>
      <c r="BK365" s="146">
        <f t="shared" si="19"/>
        <v>0</v>
      </c>
      <c r="BL365" s="15" t="s">
        <v>290</v>
      </c>
      <c r="BM365" s="144" t="s">
        <v>539</v>
      </c>
    </row>
    <row r="366" spans="2:65" s="1" customFormat="1" ht="16.5" customHeight="1">
      <c r="B366" s="133"/>
      <c r="C366" s="134" t="s">
        <v>540</v>
      </c>
      <c r="D366" s="134" t="s">
        <v>124</v>
      </c>
      <c r="E366" s="135" t="s">
        <v>541</v>
      </c>
      <c r="F366" s="136" t="s">
        <v>542</v>
      </c>
      <c r="G366" s="137" t="s">
        <v>174</v>
      </c>
      <c r="H366" s="138">
        <v>98.44</v>
      </c>
      <c r="I366" s="138"/>
      <c r="J366" s="138">
        <f t="shared" si="10"/>
        <v>0</v>
      </c>
      <c r="K366" s="139"/>
      <c r="L366" s="27"/>
      <c r="M366" s="140" t="s">
        <v>1</v>
      </c>
      <c r="N366" s="141" t="s">
        <v>37</v>
      </c>
      <c r="O366" s="142">
        <v>0</v>
      </c>
      <c r="P366" s="142">
        <f t="shared" si="11"/>
        <v>0</v>
      </c>
      <c r="Q366" s="142">
        <v>0</v>
      </c>
      <c r="R366" s="142">
        <f t="shared" si="12"/>
        <v>0</v>
      </c>
      <c r="S366" s="142">
        <v>0</v>
      </c>
      <c r="T366" s="143">
        <f t="shared" si="13"/>
        <v>0</v>
      </c>
      <c r="AR366" s="144" t="s">
        <v>290</v>
      </c>
      <c r="AT366" s="144" t="s">
        <v>124</v>
      </c>
      <c r="AU366" s="144" t="s">
        <v>129</v>
      </c>
      <c r="AY366" s="15" t="s">
        <v>122</v>
      </c>
      <c r="BE366" s="145">
        <f t="shared" si="14"/>
        <v>0</v>
      </c>
      <c r="BF366" s="145">
        <f t="shared" si="15"/>
        <v>0</v>
      </c>
      <c r="BG366" s="145">
        <f t="shared" si="16"/>
        <v>0</v>
      </c>
      <c r="BH366" s="145">
        <f t="shared" si="17"/>
        <v>0</v>
      </c>
      <c r="BI366" s="145">
        <f t="shared" si="18"/>
        <v>0</v>
      </c>
      <c r="BJ366" s="15" t="s">
        <v>129</v>
      </c>
      <c r="BK366" s="146">
        <f t="shared" si="19"/>
        <v>0</v>
      </c>
      <c r="BL366" s="15" t="s">
        <v>290</v>
      </c>
      <c r="BM366" s="144" t="s">
        <v>543</v>
      </c>
    </row>
    <row r="367" spans="2:65" s="1" customFormat="1" ht="16.5" customHeight="1">
      <c r="B367" s="133"/>
      <c r="C367" s="160" t="s">
        <v>354</v>
      </c>
      <c r="D367" s="160" t="s">
        <v>177</v>
      </c>
      <c r="E367" s="161" t="s">
        <v>544</v>
      </c>
      <c r="F367" s="162" t="s">
        <v>545</v>
      </c>
      <c r="G367" s="163" t="s">
        <v>174</v>
      </c>
      <c r="H367" s="164">
        <v>98.44</v>
      </c>
      <c r="I367" s="164"/>
      <c r="J367" s="164">
        <f t="shared" si="10"/>
        <v>0</v>
      </c>
      <c r="K367" s="165"/>
      <c r="L367" s="166"/>
      <c r="M367" s="167" t="s">
        <v>1</v>
      </c>
      <c r="N367" s="168" t="s">
        <v>37</v>
      </c>
      <c r="O367" s="142">
        <v>0</v>
      </c>
      <c r="P367" s="142">
        <f t="shared" si="11"/>
        <v>0</v>
      </c>
      <c r="Q367" s="142">
        <v>0</v>
      </c>
      <c r="R367" s="142">
        <f t="shared" si="12"/>
        <v>0</v>
      </c>
      <c r="S367" s="142">
        <v>0</v>
      </c>
      <c r="T367" s="143">
        <f t="shared" si="13"/>
        <v>0</v>
      </c>
      <c r="AR367" s="144" t="s">
        <v>478</v>
      </c>
      <c r="AT367" s="144" t="s">
        <v>177</v>
      </c>
      <c r="AU367" s="144" t="s">
        <v>129</v>
      </c>
      <c r="AY367" s="15" t="s">
        <v>122</v>
      </c>
      <c r="BE367" s="145">
        <f t="shared" si="14"/>
        <v>0</v>
      </c>
      <c r="BF367" s="145">
        <f t="shared" si="15"/>
        <v>0</v>
      </c>
      <c r="BG367" s="145">
        <f t="shared" si="16"/>
        <v>0</v>
      </c>
      <c r="BH367" s="145">
        <f t="shared" si="17"/>
        <v>0</v>
      </c>
      <c r="BI367" s="145">
        <f t="shared" si="18"/>
        <v>0</v>
      </c>
      <c r="BJ367" s="15" t="s">
        <v>129</v>
      </c>
      <c r="BK367" s="146">
        <f t="shared" si="19"/>
        <v>0</v>
      </c>
      <c r="BL367" s="15" t="s">
        <v>290</v>
      </c>
      <c r="BM367" s="144" t="s">
        <v>546</v>
      </c>
    </row>
    <row r="368" spans="2:65" s="1" customFormat="1" ht="16.5" customHeight="1">
      <c r="B368" s="133"/>
      <c r="C368" s="134" t="s">
        <v>547</v>
      </c>
      <c r="D368" s="134" t="s">
        <v>124</v>
      </c>
      <c r="E368" s="135" t="s">
        <v>548</v>
      </c>
      <c r="F368" s="136" t="s">
        <v>549</v>
      </c>
      <c r="G368" s="137" t="s">
        <v>550</v>
      </c>
      <c r="H368" s="138">
        <v>8</v>
      </c>
      <c r="I368" s="138"/>
      <c r="J368" s="138">
        <f t="shared" si="10"/>
        <v>0</v>
      </c>
      <c r="K368" s="139"/>
      <c r="L368" s="27"/>
      <c r="M368" s="140" t="s">
        <v>1</v>
      </c>
      <c r="N368" s="141" t="s">
        <v>37</v>
      </c>
      <c r="O368" s="142">
        <v>0</v>
      </c>
      <c r="P368" s="142">
        <f t="shared" si="11"/>
        <v>0</v>
      </c>
      <c r="Q368" s="142">
        <v>0</v>
      </c>
      <c r="R368" s="142">
        <f t="shared" si="12"/>
        <v>0</v>
      </c>
      <c r="S368" s="142">
        <v>0</v>
      </c>
      <c r="T368" s="143">
        <f t="shared" si="13"/>
        <v>0</v>
      </c>
      <c r="AR368" s="144" t="s">
        <v>290</v>
      </c>
      <c r="AT368" s="144" t="s">
        <v>124</v>
      </c>
      <c r="AU368" s="144" t="s">
        <v>129</v>
      </c>
      <c r="AY368" s="15" t="s">
        <v>122</v>
      </c>
      <c r="BE368" s="145">
        <f t="shared" si="14"/>
        <v>0</v>
      </c>
      <c r="BF368" s="145">
        <f t="shared" si="15"/>
        <v>0</v>
      </c>
      <c r="BG368" s="145">
        <f t="shared" si="16"/>
        <v>0</v>
      </c>
      <c r="BH368" s="145">
        <f t="shared" si="17"/>
        <v>0</v>
      </c>
      <c r="BI368" s="145">
        <f t="shared" si="18"/>
        <v>0</v>
      </c>
      <c r="BJ368" s="15" t="s">
        <v>129</v>
      </c>
      <c r="BK368" s="146">
        <f t="shared" si="19"/>
        <v>0</v>
      </c>
      <c r="BL368" s="15" t="s">
        <v>290</v>
      </c>
      <c r="BM368" s="144" t="s">
        <v>551</v>
      </c>
    </row>
    <row r="369" spans="2:65" s="1" customFormat="1" ht="16.5" customHeight="1">
      <c r="B369" s="133"/>
      <c r="C369" s="134" t="s">
        <v>359</v>
      </c>
      <c r="D369" s="134" t="s">
        <v>124</v>
      </c>
      <c r="E369" s="135" t="s">
        <v>552</v>
      </c>
      <c r="F369" s="136" t="s">
        <v>553</v>
      </c>
      <c r="G369" s="137" t="s">
        <v>358</v>
      </c>
      <c r="H369" s="138">
        <v>12.396000000000001</v>
      </c>
      <c r="I369" s="138"/>
      <c r="J369" s="138">
        <f t="shared" si="10"/>
        <v>0</v>
      </c>
      <c r="K369" s="139"/>
      <c r="L369" s="27"/>
      <c r="M369" s="140" t="s">
        <v>1</v>
      </c>
      <c r="N369" s="141" t="s">
        <v>37</v>
      </c>
      <c r="O369" s="142">
        <v>0</v>
      </c>
      <c r="P369" s="142">
        <f t="shared" si="11"/>
        <v>0</v>
      </c>
      <c r="Q369" s="142">
        <v>0</v>
      </c>
      <c r="R369" s="142">
        <f t="shared" si="12"/>
        <v>0</v>
      </c>
      <c r="S369" s="142">
        <v>0</v>
      </c>
      <c r="T369" s="143">
        <f t="shared" si="13"/>
        <v>0</v>
      </c>
      <c r="AR369" s="144" t="s">
        <v>290</v>
      </c>
      <c r="AT369" s="144" t="s">
        <v>124</v>
      </c>
      <c r="AU369" s="144" t="s">
        <v>129</v>
      </c>
      <c r="AY369" s="15" t="s">
        <v>122</v>
      </c>
      <c r="BE369" s="145">
        <f t="shared" si="14"/>
        <v>0</v>
      </c>
      <c r="BF369" s="145">
        <f t="shared" si="15"/>
        <v>0</v>
      </c>
      <c r="BG369" s="145">
        <f t="shared" si="16"/>
        <v>0</v>
      </c>
      <c r="BH369" s="145">
        <f t="shared" si="17"/>
        <v>0</v>
      </c>
      <c r="BI369" s="145">
        <f t="shared" si="18"/>
        <v>0</v>
      </c>
      <c r="BJ369" s="15" t="s">
        <v>129</v>
      </c>
      <c r="BK369" s="146">
        <f t="shared" si="19"/>
        <v>0</v>
      </c>
      <c r="BL369" s="15" t="s">
        <v>290</v>
      </c>
      <c r="BM369" s="144" t="s">
        <v>554</v>
      </c>
    </row>
    <row r="370" spans="2:65" s="1" customFormat="1" ht="16.5" customHeight="1">
      <c r="B370" s="133"/>
      <c r="C370" s="134" t="s">
        <v>555</v>
      </c>
      <c r="D370" s="134" t="s">
        <v>124</v>
      </c>
      <c r="E370" s="135" t="s">
        <v>556</v>
      </c>
      <c r="F370" s="136" t="s">
        <v>557</v>
      </c>
      <c r="G370" s="137" t="s">
        <v>358</v>
      </c>
      <c r="H370" s="138">
        <v>7.6820000000000004</v>
      </c>
      <c r="I370" s="138"/>
      <c r="J370" s="138">
        <f t="shared" si="10"/>
        <v>0</v>
      </c>
      <c r="K370" s="139"/>
      <c r="L370" s="27"/>
      <c r="M370" s="140" t="s">
        <v>1</v>
      </c>
      <c r="N370" s="141" t="s">
        <v>37</v>
      </c>
      <c r="O370" s="142">
        <v>0</v>
      </c>
      <c r="P370" s="142">
        <f t="shared" si="11"/>
        <v>0</v>
      </c>
      <c r="Q370" s="142">
        <v>0</v>
      </c>
      <c r="R370" s="142">
        <f t="shared" si="12"/>
        <v>0</v>
      </c>
      <c r="S370" s="142">
        <v>0</v>
      </c>
      <c r="T370" s="143">
        <f t="shared" si="13"/>
        <v>0</v>
      </c>
      <c r="AR370" s="144" t="s">
        <v>290</v>
      </c>
      <c r="AT370" s="144" t="s">
        <v>124</v>
      </c>
      <c r="AU370" s="144" t="s">
        <v>129</v>
      </c>
      <c r="AY370" s="15" t="s">
        <v>122</v>
      </c>
      <c r="BE370" s="145">
        <f t="shared" si="14"/>
        <v>0</v>
      </c>
      <c r="BF370" s="145">
        <f t="shared" si="15"/>
        <v>0</v>
      </c>
      <c r="BG370" s="145">
        <f t="shared" si="16"/>
        <v>0</v>
      </c>
      <c r="BH370" s="145">
        <f t="shared" si="17"/>
        <v>0</v>
      </c>
      <c r="BI370" s="145">
        <f t="shared" si="18"/>
        <v>0</v>
      </c>
      <c r="BJ370" s="15" t="s">
        <v>129</v>
      </c>
      <c r="BK370" s="146">
        <f t="shared" si="19"/>
        <v>0</v>
      </c>
      <c r="BL370" s="15" t="s">
        <v>290</v>
      </c>
      <c r="BM370" s="144" t="s">
        <v>558</v>
      </c>
    </row>
    <row r="371" spans="2:65" s="1" customFormat="1" ht="16.5" customHeight="1">
      <c r="B371" s="133"/>
      <c r="C371" s="134" t="s">
        <v>364</v>
      </c>
      <c r="D371" s="134" t="s">
        <v>124</v>
      </c>
      <c r="E371" s="135" t="s">
        <v>559</v>
      </c>
      <c r="F371" s="136" t="s">
        <v>560</v>
      </c>
      <c r="G371" s="137" t="s">
        <v>358</v>
      </c>
      <c r="H371" s="138">
        <v>12.396000000000001</v>
      </c>
      <c r="I371" s="138"/>
      <c r="J371" s="138">
        <f t="shared" si="10"/>
        <v>0</v>
      </c>
      <c r="K371" s="139"/>
      <c r="L371" s="27"/>
      <c r="M371" s="169" t="s">
        <v>1</v>
      </c>
      <c r="N371" s="170" t="s">
        <v>37</v>
      </c>
      <c r="O371" s="171">
        <v>0</v>
      </c>
      <c r="P371" s="171">
        <f t="shared" si="11"/>
        <v>0</v>
      </c>
      <c r="Q371" s="171">
        <v>0</v>
      </c>
      <c r="R371" s="171">
        <f t="shared" si="12"/>
        <v>0</v>
      </c>
      <c r="S371" s="171">
        <v>0</v>
      </c>
      <c r="T371" s="172">
        <f t="shared" si="13"/>
        <v>0</v>
      </c>
      <c r="AR371" s="144" t="s">
        <v>290</v>
      </c>
      <c r="AT371" s="144" t="s">
        <v>124</v>
      </c>
      <c r="AU371" s="144" t="s">
        <v>129</v>
      </c>
      <c r="AY371" s="15" t="s">
        <v>122</v>
      </c>
      <c r="BE371" s="145">
        <f t="shared" si="14"/>
        <v>0</v>
      </c>
      <c r="BF371" s="145">
        <f t="shared" si="15"/>
        <v>0</v>
      </c>
      <c r="BG371" s="145">
        <f t="shared" si="16"/>
        <v>0</v>
      </c>
      <c r="BH371" s="145">
        <f t="shared" si="17"/>
        <v>0</v>
      </c>
      <c r="BI371" s="145">
        <f t="shared" si="18"/>
        <v>0</v>
      </c>
      <c r="BJ371" s="15" t="s">
        <v>129</v>
      </c>
      <c r="BK371" s="146">
        <f t="shared" si="19"/>
        <v>0</v>
      </c>
      <c r="BL371" s="15" t="s">
        <v>290</v>
      </c>
      <c r="BM371" s="144" t="s">
        <v>561</v>
      </c>
    </row>
    <row r="372" spans="2:65" s="1" customFormat="1" ht="6.9" customHeight="1">
      <c r="B372" s="42"/>
      <c r="C372" s="43"/>
      <c r="D372" s="43"/>
      <c r="E372" s="43"/>
      <c r="F372" s="43"/>
      <c r="G372" s="43"/>
      <c r="H372" s="43"/>
      <c r="I372" s="43"/>
      <c r="J372" s="43"/>
      <c r="K372" s="43"/>
      <c r="L372" s="27"/>
    </row>
  </sheetData>
  <autoFilter ref="C131:K371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2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8"/>
  <sheetViews>
    <sheetView showGridLines="0" tabSelected="1" topLeftCell="A50" zoomScale="130" zoomScaleNormal="130" workbookViewId="0">
      <selection activeCell="F132" sqref="F132"/>
    </sheetView>
  </sheetViews>
  <sheetFormatPr defaultRowHeight="10.3"/>
  <cols>
    <col min="1" max="1" width="8.26953125" customWidth="1"/>
    <col min="2" max="2" width="1.1796875" customWidth="1"/>
    <col min="3" max="3" width="4.1796875" customWidth="1"/>
    <col min="4" max="4" width="4.26953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26953125" customWidth="1"/>
    <col min="11" max="11" width="22.26953125" hidden="1" customWidth="1"/>
    <col min="12" max="12" width="9.26953125" customWidth="1"/>
    <col min="13" max="13" width="10.81640625" hidden="1" customWidth="1"/>
    <col min="14" max="14" width="9.26953125" hidden="1"/>
    <col min="15" max="20" width="14.1796875" hidden="1" customWidth="1"/>
    <col min="21" max="21" width="16.26953125" hidden="1" customWidth="1"/>
    <col min="22" max="22" width="12.26953125" customWidth="1"/>
    <col min="23" max="23" width="16.26953125" customWidth="1"/>
    <col min="24" max="24" width="12.26953125" customWidth="1"/>
    <col min="25" max="25" width="15" customWidth="1"/>
    <col min="26" max="26" width="11" customWidth="1"/>
    <col min="27" max="27" width="15" customWidth="1"/>
    <col min="28" max="28" width="16.26953125" customWidth="1"/>
    <col min="29" max="29" width="11" customWidth="1"/>
    <col min="30" max="30" width="15" customWidth="1"/>
    <col min="31" max="31" width="16.26953125" customWidth="1"/>
    <col min="44" max="65" width="9.26953125" hidden="1"/>
  </cols>
  <sheetData>
    <row r="2" spans="2:46" ht="36.9" customHeight="1">
      <c r="L2" s="176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5" t="s">
        <v>83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2:46" ht="24.9" customHeight="1">
      <c r="B4" s="18"/>
      <c r="D4" s="19" t="s">
        <v>84</v>
      </c>
      <c r="L4" s="18"/>
      <c r="M4" s="85" t="s">
        <v>9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12</v>
      </c>
      <c r="L6" s="18"/>
    </row>
    <row r="7" spans="2:46" ht="26.25" customHeight="1">
      <c r="B7" s="18"/>
      <c r="E7" s="214" t="str">
        <f>'Rekapitulácia stavby'!K6</f>
        <v xml:space="preserve">Stavebné úpravy maštale pre voľné ustajnenie HD č. 182/1, 2 k.u. Rovné </v>
      </c>
      <c r="F7" s="215"/>
      <c r="G7" s="215"/>
      <c r="H7" s="215"/>
      <c r="L7" s="18"/>
    </row>
    <row r="8" spans="2:46" s="1" customFormat="1" ht="12" customHeight="1">
      <c r="B8" s="27"/>
      <c r="D8" s="24" t="s">
        <v>85</v>
      </c>
      <c r="L8" s="27"/>
    </row>
    <row r="9" spans="2:46" s="1" customFormat="1" ht="16.5" customHeight="1">
      <c r="B9" s="27"/>
      <c r="E9" s="188" t="s">
        <v>562</v>
      </c>
      <c r="F9" s="213"/>
      <c r="G9" s="213"/>
      <c r="H9" s="21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13</v>
      </c>
      <c r="F11" s="22" t="s">
        <v>1</v>
      </c>
      <c r="I11" s="24" t="s">
        <v>14</v>
      </c>
      <c r="J11" s="22" t="s">
        <v>1</v>
      </c>
      <c r="L11" s="27"/>
    </row>
    <row r="12" spans="2:46" s="1" customFormat="1" ht="12" customHeight="1">
      <c r="B12" s="27"/>
      <c r="D12" s="24" t="s">
        <v>15</v>
      </c>
      <c r="F12" s="22" t="s">
        <v>16</v>
      </c>
      <c r="I12" s="24" t="s">
        <v>17</v>
      </c>
      <c r="J12" s="50" t="str">
        <f>'Rekapitulácia stavby'!AN8</f>
        <v>14. 6. 2022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19</v>
      </c>
      <c r="I14" s="24" t="s">
        <v>20</v>
      </c>
      <c r="J14" s="22" t="s">
        <v>1</v>
      </c>
      <c r="L14" s="27"/>
    </row>
    <row r="15" spans="2:46" s="1" customFormat="1" ht="18" customHeight="1">
      <c r="B15" s="27"/>
      <c r="E15" s="22" t="s">
        <v>21</v>
      </c>
      <c r="I15" s="24" t="s">
        <v>22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23</v>
      </c>
      <c r="I17" s="24" t="s">
        <v>20</v>
      </c>
      <c r="J17" s="22" t="str">
        <f>'Rekapitulácia stavby'!AN13</f>
        <v/>
      </c>
      <c r="L17" s="27"/>
    </row>
    <row r="18" spans="2:12" s="1" customFormat="1" ht="18" customHeight="1">
      <c r="B18" s="27"/>
      <c r="E18" s="207" t="str">
        <f>'Rekapitulácia stavby'!E14</f>
        <v xml:space="preserve"> </v>
      </c>
      <c r="F18" s="207"/>
      <c r="G18" s="207"/>
      <c r="H18" s="207"/>
      <c r="I18" s="24" t="s">
        <v>22</v>
      </c>
      <c r="J18" s="22" t="str">
        <f>'Rekapitulácia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20</v>
      </c>
      <c r="J20" s="22" t="s">
        <v>1</v>
      </c>
      <c r="L20" s="27"/>
    </row>
    <row r="21" spans="2:12" s="1" customFormat="1" ht="18" customHeight="1">
      <c r="B21" s="27"/>
      <c r="E21" s="22" t="s">
        <v>26</v>
      </c>
      <c r="I21" s="24" t="s">
        <v>22</v>
      </c>
      <c r="J21" s="22" t="s">
        <v>1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29</v>
      </c>
      <c r="I23" s="24" t="s">
        <v>20</v>
      </c>
      <c r="J23" s="22" t="s">
        <v>1</v>
      </c>
      <c r="L23" s="27"/>
    </row>
    <row r="24" spans="2:12" s="1" customFormat="1" ht="18" customHeight="1">
      <c r="B24" s="27"/>
      <c r="E24" s="22" t="s">
        <v>26</v>
      </c>
      <c r="I24" s="24" t="s">
        <v>22</v>
      </c>
      <c r="J24" s="22" t="s">
        <v>1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30</v>
      </c>
      <c r="L26" s="27"/>
    </row>
    <row r="27" spans="2:12" s="7" customFormat="1" ht="16.5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7" t="s">
        <v>31</v>
      </c>
      <c r="J30" s="63">
        <f>ROUND(J121, 2)</f>
        <v>0</v>
      </c>
      <c r="L30" s="27"/>
    </row>
    <row r="31" spans="2:12" s="1" customFormat="1" ht="6.9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4" customHeight="1">
      <c r="B32" s="27"/>
      <c r="F32" s="30" t="s">
        <v>33</v>
      </c>
      <c r="I32" s="30" t="s">
        <v>32</v>
      </c>
      <c r="J32" s="30" t="s">
        <v>34</v>
      </c>
      <c r="L32" s="27"/>
    </row>
    <row r="33" spans="2:12" s="1" customFormat="1" ht="14.4" customHeight="1">
      <c r="B33" s="27"/>
      <c r="D33" s="88" t="s">
        <v>35</v>
      </c>
      <c r="E33" s="32" t="s">
        <v>36</v>
      </c>
      <c r="F33" s="89">
        <f>ROUND((SUM(BE121:BE147)),  2)</f>
        <v>0</v>
      </c>
      <c r="G33" s="90"/>
      <c r="H33" s="90"/>
      <c r="I33" s="91">
        <v>0.2</v>
      </c>
      <c r="J33" s="89">
        <f>ROUND(((SUM(BE121:BE147))*I33),  2)</f>
        <v>0</v>
      </c>
      <c r="L33" s="27"/>
    </row>
    <row r="34" spans="2:12" s="1" customFormat="1" ht="14.4" customHeight="1">
      <c r="B34" s="27"/>
      <c r="E34" s="32" t="s">
        <v>37</v>
      </c>
      <c r="F34" s="92">
        <f>ROUND((SUM(BF121:BF147)),  2)</f>
        <v>0</v>
      </c>
      <c r="I34" s="93">
        <v>0.2</v>
      </c>
      <c r="J34" s="92">
        <f>ROUND(((SUM(BF121:BF147))*I34),  2)</f>
        <v>0</v>
      </c>
      <c r="L34" s="27"/>
    </row>
    <row r="35" spans="2:12" s="1" customFormat="1" ht="14.4" hidden="1" customHeight="1">
      <c r="B35" s="27"/>
      <c r="E35" s="24" t="s">
        <v>38</v>
      </c>
      <c r="F35" s="92">
        <f>ROUND((SUM(BG121:BG147)),  2)</f>
        <v>0</v>
      </c>
      <c r="I35" s="93">
        <v>0.2</v>
      </c>
      <c r="J35" s="92">
        <f>0</f>
        <v>0</v>
      </c>
      <c r="L35" s="27"/>
    </row>
    <row r="36" spans="2:12" s="1" customFormat="1" ht="14.4" hidden="1" customHeight="1">
      <c r="B36" s="27"/>
      <c r="E36" s="24" t="s">
        <v>39</v>
      </c>
      <c r="F36" s="92">
        <f>ROUND((SUM(BH121:BH147)),  2)</f>
        <v>0</v>
      </c>
      <c r="I36" s="93">
        <v>0.2</v>
      </c>
      <c r="J36" s="92">
        <f>0</f>
        <v>0</v>
      </c>
      <c r="L36" s="27"/>
    </row>
    <row r="37" spans="2:12" s="1" customFormat="1" ht="14.4" hidden="1" customHeight="1">
      <c r="B37" s="27"/>
      <c r="E37" s="32" t="s">
        <v>40</v>
      </c>
      <c r="F37" s="89">
        <f>ROUND((SUM(BI121:BI147)),  2)</f>
        <v>0</v>
      </c>
      <c r="G37" s="90"/>
      <c r="H37" s="90"/>
      <c r="I37" s="91">
        <v>0</v>
      </c>
      <c r="J37" s="89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4" customHeight="1">
      <c r="B39" s="27"/>
      <c r="C39" s="94"/>
      <c r="D39" s="95" t="s">
        <v>41</v>
      </c>
      <c r="E39" s="54"/>
      <c r="F39" s="54"/>
      <c r="G39" s="96" t="s">
        <v>42</v>
      </c>
      <c r="H39" s="97" t="s">
        <v>43</v>
      </c>
      <c r="I39" s="54"/>
      <c r="J39" s="98">
        <f>SUM(J30:J37)</f>
        <v>0</v>
      </c>
      <c r="K39" s="9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9" t="s">
        <v>44</v>
      </c>
      <c r="E50" s="40"/>
      <c r="F50" s="40"/>
      <c r="G50" s="39" t="s">
        <v>45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46</v>
      </c>
      <c r="E61" s="29"/>
      <c r="F61" s="100" t="s">
        <v>47</v>
      </c>
      <c r="G61" s="41" t="s">
        <v>46</v>
      </c>
      <c r="H61" s="29"/>
      <c r="I61" s="29"/>
      <c r="J61" s="101" t="s">
        <v>47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48</v>
      </c>
      <c r="E65" s="40"/>
      <c r="F65" s="40"/>
      <c r="G65" s="39" t="s">
        <v>49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46</v>
      </c>
      <c r="E76" s="29"/>
      <c r="F76" s="100" t="s">
        <v>47</v>
      </c>
      <c r="G76" s="41" t="s">
        <v>46</v>
      </c>
      <c r="H76" s="29"/>
      <c r="I76" s="29"/>
      <c r="J76" s="101" t="s">
        <v>47</v>
      </c>
      <c r="K76" s="29"/>
      <c r="L76" s="27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" customHeight="1">
      <c r="B82" s="27"/>
      <c r="C82" s="19" t="s">
        <v>87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12</v>
      </c>
      <c r="L84" s="27"/>
    </row>
    <row r="85" spans="2:47" s="1" customFormat="1" ht="26.25" customHeight="1">
      <c r="B85" s="27"/>
      <c r="E85" s="214" t="str">
        <f>E7</f>
        <v xml:space="preserve">Stavebné úpravy maštale pre voľné ustajnenie HD č. 182/1, 2 k.u. Rovné </v>
      </c>
      <c r="F85" s="215"/>
      <c r="G85" s="215"/>
      <c r="H85" s="215"/>
      <c r="L85" s="27"/>
    </row>
    <row r="86" spans="2:47" s="1" customFormat="1" ht="12" customHeight="1">
      <c r="B86" s="27"/>
      <c r="C86" s="24" t="s">
        <v>85</v>
      </c>
      <c r="L86" s="27"/>
    </row>
    <row r="87" spans="2:47" s="1" customFormat="1" ht="16.5" customHeight="1">
      <c r="B87" s="27"/>
      <c r="E87" s="188" t="str">
        <f>E9</f>
        <v>02.2 - Búracie práce</v>
      </c>
      <c r="F87" s="213"/>
      <c r="G87" s="213"/>
      <c r="H87" s="213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15</v>
      </c>
      <c r="F89" s="22" t="str">
        <f>F12</f>
        <v>Rovné, okres Humenné</v>
      </c>
      <c r="I89" s="24" t="s">
        <v>17</v>
      </c>
      <c r="J89" s="50" t="str">
        <f>IF(J12="","",J12)</f>
        <v>14. 6. 2022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4" t="s">
        <v>19</v>
      </c>
      <c r="F91" s="22" t="str">
        <f>E15</f>
        <v>MOR faktoring s.r.o.</v>
      </c>
      <c r="I91" s="24" t="s">
        <v>25</v>
      </c>
      <c r="J91" s="25" t="str">
        <f>E21</f>
        <v>Ing.Mária Salanciová</v>
      </c>
      <c r="L91" s="27"/>
    </row>
    <row r="92" spans="2:47" s="1" customFormat="1" ht="15.15" customHeight="1">
      <c r="B92" s="27"/>
      <c r="C92" s="24" t="s">
        <v>23</v>
      </c>
      <c r="F92" s="22" t="str">
        <f>IF(E18="","",E18)</f>
        <v xml:space="preserve"> </v>
      </c>
      <c r="I92" s="24" t="s">
        <v>29</v>
      </c>
      <c r="J92" s="25" t="str">
        <f>E24</f>
        <v>Ing.Mária Salanciová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102" t="s">
        <v>88</v>
      </c>
      <c r="D94" s="94"/>
      <c r="E94" s="94"/>
      <c r="F94" s="94"/>
      <c r="G94" s="94"/>
      <c r="H94" s="94"/>
      <c r="I94" s="94"/>
      <c r="J94" s="103" t="s">
        <v>89</v>
      </c>
      <c r="K94" s="94"/>
      <c r="L94" s="27"/>
    </row>
    <row r="95" spans="2:47" s="1" customFormat="1" ht="10.4" customHeight="1">
      <c r="B95" s="27"/>
      <c r="L95" s="27"/>
    </row>
    <row r="96" spans="2:47" s="1" customFormat="1" ht="22.95" customHeight="1">
      <c r="B96" s="27"/>
      <c r="C96" s="104" t="s">
        <v>90</v>
      </c>
      <c r="J96" s="63">
        <f>J121</f>
        <v>0</v>
      </c>
      <c r="L96" s="27"/>
      <c r="AU96" s="15" t="s">
        <v>91</v>
      </c>
    </row>
    <row r="97" spans="2:12" s="8" customFormat="1" ht="24.9" customHeight="1">
      <c r="B97" s="105"/>
      <c r="D97" s="106" t="s">
        <v>92</v>
      </c>
      <c r="E97" s="107"/>
      <c r="F97" s="107"/>
      <c r="G97" s="107"/>
      <c r="H97" s="107"/>
      <c r="I97" s="107"/>
      <c r="J97" s="108">
        <f>J122</f>
        <v>0</v>
      </c>
      <c r="L97" s="105"/>
    </row>
    <row r="98" spans="2:12" s="9" customFormat="1" ht="19.95" customHeight="1">
      <c r="B98" s="109"/>
      <c r="D98" s="110" t="s">
        <v>98</v>
      </c>
      <c r="E98" s="111"/>
      <c r="F98" s="111"/>
      <c r="G98" s="111"/>
      <c r="H98" s="111"/>
      <c r="I98" s="111"/>
      <c r="J98" s="112">
        <f>J123</f>
        <v>0</v>
      </c>
      <c r="L98" s="109"/>
    </row>
    <row r="99" spans="2:12" s="8" customFormat="1" ht="24.9" customHeight="1">
      <c r="B99" s="105"/>
      <c r="D99" s="106" t="s">
        <v>100</v>
      </c>
      <c r="E99" s="107"/>
      <c r="F99" s="107"/>
      <c r="G99" s="107"/>
      <c r="H99" s="107"/>
      <c r="I99" s="107"/>
      <c r="J99" s="108">
        <f>J133</f>
        <v>0</v>
      </c>
      <c r="L99" s="105"/>
    </row>
    <row r="100" spans="2:12" s="9" customFormat="1" ht="19.95" customHeight="1">
      <c r="B100" s="109"/>
      <c r="D100" s="110" t="s">
        <v>102</v>
      </c>
      <c r="E100" s="111"/>
      <c r="F100" s="111"/>
      <c r="G100" s="111"/>
      <c r="H100" s="111"/>
      <c r="I100" s="111"/>
      <c r="J100" s="112">
        <f>J134</f>
        <v>0</v>
      </c>
      <c r="L100" s="109"/>
    </row>
    <row r="101" spans="2:12" s="9" customFormat="1" ht="19.95" customHeight="1">
      <c r="B101" s="109"/>
      <c r="D101" s="110" t="s">
        <v>103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12" s="1" customFormat="1" ht="21.75" customHeight="1">
      <c r="B102" s="27"/>
      <c r="L102" s="27"/>
    </row>
    <row r="103" spans="2:12" s="1" customFormat="1" ht="6.9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7"/>
    </row>
    <row r="107" spans="2:12" s="1" customFormat="1" ht="6.9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27"/>
    </row>
    <row r="108" spans="2:12" s="1" customFormat="1" ht="24.9" customHeight="1">
      <c r="B108" s="27"/>
      <c r="C108" s="19" t="s">
        <v>108</v>
      </c>
      <c r="L108" s="27"/>
    </row>
    <row r="109" spans="2:12" s="1" customFormat="1" ht="6.9" customHeight="1">
      <c r="B109" s="27"/>
      <c r="L109" s="27"/>
    </row>
    <row r="110" spans="2:12" s="1" customFormat="1" ht="12" customHeight="1">
      <c r="B110" s="27"/>
      <c r="C110" s="24" t="s">
        <v>12</v>
      </c>
      <c r="L110" s="27"/>
    </row>
    <row r="111" spans="2:12" s="1" customFormat="1" ht="26.25" customHeight="1">
      <c r="B111" s="27"/>
      <c r="E111" s="214" t="str">
        <f>E7</f>
        <v xml:space="preserve">Stavebné úpravy maštale pre voľné ustajnenie HD č. 182/1, 2 k.u. Rovné </v>
      </c>
      <c r="F111" s="215"/>
      <c r="G111" s="215"/>
      <c r="H111" s="215"/>
      <c r="L111" s="27"/>
    </row>
    <row r="112" spans="2:12" s="1" customFormat="1" ht="12" customHeight="1">
      <c r="B112" s="27"/>
      <c r="C112" s="24" t="s">
        <v>85</v>
      </c>
      <c r="L112" s="27"/>
    </row>
    <row r="113" spans="2:65" s="1" customFormat="1" ht="16.5" customHeight="1">
      <c r="B113" s="27"/>
      <c r="E113" s="188" t="str">
        <f>E9</f>
        <v>02.2 - Búracie práce</v>
      </c>
      <c r="F113" s="213"/>
      <c r="G113" s="213"/>
      <c r="H113" s="213"/>
      <c r="L113" s="27"/>
    </row>
    <row r="114" spans="2:65" s="1" customFormat="1" ht="6.9" customHeight="1">
      <c r="B114" s="27"/>
      <c r="L114" s="27"/>
    </row>
    <row r="115" spans="2:65" s="1" customFormat="1" ht="12" customHeight="1">
      <c r="B115" s="27"/>
      <c r="C115" s="24" t="s">
        <v>15</v>
      </c>
      <c r="F115" s="22" t="str">
        <f>F12</f>
        <v>Rovné, okres Humenné</v>
      </c>
      <c r="I115" s="24" t="s">
        <v>17</v>
      </c>
      <c r="J115" s="50" t="str">
        <f>IF(J12="","",J12)</f>
        <v>14. 6. 2022</v>
      </c>
      <c r="L115" s="27"/>
    </row>
    <row r="116" spans="2:65" s="1" customFormat="1" ht="6.9" customHeight="1">
      <c r="B116" s="27"/>
      <c r="L116" s="27"/>
    </row>
    <row r="117" spans="2:65" s="1" customFormat="1" ht="15.15" customHeight="1">
      <c r="B117" s="27"/>
      <c r="C117" s="24" t="s">
        <v>19</v>
      </c>
      <c r="F117" s="22" t="str">
        <f>E15</f>
        <v>MOR faktoring s.r.o.</v>
      </c>
      <c r="I117" s="24" t="s">
        <v>25</v>
      </c>
      <c r="J117" s="25" t="str">
        <f>E21</f>
        <v>Ing.Mária Salanciová</v>
      </c>
      <c r="L117" s="27"/>
    </row>
    <row r="118" spans="2:65" s="1" customFormat="1" ht="15.15" customHeight="1">
      <c r="B118" s="27"/>
      <c r="C118" s="24" t="s">
        <v>23</v>
      </c>
      <c r="F118" s="22" t="str">
        <f>IF(E18="","",E18)</f>
        <v xml:space="preserve"> </v>
      </c>
      <c r="I118" s="24" t="s">
        <v>29</v>
      </c>
      <c r="J118" s="25" t="str">
        <f>E24</f>
        <v>Ing.Mária Salanciová</v>
      </c>
      <c r="L118" s="27"/>
    </row>
    <row r="119" spans="2:65" s="1" customFormat="1" ht="10.4" customHeight="1">
      <c r="B119" s="27"/>
      <c r="L119" s="27"/>
    </row>
    <row r="120" spans="2:65" s="10" customFormat="1" ht="29.25" customHeight="1">
      <c r="B120" s="113"/>
      <c r="C120" s="114" t="s">
        <v>109</v>
      </c>
      <c r="D120" s="115" t="s">
        <v>56</v>
      </c>
      <c r="E120" s="115" t="s">
        <v>52</v>
      </c>
      <c r="F120" s="115" t="s">
        <v>53</v>
      </c>
      <c r="G120" s="115" t="s">
        <v>110</v>
      </c>
      <c r="H120" s="115" t="s">
        <v>111</v>
      </c>
      <c r="I120" s="115" t="s">
        <v>112</v>
      </c>
      <c r="J120" s="116" t="s">
        <v>89</v>
      </c>
      <c r="K120" s="117" t="s">
        <v>113</v>
      </c>
      <c r="L120" s="113"/>
      <c r="M120" s="56" t="s">
        <v>1</v>
      </c>
      <c r="N120" s="57" t="s">
        <v>35</v>
      </c>
      <c r="O120" s="57" t="s">
        <v>114</v>
      </c>
      <c r="P120" s="57" t="s">
        <v>115</v>
      </c>
      <c r="Q120" s="57" t="s">
        <v>116</v>
      </c>
      <c r="R120" s="57" t="s">
        <v>117</v>
      </c>
      <c r="S120" s="57" t="s">
        <v>118</v>
      </c>
      <c r="T120" s="58" t="s">
        <v>119</v>
      </c>
    </row>
    <row r="121" spans="2:65" s="1" customFormat="1" ht="22.95" customHeight="1">
      <c r="B121" s="27"/>
      <c r="C121" s="61" t="s">
        <v>90</v>
      </c>
      <c r="J121" s="118">
        <f>BK121</f>
        <v>0</v>
      </c>
      <c r="L121" s="27"/>
      <c r="M121" s="59"/>
      <c r="N121" s="51"/>
      <c r="O121" s="51"/>
      <c r="P121" s="119">
        <f>P122+P133</f>
        <v>0</v>
      </c>
      <c r="Q121" s="51"/>
      <c r="R121" s="119">
        <f>R122+R133</f>
        <v>0</v>
      </c>
      <c r="S121" s="51"/>
      <c r="T121" s="120">
        <f>T122+T133</f>
        <v>0</v>
      </c>
      <c r="AT121" s="15" t="s">
        <v>70</v>
      </c>
      <c r="AU121" s="15" t="s">
        <v>91</v>
      </c>
      <c r="BK121" s="121">
        <f>BK122+BK133</f>
        <v>0</v>
      </c>
    </row>
    <row r="122" spans="2:65" s="11" customFormat="1" ht="25.95" customHeight="1">
      <c r="B122" s="122"/>
      <c r="D122" s="123" t="s">
        <v>70</v>
      </c>
      <c r="E122" s="124" t="s">
        <v>120</v>
      </c>
      <c r="F122" s="124" t="s">
        <v>121</v>
      </c>
      <c r="J122" s="125">
        <f>BK122</f>
        <v>0</v>
      </c>
      <c r="L122" s="122"/>
      <c r="M122" s="126"/>
      <c r="P122" s="127">
        <f>P123</f>
        <v>0</v>
      </c>
      <c r="R122" s="127">
        <f>R123</f>
        <v>0</v>
      </c>
      <c r="T122" s="128">
        <f>T123</f>
        <v>0</v>
      </c>
      <c r="AR122" s="123" t="s">
        <v>79</v>
      </c>
      <c r="AT122" s="129" t="s">
        <v>70</v>
      </c>
      <c r="AU122" s="129" t="s">
        <v>71</v>
      </c>
      <c r="AY122" s="123" t="s">
        <v>122</v>
      </c>
      <c r="BK122" s="130">
        <f>BK123</f>
        <v>0</v>
      </c>
    </row>
    <row r="123" spans="2:65" s="11" customFormat="1" ht="22.95" customHeight="1">
      <c r="B123" s="122"/>
      <c r="D123" s="123" t="s">
        <v>70</v>
      </c>
      <c r="E123" s="131" t="s">
        <v>166</v>
      </c>
      <c r="F123" s="131" t="s">
        <v>295</v>
      </c>
      <c r="J123" s="132">
        <f>BK123</f>
        <v>0</v>
      </c>
      <c r="L123" s="122"/>
      <c r="M123" s="126"/>
      <c r="P123" s="127">
        <f>SUM(P124:P132)</f>
        <v>0</v>
      </c>
      <c r="R123" s="127">
        <f>SUM(R124:R132)</f>
        <v>0</v>
      </c>
      <c r="T123" s="128">
        <f>SUM(T124:T132)</f>
        <v>0</v>
      </c>
      <c r="AR123" s="123" t="s">
        <v>79</v>
      </c>
      <c r="AT123" s="129" t="s">
        <v>70</v>
      </c>
      <c r="AU123" s="129" t="s">
        <v>79</v>
      </c>
      <c r="AY123" s="123" t="s">
        <v>122</v>
      </c>
      <c r="BK123" s="130">
        <f>SUM(BK124:BK132)</f>
        <v>0</v>
      </c>
    </row>
    <row r="124" spans="2:65" s="1" customFormat="1" ht="21.75" customHeight="1">
      <c r="B124" s="133"/>
      <c r="C124" s="134" t="s">
        <v>79</v>
      </c>
      <c r="D124" s="134" t="s">
        <v>124</v>
      </c>
      <c r="E124" s="135" t="s">
        <v>563</v>
      </c>
      <c r="F124" s="136" t="s">
        <v>564</v>
      </c>
      <c r="G124" s="137" t="s">
        <v>227</v>
      </c>
      <c r="H124" s="138">
        <v>17.140999999999998</v>
      </c>
      <c r="I124" s="138"/>
      <c r="J124" s="138">
        <f>ROUND(I124*H124,3)</f>
        <v>0</v>
      </c>
      <c r="K124" s="139"/>
      <c r="L124" s="27"/>
      <c r="M124" s="140" t="s">
        <v>1</v>
      </c>
      <c r="N124" s="141" t="s">
        <v>37</v>
      </c>
      <c r="O124" s="142">
        <v>0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128</v>
      </c>
      <c r="AT124" s="144" t="s">
        <v>124</v>
      </c>
      <c r="AU124" s="144" t="s">
        <v>129</v>
      </c>
      <c r="AY124" s="15" t="s">
        <v>122</v>
      </c>
      <c r="BE124" s="145">
        <f>IF(N124="základná",J124,0)</f>
        <v>0</v>
      </c>
      <c r="BF124" s="145">
        <f>IF(N124="znížená",J124,0)</f>
        <v>0</v>
      </c>
      <c r="BG124" s="145">
        <f>IF(N124="zákl. prenesená",J124,0)</f>
        <v>0</v>
      </c>
      <c r="BH124" s="145">
        <f>IF(N124="zníž. prenesená",J124,0)</f>
        <v>0</v>
      </c>
      <c r="BI124" s="145">
        <f>IF(N124="nulová",J124,0)</f>
        <v>0</v>
      </c>
      <c r="BJ124" s="15" t="s">
        <v>129</v>
      </c>
      <c r="BK124" s="146">
        <f>ROUND(I124*H124,3)</f>
        <v>0</v>
      </c>
      <c r="BL124" s="15" t="s">
        <v>128</v>
      </c>
      <c r="BM124" s="144" t="s">
        <v>129</v>
      </c>
    </row>
    <row r="125" spans="2:65" s="1" customFormat="1" ht="24.15" customHeight="1">
      <c r="B125" s="133"/>
      <c r="C125" s="134" t="s">
        <v>129</v>
      </c>
      <c r="D125" s="134" t="s">
        <v>124</v>
      </c>
      <c r="E125" s="135" t="s">
        <v>565</v>
      </c>
      <c r="F125" s="136" t="s">
        <v>566</v>
      </c>
      <c r="G125" s="137" t="s">
        <v>227</v>
      </c>
      <c r="H125" s="138">
        <v>102.846</v>
      </c>
      <c r="I125" s="138"/>
      <c r="J125" s="138">
        <f>ROUND(I125*H125,3)</f>
        <v>0</v>
      </c>
      <c r="K125" s="139"/>
      <c r="L125" s="27"/>
      <c r="M125" s="140" t="s">
        <v>1</v>
      </c>
      <c r="N125" s="141" t="s">
        <v>37</v>
      </c>
      <c r="O125" s="142">
        <v>0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128</v>
      </c>
      <c r="AT125" s="144" t="s">
        <v>124</v>
      </c>
      <c r="AU125" s="144" t="s">
        <v>129</v>
      </c>
      <c r="AY125" s="15" t="s">
        <v>122</v>
      </c>
      <c r="BE125" s="145">
        <f>IF(N125="základná",J125,0)</f>
        <v>0</v>
      </c>
      <c r="BF125" s="145">
        <f>IF(N125="znížená",J125,0)</f>
        <v>0</v>
      </c>
      <c r="BG125" s="145">
        <f>IF(N125="zákl. prenesená",J125,0)</f>
        <v>0</v>
      </c>
      <c r="BH125" s="145">
        <f>IF(N125="zníž. prenesená",J125,0)</f>
        <v>0</v>
      </c>
      <c r="BI125" s="145">
        <f>IF(N125="nulová",J125,0)</f>
        <v>0</v>
      </c>
      <c r="BJ125" s="15" t="s">
        <v>129</v>
      </c>
      <c r="BK125" s="146">
        <f>ROUND(I125*H125,3)</f>
        <v>0</v>
      </c>
      <c r="BL125" s="15" t="s">
        <v>128</v>
      </c>
      <c r="BM125" s="144" t="s">
        <v>128</v>
      </c>
    </row>
    <row r="126" spans="2:65" s="12" customFormat="1">
      <c r="B126" s="147"/>
      <c r="D126" s="148" t="s">
        <v>130</v>
      </c>
      <c r="E126" s="149" t="s">
        <v>1</v>
      </c>
      <c r="F126" s="150" t="s">
        <v>567</v>
      </c>
      <c r="H126" s="151">
        <v>102.846</v>
      </c>
      <c r="L126" s="147"/>
      <c r="M126" s="152"/>
      <c r="T126" s="153"/>
      <c r="AT126" s="149" t="s">
        <v>130</v>
      </c>
      <c r="AU126" s="149" t="s">
        <v>129</v>
      </c>
      <c r="AV126" s="12" t="s">
        <v>129</v>
      </c>
      <c r="AW126" s="12" t="s">
        <v>27</v>
      </c>
      <c r="AX126" s="12" t="s">
        <v>71</v>
      </c>
      <c r="AY126" s="149" t="s">
        <v>122</v>
      </c>
    </row>
    <row r="127" spans="2:65" s="13" customFormat="1">
      <c r="B127" s="154"/>
      <c r="D127" s="148" t="s">
        <v>130</v>
      </c>
      <c r="E127" s="155" t="s">
        <v>1</v>
      </c>
      <c r="F127" s="156" t="s">
        <v>134</v>
      </c>
      <c r="H127" s="157">
        <v>102.846</v>
      </c>
      <c r="L127" s="154"/>
      <c r="M127" s="158"/>
      <c r="T127" s="159"/>
      <c r="AT127" s="155" t="s">
        <v>130</v>
      </c>
      <c r="AU127" s="155" t="s">
        <v>129</v>
      </c>
      <c r="AV127" s="13" t="s">
        <v>128</v>
      </c>
      <c r="AW127" s="13" t="s">
        <v>27</v>
      </c>
      <c r="AX127" s="13" t="s">
        <v>79</v>
      </c>
      <c r="AY127" s="155" t="s">
        <v>122</v>
      </c>
    </row>
    <row r="128" spans="2:65" s="1" customFormat="1" ht="24.15" customHeight="1">
      <c r="B128" s="133"/>
      <c r="C128" s="134" t="s">
        <v>137</v>
      </c>
      <c r="D128" s="134" t="s">
        <v>124</v>
      </c>
      <c r="E128" s="135" t="s">
        <v>568</v>
      </c>
      <c r="F128" s="136" t="s">
        <v>569</v>
      </c>
      <c r="G128" s="137" t="s">
        <v>227</v>
      </c>
      <c r="H128" s="138">
        <v>17.140999999999998</v>
      </c>
      <c r="I128" s="138"/>
      <c r="J128" s="138">
        <f>ROUND(I128*H128,3)</f>
        <v>0</v>
      </c>
      <c r="K128" s="139"/>
      <c r="L128" s="27"/>
      <c r="M128" s="140" t="s">
        <v>1</v>
      </c>
      <c r="N128" s="141" t="s">
        <v>37</v>
      </c>
      <c r="O128" s="142">
        <v>0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128</v>
      </c>
      <c r="AT128" s="144" t="s">
        <v>124</v>
      </c>
      <c r="AU128" s="144" t="s">
        <v>129</v>
      </c>
      <c r="AY128" s="15" t="s">
        <v>122</v>
      </c>
      <c r="BE128" s="145">
        <f>IF(N128="základná",J128,0)</f>
        <v>0</v>
      </c>
      <c r="BF128" s="145">
        <f>IF(N128="znížená",J128,0)</f>
        <v>0</v>
      </c>
      <c r="BG128" s="145">
        <f>IF(N128="zákl. prenesená",J128,0)</f>
        <v>0</v>
      </c>
      <c r="BH128" s="145">
        <f>IF(N128="zníž. prenesená",J128,0)</f>
        <v>0</v>
      </c>
      <c r="BI128" s="145">
        <f>IF(N128="nulová",J128,0)</f>
        <v>0</v>
      </c>
      <c r="BJ128" s="15" t="s">
        <v>129</v>
      </c>
      <c r="BK128" s="146">
        <f>ROUND(I128*H128,3)</f>
        <v>0</v>
      </c>
      <c r="BL128" s="15" t="s">
        <v>128</v>
      </c>
      <c r="BM128" s="144" t="s">
        <v>140</v>
      </c>
    </row>
    <row r="129" spans="2:65" s="1" customFormat="1" ht="24.15" customHeight="1">
      <c r="B129" s="133"/>
      <c r="C129" s="134" t="s">
        <v>128</v>
      </c>
      <c r="D129" s="134" t="s">
        <v>124</v>
      </c>
      <c r="E129" s="135" t="s">
        <v>570</v>
      </c>
      <c r="F129" s="136" t="s">
        <v>571</v>
      </c>
      <c r="G129" s="137" t="s">
        <v>227</v>
      </c>
      <c r="H129" s="138">
        <v>137.12799999999999</v>
      </c>
      <c r="I129" s="138"/>
      <c r="J129" s="138">
        <f>ROUND(I129*H129,3)</f>
        <v>0</v>
      </c>
      <c r="K129" s="139"/>
      <c r="L129" s="27"/>
      <c r="M129" s="140" t="s">
        <v>1</v>
      </c>
      <c r="N129" s="141" t="s">
        <v>37</v>
      </c>
      <c r="O129" s="142">
        <v>0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128</v>
      </c>
      <c r="AT129" s="144" t="s">
        <v>124</v>
      </c>
      <c r="AU129" s="144" t="s">
        <v>129</v>
      </c>
      <c r="AY129" s="15" t="s">
        <v>122</v>
      </c>
      <c r="BE129" s="145">
        <f>IF(N129="základná",J129,0)</f>
        <v>0</v>
      </c>
      <c r="BF129" s="145">
        <f>IF(N129="znížená",J129,0)</f>
        <v>0</v>
      </c>
      <c r="BG129" s="145">
        <f>IF(N129="zákl. prenesená",J129,0)</f>
        <v>0</v>
      </c>
      <c r="BH129" s="145">
        <f>IF(N129="zníž. prenesená",J129,0)</f>
        <v>0</v>
      </c>
      <c r="BI129" s="145">
        <f>IF(N129="nulová",J129,0)</f>
        <v>0</v>
      </c>
      <c r="BJ129" s="15" t="s">
        <v>129</v>
      </c>
      <c r="BK129" s="146">
        <f>ROUND(I129*H129,3)</f>
        <v>0</v>
      </c>
      <c r="BL129" s="15" t="s">
        <v>128</v>
      </c>
      <c r="BM129" s="144" t="s">
        <v>144</v>
      </c>
    </row>
    <row r="130" spans="2:65" s="12" customFormat="1">
      <c r="B130" s="147"/>
      <c r="D130" s="148" t="s">
        <v>130</v>
      </c>
      <c r="E130" s="149" t="s">
        <v>1</v>
      </c>
      <c r="F130" s="150" t="s">
        <v>572</v>
      </c>
      <c r="H130" s="151">
        <v>137.12799999999999</v>
      </c>
      <c r="L130" s="147"/>
      <c r="M130" s="152"/>
      <c r="T130" s="153"/>
      <c r="AT130" s="149" t="s">
        <v>130</v>
      </c>
      <c r="AU130" s="149" t="s">
        <v>129</v>
      </c>
      <c r="AV130" s="12" t="s">
        <v>129</v>
      </c>
      <c r="AW130" s="12" t="s">
        <v>27</v>
      </c>
      <c r="AX130" s="12" t="s">
        <v>71</v>
      </c>
      <c r="AY130" s="149" t="s">
        <v>122</v>
      </c>
    </row>
    <row r="131" spans="2:65" s="13" customFormat="1">
      <c r="B131" s="154"/>
      <c r="D131" s="148" t="s">
        <v>130</v>
      </c>
      <c r="E131" s="155" t="s">
        <v>1</v>
      </c>
      <c r="F131" s="156" t="s">
        <v>134</v>
      </c>
      <c r="H131" s="157">
        <v>137.12799999999999</v>
      </c>
      <c r="L131" s="154"/>
      <c r="M131" s="158"/>
      <c r="T131" s="159"/>
      <c r="AT131" s="155" t="s">
        <v>130</v>
      </c>
      <c r="AU131" s="155" t="s">
        <v>129</v>
      </c>
      <c r="AV131" s="13" t="s">
        <v>128</v>
      </c>
      <c r="AW131" s="13" t="s">
        <v>27</v>
      </c>
      <c r="AX131" s="13" t="s">
        <v>79</v>
      </c>
      <c r="AY131" s="155" t="s">
        <v>122</v>
      </c>
    </row>
    <row r="132" spans="2:65" s="1" customFormat="1" ht="24.15" customHeight="1">
      <c r="B132" s="133"/>
      <c r="C132" s="134" t="s">
        <v>145</v>
      </c>
      <c r="D132" s="134" t="s">
        <v>124</v>
      </c>
      <c r="E132" s="135" t="s">
        <v>573</v>
      </c>
      <c r="F132" s="136" t="s">
        <v>574</v>
      </c>
      <c r="G132" s="137" t="s">
        <v>227</v>
      </c>
      <c r="H132" s="138">
        <v>17.140999999999998</v>
      </c>
      <c r="I132" s="138"/>
      <c r="J132" s="138">
        <f>ROUND(I132*H132,3)</f>
        <v>0</v>
      </c>
      <c r="K132" s="139"/>
      <c r="L132" s="27"/>
      <c r="M132" s="140" t="s">
        <v>1</v>
      </c>
      <c r="N132" s="141" t="s">
        <v>37</v>
      </c>
      <c r="O132" s="142">
        <v>0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128</v>
      </c>
      <c r="AT132" s="144" t="s">
        <v>124</v>
      </c>
      <c r="AU132" s="144" t="s">
        <v>129</v>
      </c>
      <c r="AY132" s="15" t="s">
        <v>122</v>
      </c>
      <c r="BE132" s="145">
        <f>IF(N132="základná",J132,0)</f>
        <v>0</v>
      </c>
      <c r="BF132" s="145">
        <f>IF(N132="znížená",J132,0)</f>
        <v>0</v>
      </c>
      <c r="BG132" s="145">
        <f>IF(N132="zákl. prenesená",J132,0)</f>
        <v>0</v>
      </c>
      <c r="BH132" s="145">
        <f>IF(N132="zníž. prenesená",J132,0)</f>
        <v>0</v>
      </c>
      <c r="BI132" s="145">
        <f>IF(N132="nulová",J132,0)</f>
        <v>0</v>
      </c>
      <c r="BJ132" s="15" t="s">
        <v>129</v>
      </c>
      <c r="BK132" s="146">
        <f>ROUND(I132*H132,3)</f>
        <v>0</v>
      </c>
      <c r="BL132" s="15" t="s">
        <v>128</v>
      </c>
      <c r="BM132" s="144" t="s">
        <v>148</v>
      </c>
    </row>
    <row r="133" spans="2:65" s="11" customFormat="1" ht="25.95" customHeight="1">
      <c r="B133" s="122"/>
      <c r="D133" s="123" t="s">
        <v>70</v>
      </c>
      <c r="E133" s="124" t="s">
        <v>336</v>
      </c>
      <c r="F133" s="124" t="s">
        <v>337</v>
      </c>
      <c r="J133" s="125">
        <f>BK133</f>
        <v>0</v>
      </c>
      <c r="L133" s="122"/>
      <c r="M133" s="126"/>
      <c r="P133" s="127">
        <f>P134+P138</f>
        <v>0</v>
      </c>
      <c r="R133" s="127">
        <f>R134+R138</f>
        <v>0</v>
      </c>
      <c r="T133" s="128">
        <f>T134+T138</f>
        <v>0</v>
      </c>
      <c r="AR133" s="123" t="s">
        <v>129</v>
      </c>
      <c r="AT133" s="129" t="s">
        <v>70</v>
      </c>
      <c r="AU133" s="129" t="s">
        <v>71</v>
      </c>
      <c r="AY133" s="123" t="s">
        <v>122</v>
      </c>
      <c r="BK133" s="130">
        <f>BK134+BK138</f>
        <v>0</v>
      </c>
    </row>
    <row r="134" spans="2:65" s="11" customFormat="1" ht="22.95" customHeight="1">
      <c r="B134" s="122"/>
      <c r="D134" s="123" t="s">
        <v>70</v>
      </c>
      <c r="E134" s="131" t="s">
        <v>360</v>
      </c>
      <c r="F134" s="131" t="s">
        <v>361</v>
      </c>
      <c r="J134" s="132">
        <f>BK134</f>
        <v>0</v>
      </c>
      <c r="L134" s="122"/>
      <c r="M134" s="126"/>
      <c r="P134" s="127">
        <f>SUM(P135:P137)</f>
        <v>0</v>
      </c>
      <c r="R134" s="127">
        <f>SUM(R135:R137)</f>
        <v>0</v>
      </c>
      <c r="T134" s="128">
        <f>SUM(T135:T137)</f>
        <v>0</v>
      </c>
      <c r="AR134" s="123" t="s">
        <v>129</v>
      </c>
      <c r="AT134" s="129" t="s">
        <v>70</v>
      </c>
      <c r="AU134" s="129" t="s">
        <v>79</v>
      </c>
      <c r="AY134" s="123" t="s">
        <v>122</v>
      </c>
      <c r="BK134" s="130">
        <f>SUM(BK135:BK137)</f>
        <v>0</v>
      </c>
    </row>
    <row r="135" spans="2:65" s="1" customFormat="1" ht="33" customHeight="1">
      <c r="B135" s="133"/>
      <c r="C135" s="134" t="s">
        <v>140</v>
      </c>
      <c r="D135" s="134" t="s">
        <v>124</v>
      </c>
      <c r="E135" s="135" t="s">
        <v>575</v>
      </c>
      <c r="F135" s="136" t="s">
        <v>576</v>
      </c>
      <c r="G135" s="137" t="s">
        <v>174</v>
      </c>
      <c r="H135" s="138">
        <v>228.2</v>
      </c>
      <c r="I135" s="138"/>
      <c r="J135" s="138">
        <f>ROUND(I135*H135,3)</f>
        <v>0</v>
      </c>
      <c r="K135" s="139"/>
      <c r="L135" s="27"/>
      <c r="M135" s="140" t="s">
        <v>1</v>
      </c>
      <c r="N135" s="141" t="s">
        <v>37</v>
      </c>
      <c r="O135" s="142">
        <v>0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162</v>
      </c>
      <c r="AT135" s="144" t="s">
        <v>124</v>
      </c>
      <c r="AU135" s="144" t="s">
        <v>129</v>
      </c>
      <c r="AY135" s="15" t="s">
        <v>122</v>
      </c>
      <c r="BE135" s="145">
        <f>IF(N135="základná",J135,0)</f>
        <v>0</v>
      </c>
      <c r="BF135" s="145">
        <f>IF(N135="znížená",J135,0)</f>
        <v>0</v>
      </c>
      <c r="BG135" s="145">
        <f>IF(N135="zákl. prenesená",J135,0)</f>
        <v>0</v>
      </c>
      <c r="BH135" s="145">
        <f>IF(N135="zníž. prenesená",J135,0)</f>
        <v>0</v>
      </c>
      <c r="BI135" s="145">
        <f>IF(N135="nulová",J135,0)</f>
        <v>0</v>
      </c>
      <c r="BJ135" s="15" t="s">
        <v>129</v>
      </c>
      <c r="BK135" s="146">
        <f>ROUND(I135*H135,3)</f>
        <v>0</v>
      </c>
      <c r="BL135" s="15" t="s">
        <v>162</v>
      </c>
      <c r="BM135" s="144" t="s">
        <v>153</v>
      </c>
    </row>
    <row r="136" spans="2:65" s="12" customFormat="1">
      <c r="B136" s="147"/>
      <c r="D136" s="148" t="s">
        <v>130</v>
      </c>
      <c r="E136" s="149" t="s">
        <v>1</v>
      </c>
      <c r="F136" s="150" t="s">
        <v>577</v>
      </c>
      <c r="H136" s="151">
        <v>228.2</v>
      </c>
      <c r="L136" s="147"/>
      <c r="M136" s="152"/>
      <c r="T136" s="153"/>
      <c r="AT136" s="149" t="s">
        <v>130</v>
      </c>
      <c r="AU136" s="149" t="s">
        <v>129</v>
      </c>
      <c r="AV136" s="12" t="s">
        <v>129</v>
      </c>
      <c r="AW136" s="12" t="s">
        <v>27</v>
      </c>
      <c r="AX136" s="12" t="s">
        <v>71</v>
      </c>
      <c r="AY136" s="149" t="s">
        <v>122</v>
      </c>
    </row>
    <row r="137" spans="2:65" s="13" customFormat="1">
      <c r="B137" s="154"/>
      <c r="D137" s="148" t="s">
        <v>130</v>
      </c>
      <c r="E137" s="155" t="s">
        <v>1</v>
      </c>
      <c r="F137" s="156" t="s">
        <v>134</v>
      </c>
      <c r="H137" s="157">
        <v>228.2</v>
      </c>
      <c r="L137" s="154"/>
      <c r="M137" s="158"/>
      <c r="T137" s="159"/>
      <c r="AT137" s="155" t="s">
        <v>130</v>
      </c>
      <c r="AU137" s="155" t="s">
        <v>129</v>
      </c>
      <c r="AV137" s="13" t="s">
        <v>128</v>
      </c>
      <c r="AW137" s="13" t="s">
        <v>27</v>
      </c>
      <c r="AX137" s="13" t="s">
        <v>79</v>
      </c>
      <c r="AY137" s="155" t="s">
        <v>122</v>
      </c>
    </row>
    <row r="138" spans="2:65" s="11" customFormat="1" ht="22.95" customHeight="1">
      <c r="B138" s="122"/>
      <c r="D138" s="123" t="s">
        <v>70</v>
      </c>
      <c r="E138" s="131" t="s">
        <v>374</v>
      </c>
      <c r="F138" s="131" t="s">
        <v>375</v>
      </c>
      <c r="J138" s="132">
        <f>BK138</f>
        <v>0</v>
      </c>
      <c r="L138" s="122"/>
      <c r="M138" s="126"/>
      <c r="P138" s="127">
        <f>SUM(P139:P147)</f>
        <v>0</v>
      </c>
      <c r="R138" s="127">
        <f>SUM(R139:R147)</f>
        <v>0</v>
      </c>
      <c r="T138" s="128">
        <f>SUM(T139:T147)</f>
        <v>0</v>
      </c>
      <c r="AR138" s="123" t="s">
        <v>129</v>
      </c>
      <c r="AT138" s="129" t="s">
        <v>70</v>
      </c>
      <c r="AU138" s="129" t="s">
        <v>79</v>
      </c>
      <c r="AY138" s="123" t="s">
        <v>122</v>
      </c>
      <c r="BK138" s="130">
        <f>SUM(BK139:BK147)</f>
        <v>0</v>
      </c>
    </row>
    <row r="139" spans="2:65" s="1" customFormat="1" ht="16.5" customHeight="1">
      <c r="B139" s="133"/>
      <c r="C139" s="134" t="s">
        <v>156</v>
      </c>
      <c r="D139" s="134" t="s">
        <v>124</v>
      </c>
      <c r="E139" s="135" t="s">
        <v>578</v>
      </c>
      <c r="F139" s="136" t="s">
        <v>579</v>
      </c>
      <c r="G139" s="137" t="s">
        <v>174</v>
      </c>
      <c r="H139" s="138">
        <v>114.1</v>
      </c>
      <c r="I139" s="138"/>
      <c r="J139" s="138">
        <f>ROUND(I139*H139,3)</f>
        <v>0</v>
      </c>
      <c r="K139" s="139"/>
      <c r="L139" s="27"/>
      <c r="M139" s="140" t="s">
        <v>1</v>
      </c>
      <c r="N139" s="141" t="s">
        <v>37</v>
      </c>
      <c r="O139" s="142">
        <v>0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162</v>
      </c>
      <c r="AT139" s="144" t="s">
        <v>124</v>
      </c>
      <c r="AU139" s="144" t="s">
        <v>129</v>
      </c>
      <c r="AY139" s="15" t="s">
        <v>122</v>
      </c>
      <c r="BE139" s="145">
        <f>IF(N139="základná",J139,0)</f>
        <v>0</v>
      </c>
      <c r="BF139" s="145">
        <f>IF(N139="znížená",J139,0)</f>
        <v>0</v>
      </c>
      <c r="BG139" s="145">
        <f>IF(N139="zákl. prenesená",J139,0)</f>
        <v>0</v>
      </c>
      <c r="BH139" s="145">
        <f>IF(N139="zníž. prenesená",J139,0)</f>
        <v>0</v>
      </c>
      <c r="BI139" s="145">
        <f>IF(N139="nulová",J139,0)</f>
        <v>0</v>
      </c>
      <c r="BJ139" s="15" t="s">
        <v>129</v>
      </c>
      <c r="BK139" s="146">
        <f>ROUND(I139*H139,3)</f>
        <v>0</v>
      </c>
      <c r="BL139" s="15" t="s">
        <v>162</v>
      </c>
      <c r="BM139" s="144" t="s">
        <v>159</v>
      </c>
    </row>
    <row r="140" spans="2:65" s="12" customFormat="1">
      <c r="B140" s="147"/>
      <c r="D140" s="148" t="s">
        <v>130</v>
      </c>
      <c r="E140" s="149" t="s">
        <v>1</v>
      </c>
      <c r="F140" s="150" t="s">
        <v>580</v>
      </c>
      <c r="H140" s="151">
        <v>114.1</v>
      </c>
      <c r="L140" s="147"/>
      <c r="M140" s="152"/>
      <c r="T140" s="153"/>
      <c r="AT140" s="149" t="s">
        <v>130</v>
      </c>
      <c r="AU140" s="149" t="s">
        <v>129</v>
      </c>
      <c r="AV140" s="12" t="s">
        <v>129</v>
      </c>
      <c r="AW140" s="12" t="s">
        <v>27</v>
      </c>
      <c r="AX140" s="12" t="s">
        <v>71</v>
      </c>
      <c r="AY140" s="149" t="s">
        <v>122</v>
      </c>
    </row>
    <row r="141" spans="2:65" s="13" customFormat="1">
      <c r="B141" s="154"/>
      <c r="D141" s="148" t="s">
        <v>130</v>
      </c>
      <c r="E141" s="155" t="s">
        <v>1</v>
      </c>
      <c r="F141" s="156" t="s">
        <v>134</v>
      </c>
      <c r="H141" s="157">
        <v>114.1</v>
      </c>
      <c r="L141" s="154"/>
      <c r="M141" s="158"/>
      <c r="T141" s="159"/>
      <c r="AT141" s="155" t="s">
        <v>130</v>
      </c>
      <c r="AU141" s="155" t="s">
        <v>129</v>
      </c>
      <c r="AV141" s="13" t="s">
        <v>128</v>
      </c>
      <c r="AW141" s="13" t="s">
        <v>27</v>
      </c>
      <c r="AX141" s="13" t="s">
        <v>79</v>
      </c>
      <c r="AY141" s="155" t="s">
        <v>122</v>
      </c>
    </row>
    <row r="142" spans="2:65" s="1" customFormat="1" ht="24.15" customHeight="1">
      <c r="B142" s="133"/>
      <c r="C142" s="134" t="s">
        <v>144</v>
      </c>
      <c r="D142" s="134" t="s">
        <v>124</v>
      </c>
      <c r="E142" s="135" t="s">
        <v>581</v>
      </c>
      <c r="F142" s="136" t="s">
        <v>582</v>
      </c>
      <c r="G142" s="137" t="s">
        <v>174</v>
      </c>
      <c r="H142" s="138">
        <v>26.48</v>
      </c>
      <c r="I142" s="138"/>
      <c r="J142" s="138">
        <f>ROUND(I142*H142,3)</f>
        <v>0</v>
      </c>
      <c r="K142" s="139"/>
      <c r="L142" s="27"/>
      <c r="M142" s="140" t="s">
        <v>1</v>
      </c>
      <c r="N142" s="141" t="s">
        <v>37</v>
      </c>
      <c r="O142" s="142">
        <v>0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162</v>
      </c>
      <c r="AT142" s="144" t="s">
        <v>124</v>
      </c>
      <c r="AU142" s="144" t="s">
        <v>129</v>
      </c>
      <c r="AY142" s="15" t="s">
        <v>122</v>
      </c>
      <c r="BE142" s="145">
        <f>IF(N142="základná",J142,0)</f>
        <v>0</v>
      </c>
      <c r="BF142" s="145">
        <f>IF(N142="znížená",J142,0)</f>
        <v>0</v>
      </c>
      <c r="BG142" s="145">
        <f>IF(N142="zákl. prenesená",J142,0)</f>
        <v>0</v>
      </c>
      <c r="BH142" s="145">
        <f>IF(N142="zníž. prenesená",J142,0)</f>
        <v>0</v>
      </c>
      <c r="BI142" s="145">
        <f>IF(N142="nulová",J142,0)</f>
        <v>0</v>
      </c>
      <c r="BJ142" s="15" t="s">
        <v>129</v>
      </c>
      <c r="BK142" s="146">
        <f>ROUND(I142*H142,3)</f>
        <v>0</v>
      </c>
      <c r="BL142" s="15" t="s">
        <v>162</v>
      </c>
      <c r="BM142" s="144" t="s">
        <v>162</v>
      </c>
    </row>
    <row r="143" spans="2:65" s="12" customFormat="1">
      <c r="B143" s="147"/>
      <c r="D143" s="148" t="s">
        <v>130</v>
      </c>
      <c r="E143" s="149" t="s">
        <v>1</v>
      </c>
      <c r="F143" s="150" t="s">
        <v>583</v>
      </c>
      <c r="H143" s="151">
        <v>26.48</v>
      </c>
      <c r="L143" s="147"/>
      <c r="M143" s="152"/>
      <c r="T143" s="153"/>
      <c r="AT143" s="149" t="s">
        <v>130</v>
      </c>
      <c r="AU143" s="149" t="s">
        <v>129</v>
      </c>
      <c r="AV143" s="12" t="s">
        <v>129</v>
      </c>
      <c r="AW143" s="12" t="s">
        <v>27</v>
      </c>
      <c r="AX143" s="12" t="s">
        <v>71</v>
      </c>
      <c r="AY143" s="149" t="s">
        <v>122</v>
      </c>
    </row>
    <row r="144" spans="2:65" s="13" customFormat="1">
      <c r="B144" s="154"/>
      <c r="D144" s="148" t="s">
        <v>130</v>
      </c>
      <c r="E144" s="155" t="s">
        <v>1</v>
      </c>
      <c r="F144" s="156" t="s">
        <v>134</v>
      </c>
      <c r="H144" s="157">
        <v>26.48</v>
      </c>
      <c r="L144" s="154"/>
      <c r="M144" s="158"/>
      <c r="T144" s="159"/>
      <c r="AT144" s="155" t="s">
        <v>130</v>
      </c>
      <c r="AU144" s="155" t="s">
        <v>129</v>
      </c>
      <c r="AV144" s="13" t="s">
        <v>128</v>
      </c>
      <c r="AW144" s="13" t="s">
        <v>27</v>
      </c>
      <c r="AX144" s="13" t="s">
        <v>79</v>
      </c>
      <c r="AY144" s="155" t="s">
        <v>122</v>
      </c>
    </row>
    <row r="145" spans="2:65" s="1" customFormat="1" ht="24.15" customHeight="1">
      <c r="B145" s="133"/>
      <c r="C145" s="134" t="s">
        <v>166</v>
      </c>
      <c r="D145" s="134" t="s">
        <v>124</v>
      </c>
      <c r="E145" s="135" t="s">
        <v>584</v>
      </c>
      <c r="F145" s="136" t="s">
        <v>585</v>
      </c>
      <c r="G145" s="137" t="s">
        <v>184</v>
      </c>
      <c r="H145" s="138">
        <v>377.67099999999999</v>
      </c>
      <c r="I145" s="138"/>
      <c r="J145" s="138">
        <f>ROUND(I145*H145,3)</f>
        <v>0</v>
      </c>
      <c r="K145" s="139"/>
      <c r="L145" s="27"/>
      <c r="M145" s="140" t="s">
        <v>1</v>
      </c>
      <c r="N145" s="141" t="s">
        <v>37</v>
      </c>
      <c r="O145" s="142">
        <v>0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162</v>
      </c>
      <c r="AT145" s="144" t="s">
        <v>124</v>
      </c>
      <c r="AU145" s="144" t="s">
        <v>129</v>
      </c>
      <c r="AY145" s="15" t="s">
        <v>122</v>
      </c>
      <c r="BE145" s="145">
        <f>IF(N145="základná",J145,0)</f>
        <v>0</v>
      </c>
      <c r="BF145" s="145">
        <f>IF(N145="znížená",J145,0)</f>
        <v>0</v>
      </c>
      <c r="BG145" s="145">
        <f>IF(N145="zákl. prenesená",J145,0)</f>
        <v>0</v>
      </c>
      <c r="BH145" s="145">
        <f>IF(N145="zníž. prenesená",J145,0)</f>
        <v>0</v>
      </c>
      <c r="BI145" s="145">
        <f>IF(N145="nulová",J145,0)</f>
        <v>0</v>
      </c>
      <c r="BJ145" s="15" t="s">
        <v>129</v>
      </c>
      <c r="BK145" s="146">
        <f>ROUND(I145*H145,3)</f>
        <v>0</v>
      </c>
      <c r="BL145" s="15" t="s">
        <v>162</v>
      </c>
      <c r="BM145" s="144" t="s">
        <v>169</v>
      </c>
    </row>
    <row r="146" spans="2:65" s="12" customFormat="1">
      <c r="B146" s="147"/>
      <c r="D146" s="148" t="s">
        <v>130</v>
      </c>
      <c r="E146" s="149" t="s">
        <v>1</v>
      </c>
      <c r="F146" s="150" t="s">
        <v>586</v>
      </c>
      <c r="H146" s="151">
        <v>377.67099999999999</v>
      </c>
      <c r="L146" s="147"/>
      <c r="M146" s="152"/>
      <c r="T146" s="153"/>
      <c r="AT146" s="149" t="s">
        <v>130</v>
      </c>
      <c r="AU146" s="149" t="s">
        <v>129</v>
      </c>
      <c r="AV146" s="12" t="s">
        <v>129</v>
      </c>
      <c r="AW146" s="12" t="s">
        <v>27</v>
      </c>
      <c r="AX146" s="12" t="s">
        <v>71</v>
      </c>
      <c r="AY146" s="149" t="s">
        <v>122</v>
      </c>
    </row>
    <row r="147" spans="2:65" s="13" customFormat="1">
      <c r="B147" s="154"/>
      <c r="D147" s="148" t="s">
        <v>130</v>
      </c>
      <c r="E147" s="155" t="s">
        <v>1</v>
      </c>
      <c r="F147" s="156" t="s">
        <v>134</v>
      </c>
      <c r="H147" s="157">
        <v>377.67099999999999</v>
      </c>
      <c r="L147" s="154"/>
      <c r="M147" s="173"/>
      <c r="N147" s="174"/>
      <c r="O147" s="174"/>
      <c r="P147" s="174"/>
      <c r="Q147" s="174"/>
      <c r="R147" s="174"/>
      <c r="S147" s="174"/>
      <c r="T147" s="175"/>
      <c r="AT147" s="155" t="s">
        <v>130</v>
      </c>
      <c r="AU147" s="155" t="s">
        <v>129</v>
      </c>
      <c r="AV147" s="13" t="s">
        <v>128</v>
      </c>
      <c r="AW147" s="13" t="s">
        <v>27</v>
      </c>
      <c r="AX147" s="13" t="s">
        <v>79</v>
      </c>
      <c r="AY147" s="155" t="s">
        <v>122</v>
      </c>
    </row>
    <row r="148" spans="2:65" s="1" customFormat="1" ht="6.9" customHeight="1">
      <c r="B148" s="42"/>
      <c r="C148" s="43"/>
      <c r="D148" s="43"/>
      <c r="E148" s="43"/>
      <c r="F148" s="43"/>
      <c r="G148" s="43"/>
      <c r="H148" s="43"/>
      <c r="I148" s="43"/>
      <c r="J148" s="43"/>
      <c r="K148" s="43"/>
      <c r="L148" s="27"/>
    </row>
  </sheetData>
  <autoFilter ref="C120:K147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2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02.1 - ASR</vt:lpstr>
      <vt:lpstr>02.2 - Búracie práce</vt:lpstr>
      <vt:lpstr>'02.1 - ASR'!Názvy_tlače</vt:lpstr>
      <vt:lpstr>'02.2 - Búracie práce'!Názvy_tlače</vt:lpstr>
      <vt:lpstr>'Rekapitulácia stavby'!Názvy_tlače</vt:lpstr>
      <vt:lpstr>'02.1 - ASR'!Oblasť_tlače</vt:lpstr>
      <vt:lpstr>'02.2 - Búracie práce'!Oblasť_tlače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pocitac-PC\pocitac</dc:creator>
  <cp:lastModifiedBy>Roman Mikušinec</cp:lastModifiedBy>
  <dcterms:created xsi:type="dcterms:W3CDTF">2022-06-15T22:13:11Z</dcterms:created>
  <dcterms:modified xsi:type="dcterms:W3CDTF">2024-10-28T06:14:57Z</dcterms:modified>
</cp:coreProperties>
</file>