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ikus\Documents\CVO\Zákazky\Verejné obstarávania\Prebiehajúce\Rotax\MOR\Stavebné úpravy maštale pre voľné ustajnenie HD 1828 Rovné\Work\"/>
    </mc:Choice>
  </mc:AlternateContent>
  <xr:revisionPtr revIDLastSave="0" documentId="13_ncr:1_{3EB2621D-2362-4FD9-AA0E-DCEBD0FA1241}" xr6:coauthVersionLast="47" xr6:coauthVersionMax="47" xr10:uidLastSave="{00000000-0000-0000-0000-000000000000}"/>
  <bookViews>
    <workbookView xWindow="-103" yWindow="-103" windowWidth="24892" windowHeight="15943" xr2:uid="{00000000-000D-0000-FFFF-FFFF00000000}"/>
  </bookViews>
  <sheets>
    <sheet name="Rekapitulácia stavby" sheetId="1" r:id="rId1"/>
    <sheet name="01.1 - ASR" sheetId="2" r:id="rId2"/>
    <sheet name="01.2 - Búracie práce" sheetId="3" r:id="rId3"/>
  </sheets>
  <definedNames>
    <definedName name="_xlnm._FilterDatabase" localSheetId="1" hidden="1">'01.1 - ASR'!$C$131:$K$289</definedName>
    <definedName name="_xlnm._FilterDatabase" localSheetId="2" hidden="1">'01.2 - Búracie práce'!$C$117:$K$130</definedName>
    <definedName name="_xlnm.Print_Titles" localSheetId="1">'01.1 - ASR'!$131:$131</definedName>
    <definedName name="_xlnm.Print_Titles" localSheetId="2">'01.2 - Búracie práce'!$117:$117</definedName>
    <definedName name="_xlnm.Print_Titles" localSheetId="0">'Rekapitulácia stavby'!$92:$92</definedName>
    <definedName name="_xlnm.Print_Area" localSheetId="1">'01.1 - ASR'!$C$4:$J$76,'01.1 - ASR'!$C$82:$J$113,'01.1 - ASR'!$C$119:$J$289</definedName>
    <definedName name="_xlnm.Print_Area" localSheetId="2">'01.2 - Búracie práce'!$C$4:$J$76,'01.2 - Búracie práce'!$C$82:$J$99,'01.2 - Búracie práce'!$C$105:$J$130</definedName>
    <definedName name="_xlnm.Print_Area" localSheetId="0">'Rekapitulácia stavby'!$D$4:$AO$76,'Rekapitulácia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5" i="2" l="1"/>
  <c r="J138" i="2"/>
  <c r="J142" i="2"/>
  <c r="J37" i="3"/>
  <c r="J36" i="3"/>
  <c r="AY96" i="1"/>
  <c r="J35" i="3"/>
  <c r="AX96" i="1"/>
  <c r="BI130" i="3"/>
  <c r="BH130" i="3"/>
  <c r="BG130" i="3"/>
  <c r="BE130" i="3"/>
  <c r="T130" i="3"/>
  <c r="R130" i="3"/>
  <c r="P130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3" i="3"/>
  <c r="BH123" i="3"/>
  <c r="BG123" i="3"/>
  <c r="BE123" i="3"/>
  <c r="T123" i="3"/>
  <c r="R123" i="3"/>
  <c r="P123" i="3"/>
  <c r="BI122" i="3"/>
  <c r="BH122" i="3"/>
  <c r="BG122" i="3"/>
  <c r="BE122" i="3"/>
  <c r="T122" i="3"/>
  <c r="R122" i="3"/>
  <c r="P122" i="3"/>
  <c r="BI121" i="3"/>
  <c r="BH121" i="3"/>
  <c r="BG121" i="3"/>
  <c r="BE121" i="3"/>
  <c r="T121" i="3"/>
  <c r="R121" i="3"/>
  <c r="P121" i="3"/>
  <c r="J115" i="3"/>
  <c r="J114" i="3"/>
  <c r="F114" i="3"/>
  <c r="F112" i="3"/>
  <c r="E110" i="3"/>
  <c r="J92" i="3"/>
  <c r="J91" i="3"/>
  <c r="F91" i="3"/>
  <c r="F89" i="3"/>
  <c r="E87" i="3"/>
  <c r="J18" i="3"/>
  <c r="E18" i="3"/>
  <c r="F115" i="3"/>
  <c r="J17" i="3"/>
  <c r="J12" i="3"/>
  <c r="J112" i="3"/>
  <c r="E7" i="3"/>
  <c r="E108" i="3" s="1"/>
  <c r="J37" i="2"/>
  <c r="J36" i="2"/>
  <c r="AY95" i="1"/>
  <c r="J35" i="2"/>
  <c r="AX95" i="1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1" i="2"/>
  <c r="BH261" i="2"/>
  <c r="BG261" i="2"/>
  <c r="BE261" i="2"/>
  <c r="T261" i="2"/>
  <c r="R261" i="2"/>
  <c r="P261" i="2"/>
  <c r="BI258" i="2"/>
  <c r="BH258" i="2"/>
  <c r="BG258" i="2"/>
  <c r="BE258" i="2"/>
  <c r="T258" i="2"/>
  <c r="R258" i="2"/>
  <c r="P258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49" i="2"/>
  <c r="BH249" i="2"/>
  <c r="BG249" i="2"/>
  <c r="BE249" i="2"/>
  <c r="T249" i="2"/>
  <c r="R249" i="2"/>
  <c r="P249" i="2"/>
  <c r="BI247" i="2"/>
  <c r="BH247" i="2"/>
  <c r="BG247" i="2"/>
  <c r="BE247" i="2"/>
  <c r="T247" i="2"/>
  <c r="R247" i="2"/>
  <c r="P247" i="2"/>
  <c r="BI244" i="2"/>
  <c r="BH244" i="2"/>
  <c r="BG244" i="2"/>
  <c r="BE244" i="2"/>
  <c r="T244" i="2"/>
  <c r="R244" i="2"/>
  <c r="P244" i="2"/>
  <c r="BI241" i="2"/>
  <c r="BH241" i="2"/>
  <c r="BG241" i="2"/>
  <c r="BE241" i="2"/>
  <c r="T241" i="2"/>
  <c r="R241" i="2"/>
  <c r="P241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3" i="2"/>
  <c r="BH223" i="2"/>
  <c r="BG223" i="2"/>
  <c r="BE223" i="2"/>
  <c r="T223" i="2"/>
  <c r="R223" i="2"/>
  <c r="P223" i="2"/>
  <c r="BI220" i="2"/>
  <c r="BH220" i="2"/>
  <c r="BG220" i="2"/>
  <c r="BE220" i="2"/>
  <c r="T220" i="2"/>
  <c r="T219" i="2"/>
  <c r="R220" i="2"/>
  <c r="R219" i="2"/>
  <c r="P220" i="2"/>
  <c r="P219" i="2"/>
  <c r="BI218" i="2"/>
  <c r="BH218" i="2"/>
  <c r="BG218" i="2"/>
  <c r="BE218" i="2"/>
  <c r="T218" i="2"/>
  <c r="R218" i="2"/>
  <c r="P218" i="2"/>
  <c r="BI215" i="2"/>
  <c r="BH215" i="2"/>
  <c r="BG215" i="2"/>
  <c r="BE215" i="2"/>
  <c r="T215" i="2"/>
  <c r="R215" i="2"/>
  <c r="P215" i="2"/>
  <c r="BI210" i="2"/>
  <c r="BH210" i="2"/>
  <c r="BG210" i="2"/>
  <c r="BE210" i="2"/>
  <c r="T210" i="2"/>
  <c r="R210" i="2"/>
  <c r="P210" i="2"/>
  <c r="BI206" i="2"/>
  <c r="BH206" i="2"/>
  <c r="BG206" i="2"/>
  <c r="BE206" i="2"/>
  <c r="T206" i="2"/>
  <c r="R206" i="2"/>
  <c r="P206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199" i="2"/>
  <c r="BH199" i="2"/>
  <c r="BG199" i="2"/>
  <c r="BE199" i="2"/>
  <c r="T199" i="2"/>
  <c r="R199" i="2"/>
  <c r="P199" i="2"/>
  <c r="BI196" i="2"/>
  <c r="BH196" i="2"/>
  <c r="BG196" i="2"/>
  <c r="BE196" i="2"/>
  <c r="T196" i="2"/>
  <c r="R196" i="2"/>
  <c r="P196" i="2"/>
  <c r="BI193" i="2"/>
  <c r="BH193" i="2"/>
  <c r="BG193" i="2"/>
  <c r="BE193" i="2"/>
  <c r="T193" i="2"/>
  <c r="R193" i="2"/>
  <c r="P193" i="2"/>
  <c r="BI188" i="2"/>
  <c r="BH188" i="2"/>
  <c r="BG188" i="2"/>
  <c r="BE188" i="2"/>
  <c r="T188" i="2"/>
  <c r="R188" i="2"/>
  <c r="P188" i="2"/>
  <c r="BI184" i="2"/>
  <c r="BH184" i="2"/>
  <c r="BG184" i="2"/>
  <c r="BE184" i="2"/>
  <c r="T184" i="2"/>
  <c r="R184" i="2"/>
  <c r="P184" i="2"/>
  <c r="BI180" i="2"/>
  <c r="BH180" i="2"/>
  <c r="BG180" i="2"/>
  <c r="BE180" i="2"/>
  <c r="T180" i="2"/>
  <c r="R180" i="2"/>
  <c r="P180" i="2"/>
  <c r="BI176" i="2"/>
  <c r="BH176" i="2"/>
  <c r="BG176" i="2"/>
  <c r="BE176" i="2"/>
  <c r="T176" i="2"/>
  <c r="R176" i="2"/>
  <c r="P176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69" i="2"/>
  <c r="BH169" i="2"/>
  <c r="BG169" i="2"/>
  <c r="BE169" i="2"/>
  <c r="T169" i="2"/>
  <c r="R169" i="2"/>
  <c r="P169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59" i="2"/>
  <c r="BH159" i="2"/>
  <c r="BG159" i="2"/>
  <c r="BE159" i="2"/>
  <c r="T159" i="2"/>
  <c r="R159" i="2"/>
  <c r="P159" i="2"/>
  <c r="BI156" i="2"/>
  <c r="BH156" i="2"/>
  <c r="BG156" i="2"/>
  <c r="BE156" i="2"/>
  <c r="T156" i="2"/>
  <c r="R156" i="2"/>
  <c r="P156" i="2"/>
  <c r="BI153" i="2"/>
  <c r="BH153" i="2"/>
  <c r="BG153" i="2"/>
  <c r="BE153" i="2"/>
  <c r="T153" i="2"/>
  <c r="R153" i="2"/>
  <c r="P153" i="2"/>
  <c r="BI150" i="2"/>
  <c r="BH150" i="2"/>
  <c r="BG150" i="2"/>
  <c r="BE150" i="2"/>
  <c r="T150" i="2"/>
  <c r="R150" i="2"/>
  <c r="P150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2" i="2"/>
  <c r="BH142" i="2"/>
  <c r="BG142" i="2"/>
  <c r="BE142" i="2"/>
  <c r="T142" i="2"/>
  <c r="R142" i="2"/>
  <c r="P142" i="2"/>
  <c r="BI138" i="2"/>
  <c r="BH138" i="2"/>
  <c r="BG138" i="2"/>
  <c r="BE138" i="2"/>
  <c r="T138" i="2"/>
  <c r="R138" i="2"/>
  <c r="P138" i="2"/>
  <c r="BI135" i="2"/>
  <c r="BH135" i="2"/>
  <c r="BG135" i="2"/>
  <c r="BE135" i="2"/>
  <c r="T135" i="2"/>
  <c r="R135" i="2"/>
  <c r="P135" i="2"/>
  <c r="J129" i="2"/>
  <c r="J128" i="2"/>
  <c r="F128" i="2"/>
  <c r="F126" i="2"/>
  <c r="E124" i="2"/>
  <c r="J92" i="2"/>
  <c r="J91" i="2"/>
  <c r="F91" i="2"/>
  <c r="F89" i="2"/>
  <c r="E87" i="2"/>
  <c r="J18" i="2"/>
  <c r="E18" i="2"/>
  <c r="F129" i="2"/>
  <c r="J17" i="2"/>
  <c r="J126" i="2"/>
  <c r="E7" i="2"/>
  <c r="E122" i="2" s="1"/>
  <c r="L90" i="1"/>
  <c r="AM90" i="1"/>
  <c r="AM89" i="1"/>
  <c r="L89" i="1"/>
  <c r="AM87" i="1"/>
  <c r="L87" i="1"/>
  <c r="L85" i="1"/>
  <c r="L84" i="1"/>
  <c r="J289" i="2"/>
  <c r="BK288" i="2"/>
  <c r="J288" i="2"/>
  <c r="BK287" i="2"/>
  <c r="J287" i="2"/>
  <c r="BK286" i="2"/>
  <c r="J286" i="2"/>
  <c r="BK285" i="2"/>
  <c r="J285" i="2"/>
  <c r="BK284" i="2"/>
  <c r="BK283" i="2"/>
  <c r="BK282" i="2"/>
  <c r="BK281" i="2"/>
  <c r="J280" i="2"/>
  <c r="BK279" i="2"/>
  <c r="J278" i="2"/>
  <c r="BK277" i="2"/>
  <c r="J277" i="2"/>
  <c r="J276" i="2"/>
  <c r="J275" i="2"/>
  <c r="BK274" i="2"/>
  <c r="BK273" i="2"/>
  <c r="J272" i="2"/>
  <c r="BK271" i="2"/>
  <c r="J270" i="2"/>
  <c r="J269" i="2"/>
  <c r="J268" i="2"/>
  <c r="J267" i="2"/>
  <c r="BK266" i="2"/>
  <c r="J265" i="2"/>
  <c r="J261" i="2"/>
  <c r="BK258" i="2"/>
  <c r="BK256" i="2"/>
  <c r="BK255" i="2"/>
  <c r="BK249" i="2"/>
  <c r="J247" i="2"/>
  <c r="J244" i="2"/>
  <c r="J241" i="2"/>
  <c r="BK238" i="2"/>
  <c r="BK236" i="2"/>
  <c r="BK234" i="2"/>
  <c r="J231" i="2"/>
  <c r="J229" i="2"/>
  <c r="J228" i="2"/>
  <c r="J227" i="2"/>
  <c r="J226" i="2"/>
  <c r="BK223" i="2"/>
  <c r="BK220" i="2"/>
  <c r="BK218" i="2"/>
  <c r="J215" i="2"/>
  <c r="J210" i="2"/>
  <c r="BK206" i="2"/>
  <c r="J203" i="2"/>
  <c r="BK202" i="2"/>
  <c r="BK199" i="2"/>
  <c r="J196" i="2"/>
  <c r="J193" i="2"/>
  <c r="BK188" i="2"/>
  <c r="J184" i="2"/>
  <c r="J180" i="2"/>
  <c r="BK176" i="2"/>
  <c r="BK173" i="2"/>
  <c r="J172" i="2"/>
  <c r="J169" i="2"/>
  <c r="J165" i="2"/>
  <c r="J164" i="2"/>
  <c r="J159" i="2"/>
  <c r="J156" i="2"/>
  <c r="J153" i="2"/>
  <c r="J150" i="2"/>
  <c r="BK147" i="2"/>
  <c r="J145" i="2"/>
  <c r="BK135" i="2"/>
  <c r="BK289" i="2"/>
  <c r="J284" i="2"/>
  <c r="J283" i="2"/>
  <c r="J282" i="2"/>
  <c r="J281" i="2"/>
  <c r="BK280" i="2"/>
  <c r="J279" i="2"/>
  <c r="BK278" i="2"/>
  <c r="BK276" i="2"/>
  <c r="BK275" i="2"/>
  <c r="J274" i="2"/>
  <c r="J273" i="2"/>
  <c r="BK272" i="2"/>
  <c r="J271" i="2"/>
  <c r="BK270" i="2"/>
  <c r="BK269" i="2"/>
  <c r="BK268" i="2"/>
  <c r="BK267" i="2"/>
  <c r="J266" i="2"/>
  <c r="BK265" i="2"/>
  <c r="BK261" i="2"/>
  <c r="J258" i="2"/>
  <c r="J256" i="2"/>
  <c r="J255" i="2"/>
  <c r="J249" i="2"/>
  <c r="BK247" i="2"/>
  <c r="BK244" i="2"/>
  <c r="BK241" i="2"/>
  <c r="J238" i="2"/>
  <c r="J236" i="2"/>
  <c r="J234" i="2"/>
  <c r="BK231" i="2"/>
  <c r="BK229" i="2"/>
  <c r="BK228" i="2"/>
  <c r="BK227" i="2"/>
  <c r="BK226" i="2"/>
  <c r="J223" i="2"/>
  <c r="J220" i="2"/>
  <c r="J218" i="2"/>
  <c r="BK215" i="2"/>
  <c r="BK210" i="2"/>
  <c r="J206" i="2"/>
  <c r="BK203" i="2"/>
  <c r="J202" i="2"/>
  <c r="J199" i="2"/>
  <c r="BK196" i="2"/>
  <c r="BK193" i="2"/>
  <c r="J188" i="2"/>
  <c r="BK184" i="2"/>
  <c r="BK180" i="2"/>
  <c r="J176" i="2"/>
  <c r="J173" i="2"/>
  <c r="BK172" i="2"/>
  <c r="BK169" i="2"/>
  <c r="BK165" i="2"/>
  <c r="BK164" i="2"/>
  <c r="BK159" i="2"/>
  <c r="BK156" i="2"/>
  <c r="BK153" i="2"/>
  <c r="BK150" i="2"/>
  <c r="J147" i="2"/>
  <c r="BK145" i="2"/>
  <c r="BK142" i="2"/>
  <c r="BK138" i="2"/>
  <c r="AS94" i="1"/>
  <c r="BK130" i="3"/>
  <c r="J130" i="3"/>
  <c r="BK127" i="3"/>
  <c r="J127" i="3"/>
  <c r="BK126" i="3"/>
  <c r="J126" i="3"/>
  <c r="J123" i="3"/>
  <c r="BK122" i="3"/>
  <c r="BK121" i="3"/>
  <c r="BK123" i="3"/>
  <c r="J122" i="3"/>
  <c r="J121" i="3"/>
  <c r="BK134" i="2" l="1"/>
  <c r="J134" i="2" s="1"/>
  <c r="J98" i="2" s="1"/>
  <c r="P134" i="2"/>
  <c r="R134" i="2"/>
  <c r="T134" i="2"/>
  <c r="BK152" i="2"/>
  <c r="J152" i="2" s="1"/>
  <c r="J99" i="2" s="1"/>
  <c r="P152" i="2"/>
  <c r="R152" i="2"/>
  <c r="T152" i="2"/>
  <c r="BK168" i="2"/>
  <c r="J168" i="2"/>
  <c r="J100" i="2"/>
  <c r="P168" i="2"/>
  <c r="R168" i="2"/>
  <c r="T168" i="2"/>
  <c r="BK179" i="2"/>
  <c r="J179" i="2" s="1"/>
  <c r="J101" i="2" s="1"/>
  <c r="P179" i="2"/>
  <c r="R179" i="2"/>
  <c r="T179" i="2"/>
  <c r="BK192" i="2"/>
  <c r="J192" i="2" s="1"/>
  <c r="J102" i="2" s="1"/>
  <c r="P192" i="2"/>
  <c r="R192" i="2"/>
  <c r="T192" i="2"/>
  <c r="BK209" i="2"/>
  <c r="J209" i="2"/>
  <c r="J103" i="2" s="1"/>
  <c r="P209" i="2"/>
  <c r="R209" i="2"/>
  <c r="T209" i="2"/>
  <c r="BK222" i="2"/>
  <c r="J222" i="2"/>
  <c r="J106" i="2" s="1"/>
  <c r="P222" i="2"/>
  <c r="R222" i="2"/>
  <c r="T222" i="2"/>
  <c r="BK230" i="2"/>
  <c r="J230" i="2"/>
  <c r="J107" i="2"/>
  <c r="P230" i="2"/>
  <c r="R230" i="2"/>
  <c r="T230" i="2"/>
  <c r="BK237" i="2"/>
  <c r="J237" i="2" s="1"/>
  <c r="J108" i="2" s="1"/>
  <c r="P237" i="2"/>
  <c r="R237" i="2"/>
  <c r="T237" i="2"/>
  <c r="BK248" i="2"/>
  <c r="J248" i="2" s="1"/>
  <c r="J109" i="2" s="1"/>
  <c r="P248" i="2"/>
  <c r="R248" i="2"/>
  <c r="T248" i="2"/>
  <c r="BK257" i="2"/>
  <c r="J257" i="2" s="1"/>
  <c r="J110" i="2" s="1"/>
  <c r="P257" i="2"/>
  <c r="R257" i="2"/>
  <c r="T257" i="2"/>
  <c r="BK264" i="2"/>
  <c r="J264" i="2" s="1"/>
  <c r="J112" i="2" s="1"/>
  <c r="P264" i="2"/>
  <c r="P263" i="2" s="1"/>
  <c r="R264" i="2"/>
  <c r="R263" i="2" s="1"/>
  <c r="T264" i="2"/>
  <c r="T263" i="2"/>
  <c r="BK120" i="3"/>
  <c r="J120" i="3" s="1"/>
  <c r="J98" i="3" s="1"/>
  <c r="P120" i="3"/>
  <c r="P119" i="3" s="1"/>
  <c r="P118" i="3" s="1"/>
  <c r="AU96" i="1" s="1"/>
  <c r="R120" i="3"/>
  <c r="R119" i="3" s="1"/>
  <c r="R118" i="3" s="1"/>
  <c r="T120" i="3"/>
  <c r="T119" i="3" s="1"/>
  <c r="T118" i="3" s="1"/>
  <c r="BK219" i="2"/>
  <c r="J219" i="2"/>
  <c r="J104" i="2"/>
  <c r="E85" i="3"/>
  <c r="F92" i="3"/>
  <c r="BF121" i="3"/>
  <c r="J89" i="3"/>
  <c r="BF122" i="3"/>
  <c r="BF123" i="3"/>
  <c r="BF126" i="3"/>
  <c r="BF127" i="3"/>
  <c r="BF130" i="3"/>
  <c r="J89" i="2"/>
  <c r="BF145" i="2"/>
  <c r="BF150" i="2"/>
  <c r="BF165" i="2"/>
  <c r="BF169" i="2"/>
  <c r="BF172" i="2"/>
  <c r="BF173" i="2"/>
  <c r="BF176" i="2"/>
  <c r="BF180" i="2"/>
  <c r="BF184" i="2"/>
  <c r="BF196" i="2"/>
  <c r="BF203" i="2"/>
  <c r="BF206" i="2"/>
  <c r="BF215" i="2"/>
  <c r="BF218" i="2"/>
  <c r="BF220" i="2"/>
  <c r="BF226" i="2"/>
  <c r="BF229" i="2"/>
  <c r="BF231" i="2"/>
  <c r="BF234" i="2"/>
  <c r="BF236" i="2"/>
  <c r="BF249" i="2"/>
  <c r="BF255" i="2"/>
  <c r="BF265" i="2"/>
  <c r="BF266" i="2"/>
  <c r="BF270" i="2"/>
  <c r="BF271" i="2"/>
  <c r="BF272" i="2"/>
  <c r="BF273" i="2"/>
  <c r="BF278" i="2"/>
  <c r="BF280" i="2"/>
  <c r="BF283" i="2"/>
  <c r="E85" i="2"/>
  <c r="F92" i="2"/>
  <c r="BF135" i="2"/>
  <c r="BF138" i="2"/>
  <c r="BF142" i="2"/>
  <c r="BF147" i="2"/>
  <c r="BF153" i="2"/>
  <c r="BF156" i="2"/>
  <c r="BF159" i="2"/>
  <c r="BF164" i="2"/>
  <c r="BF188" i="2"/>
  <c r="BF193" i="2"/>
  <c r="BF199" i="2"/>
  <c r="BF202" i="2"/>
  <c r="BF210" i="2"/>
  <c r="BF223" i="2"/>
  <c r="BF227" i="2"/>
  <c r="BF228" i="2"/>
  <c r="BF238" i="2"/>
  <c r="BF241" i="2"/>
  <c r="BF244" i="2"/>
  <c r="BF247" i="2"/>
  <c r="BF256" i="2"/>
  <c r="BF258" i="2"/>
  <c r="BF261" i="2"/>
  <c r="BF267" i="2"/>
  <c r="BF268" i="2"/>
  <c r="BF269" i="2"/>
  <c r="BF274" i="2"/>
  <c r="BF275" i="2"/>
  <c r="BF276" i="2"/>
  <c r="BF277" i="2"/>
  <c r="BF279" i="2"/>
  <c r="BF281" i="2"/>
  <c r="BF282" i="2"/>
  <c r="BF284" i="2"/>
  <c r="BF285" i="2"/>
  <c r="BF286" i="2"/>
  <c r="BF287" i="2"/>
  <c r="BF288" i="2"/>
  <c r="BF289" i="2"/>
  <c r="F37" i="2"/>
  <c r="BD95" i="1" s="1"/>
  <c r="F36" i="2"/>
  <c r="BC95" i="1" s="1"/>
  <c r="F33" i="2"/>
  <c r="AZ95" i="1" s="1"/>
  <c r="J33" i="2"/>
  <c r="AV95" i="1" s="1"/>
  <c r="F35" i="2"/>
  <c r="BB95" i="1" s="1"/>
  <c r="F37" i="3"/>
  <c r="BD96" i="1" s="1"/>
  <c r="J33" i="3"/>
  <c r="AV96" i="1" s="1"/>
  <c r="F36" i="3"/>
  <c r="BC96" i="1" s="1"/>
  <c r="F33" i="3"/>
  <c r="AZ96" i="1" s="1"/>
  <c r="F35" i="3"/>
  <c r="BB96" i="1" s="1"/>
  <c r="T221" i="2" l="1"/>
  <c r="R221" i="2"/>
  <c r="P221" i="2"/>
  <c r="T133" i="2"/>
  <c r="T132" i="2" s="1"/>
  <c r="R133" i="2"/>
  <c r="R132" i="2"/>
  <c r="P133" i="2"/>
  <c r="P132" i="2"/>
  <c r="AU95" i="1"/>
  <c r="AU94" i="1" s="1"/>
  <c r="BK133" i="2"/>
  <c r="J133" i="2" s="1"/>
  <c r="J97" i="2" s="1"/>
  <c r="BK221" i="2"/>
  <c r="J221" i="2" s="1"/>
  <c r="J105" i="2" s="1"/>
  <c r="BK263" i="2"/>
  <c r="J263" i="2" s="1"/>
  <c r="J111" i="2" s="1"/>
  <c r="BK119" i="3"/>
  <c r="J119" i="3" s="1"/>
  <c r="J97" i="3" s="1"/>
  <c r="F34" i="2"/>
  <c r="BA95" i="1" s="1"/>
  <c r="J34" i="2"/>
  <c r="AW95" i="1" s="1"/>
  <c r="AT95" i="1" s="1"/>
  <c r="BB94" i="1"/>
  <c r="W31" i="1" s="1"/>
  <c r="BD94" i="1"/>
  <c r="W33" i="1" s="1"/>
  <c r="AZ94" i="1"/>
  <c r="W29" i="1" s="1"/>
  <c r="BC94" i="1"/>
  <c r="AY94" i="1" s="1"/>
  <c r="J34" i="3"/>
  <c r="AW96" i="1" s="1"/>
  <c r="AT96" i="1" s="1"/>
  <c r="F34" i="3"/>
  <c r="BA96" i="1" s="1"/>
  <c r="BK132" i="2" l="1"/>
  <c r="J132" i="2" s="1"/>
  <c r="J96" i="2" s="1"/>
  <c r="BK118" i="3"/>
  <c r="J118" i="3" s="1"/>
  <c r="J96" i="3" s="1"/>
  <c r="BA94" i="1"/>
  <c r="W30" i="1" s="1"/>
  <c r="AX94" i="1"/>
  <c r="AV94" i="1"/>
  <c r="AK29" i="1" s="1"/>
  <c r="W32" i="1"/>
  <c r="J30" i="3" l="1"/>
  <c r="AG96" i="1" s="1"/>
  <c r="J30" i="2"/>
  <c r="AG95" i="1" s="1"/>
  <c r="AW94" i="1"/>
  <c r="AK30" i="1" s="1"/>
  <c r="J39" i="2" l="1"/>
  <c r="J39" i="3"/>
  <c r="AN95" i="1"/>
  <c r="AN96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<sst xmlns="http://schemas.openxmlformats.org/spreadsheetml/2006/main" count="2242" uniqueCount="468">
  <si>
    <t>Export Komplet</t>
  </si>
  <si>
    <t/>
  </si>
  <si>
    <t>2.0</t>
  </si>
  <si>
    <t>False</t>
  </si>
  <si>
    <t>{6d2ea5bf-2a04-4189-987b-9766ec112af9}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</si>
  <si>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</si>
  <si>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</si>
  <si>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</si>
  <si>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</si>
  <si>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</si>
  <si>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</si>
  <si>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31017</t>
  </si>
  <si>
    <t>Stavba:</t>
  </si>
  <si>
    <t>JKSO:</t>
  </si>
  <si>
    <t>KS:</t>
  </si>
  <si>
    <t>Miesto:</t>
  </si>
  <si>
    <t>Rovné, okres Humenné</t>
  </si>
  <si>
    <t>Dátum:</t>
  </si>
  <si>
    <t>Objednávateľ:</t>
  </si>
  <si>
    <t>IČO:</t>
  </si>
  <si>
    <t>MOR faktoring s.r.o.</t>
  </si>
  <si>
    <t>IČ DPH:</t>
  </si>
  <si>
    <t>Zhotoviteľ:</t>
  </si>
  <si>
    <t xml:space="preserve"> </t>
  </si>
  <si>
    <t>Projektant:</t>
  </si>
  <si>
    <t>Ing.Mária Salanciová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</si>
  <si>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</si>
  <si>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</si>
  <si>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</si>
  <si>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</si>
  <si>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</si>
  <si>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</si>
  <si>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</si>
  <si>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</si>
  <si>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</si>
  <si>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</si>
  <si>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</si>
  <si>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</si>
  <si>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</si>
  <si>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</si>
  <si>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</si>
  <si>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</si>
  <si>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</si>
  <si>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</si>
  <si>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</si>
  <si>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</si>
  <si>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</si>
  <si>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</si>
  <si>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</si>
  <si>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</si>
  <si>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</si>
  <si>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</si>
  <si>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</si>
  <si>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</si>
  <si>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</si>
  <si>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</si>
  <si>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</si>
  <si>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</si>
  <si>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</si>
  <si>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</si>
  <si>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</si>
  <si>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</si>
  <si>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</si>
  <si>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</si>
  <si>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</si>
  <si>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</si>
  <si>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</si>
  <si>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</si>
  <si>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</si>
  <si>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</si>
  <si>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</si>
  <si>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</si>
  <si>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</si>
  <si>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</si>
  <si>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</si>
  <si>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01.1</t>
  </si>
  <si>
    <t>ASR</t>
  </si>
  <si>
    <t>STA</t>
  </si>
  <si>
    <t>1</t>
  </si>
  <si>
    <t>{34f993e7-637c-4476-ba8f-f3bb29ed5a6d}</t>
  </si>
  <si>
    <t>01.2</t>
  </si>
  <si>
    <t>Búracie práce</t>
  </si>
  <si>
    <t>{a381f10c-f1ed-4bf4-8d44-1d45705e681d}</t>
  </si>
  <si>
    <t>KRYCÍ LIST ROZPOČTU</t>
  </si>
  <si>
    <t>Objekt:</t>
  </si>
  <si>
    <t>01.1 - ASR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</si>
  <si>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</si>
  <si>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</si>
  <si>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</si>
  <si>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</si>
  <si>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</si>
  <si>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</si>
  <si>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1 - Zemné práce   </t>
  </si>
  <si>
    <t xml:space="preserve">    2 - Zakladanie   </t>
  </si>
  <si>
    <t xml:space="preserve">    3 - Zvislé a kompletné konštrukcie   </t>
  </si>
  <si>
    <t xml:space="preserve">    5 - Komunikácie   </t>
  </si>
  <si>
    <t xml:space="preserve">    6 - Úpravy povrchov, podlahy, osadenie   </t>
  </si>
  <si>
    <t xml:space="preserve">    9 - Ostatné konštrukcie a práce-búranie   </t>
  </si>
  <si>
    <t xml:space="preserve">    99 - Presun hmôt HSV   </t>
  </si>
  <si>
    <t xml:space="preserve">PSV - Práce a dodávky PSV   </t>
  </si>
  <si>
    <t xml:space="preserve">    722 - Zdravotechnika - vnútorný vodovod   </t>
  </si>
  <si>
    <t xml:space="preserve">    762 - Konštrukcie tesárske   </t>
  </si>
  <si>
    <t xml:space="preserve">    764 - Konštrukcie klampiarske   </t>
  </si>
  <si>
    <t xml:space="preserve">    767 - Konštrukcie doplnkové kovové   </t>
  </si>
  <si>
    <t xml:space="preserve">    783 - Nátery   </t>
  </si>
  <si>
    <t xml:space="preserve">M - Práce a dodávky M   </t>
  </si>
  <si>
    <t xml:space="preserve">    21-M - Elektromontáže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</si>
  <si>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</si>
  <si>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</si>
  <si>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</si>
  <si>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</si>
  <si>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</si>
  <si>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</si>
  <si>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</si>
  <si>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</si>
  <si>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</si>
  <si>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</si>
  <si>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</si>
  <si>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</si>
  <si>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</si>
  <si>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</si>
  <si>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</si>
  <si>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 xml:space="preserve">Zemné práce   </t>
  </si>
  <si>
    <t>K</t>
  </si>
  <si>
    <t>131201101.S</t>
  </si>
  <si>
    <t>Výkop nezapaženej jamy v hornine 3, do 100 m3</t>
  </si>
  <si>
    <t>m3</t>
  </si>
  <si>
    <t>4</t>
  </si>
  <si>
    <t>2</t>
  </si>
  <si>
    <t>6</t>
  </si>
  <si>
    <t>VV</t>
  </si>
  <si>
    <t xml:space="preserve">0,5*0,5*0,8*19   </t>
  </si>
  <si>
    <t>Súčet</t>
  </si>
  <si>
    <t>131201109.S</t>
  </si>
  <si>
    <t>Hĺbenie nezapažených jám a zárezov. Príplatok za lepivosť horniny 3</t>
  </si>
  <si>
    <t>8</t>
  </si>
  <si>
    <t xml:space="preserve">3,8   </t>
  </si>
  <si>
    <t>3,8*0,5 'Prepočítané koeficientom množstva</t>
  </si>
  <si>
    <t>3</t>
  </si>
  <si>
    <t>132201101.S</t>
  </si>
  <si>
    <t>Výkop ryhy do šírky 600 mm v horn.3 do 100 m3</t>
  </si>
  <si>
    <t>10</t>
  </si>
  <si>
    <t xml:space="preserve">72,09*0,6*0,8   </t>
  </si>
  <si>
    <t>132201109.S</t>
  </si>
  <si>
    <t>Príplatok k cene za lepivosť pri hĺbení rýh šírky do 600 mm zapažených i nezapažených s urovnaním dna v hornine 3</t>
  </si>
  <si>
    <t>12</t>
  </si>
  <si>
    <t>34,603*0,5</t>
  </si>
  <si>
    <t>5</t>
  </si>
  <si>
    <t>132211101.S</t>
  </si>
  <si>
    <t>Hĺbenie rýh šírky do 600 mm v  hornine tr.3 súdržných - ručným náradím</t>
  </si>
  <si>
    <t>14</t>
  </si>
  <si>
    <t xml:space="preserve">72,09*0,3*0,3   </t>
  </si>
  <si>
    <t>132211119.S</t>
  </si>
  <si>
    <t>Príplatok za lepivosť pri hĺbení rýh š do 600 mm ručným náradím v hornine tr. 3</t>
  </si>
  <si>
    <t>16</t>
  </si>
  <si>
    <t>6,488*0,5 'Prepočítané koeficientom množstva</t>
  </si>
  <si>
    <t xml:space="preserve">Zakladanie   </t>
  </si>
  <si>
    <t>7</t>
  </si>
  <si>
    <t>271571111.S</t>
  </si>
  <si>
    <t>Vankúše zhutnené pod základy zo štrkopiesku</t>
  </si>
  <si>
    <t>24</t>
  </si>
  <si>
    <t xml:space="preserve">72,09*0,6*0,1   </t>
  </si>
  <si>
    <t>274313611.S</t>
  </si>
  <si>
    <t>Betón základových pásov, prostý tr. C 16/20</t>
  </si>
  <si>
    <t>26</t>
  </si>
  <si>
    <t xml:space="preserve">72,09*0,6*0,7   </t>
  </si>
  <si>
    <t>9</t>
  </si>
  <si>
    <t>273351217.S</t>
  </si>
  <si>
    <t>Debnenie stien základových dosiek, zhotovenie</t>
  </si>
  <si>
    <t>m2</t>
  </si>
  <si>
    <t>28</t>
  </si>
  <si>
    <t xml:space="preserve">(9+18,65)*2*0,2   </t>
  </si>
  <si>
    <t xml:space="preserve">72,09*2*0,2   </t>
  </si>
  <si>
    <t xml:space="preserve">(2,4+18,65)*2*0,2   </t>
  </si>
  <si>
    <t>273351218.S</t>
  </si>
  <si>
    <t>Debnenie stien základových dosiek, odstránenie</t>
  </si>
  <si>
    <t>30</t>
  </si>
  <si>
    <t>11</t>
  </si>
  <si>
    <t>275313611.S</t>
  </si>
  <si>
    <t>Betón základových pätiek, prostý tr. C 16/20</t>
  </si>
  <si>
    <t>32</t>
  </si>
  <si>
    <t xml:space="preserve">0,5*0,5*0,7*19   </t>
  </si>
  <si>
    <t xml:space="preserve">Zvislé a kompletné konštrukcie   </t>
  </si>
  <si>
    <t>311351105.S</t>
  </si>
  <si>
    <t>Debnenie nadzákladových múrov obojstranné zhotovenie-dielce</t>
  </si>
  <si>
    <t>34</t>
  </si>
  <si>
    <t xml:space="preserve">(2,4+5)*2*1*2   </t>
  </si>
  <si>
    <t>13</t>
  </si>
  <si>
    <t>311351106.S</t>
  </si>
  <si>
    <t>Debnenie nadzákladových múrov obojstranné odstránenie-dielce</t>
  </si>
  <si>
    <t>36</t>
  </si>
  <si>
    <t>311362021.S</t>
  </si>
  <si>
    <t>Výstuž nadzákladových múrov, stien a priečok zo zváraných sietí KARI</t>
  </si>
  <si>
    <t>t</t>
  </si>
  <si>
    <t>38</t>
  </si>
  <si>
    <t xml:space="preserve">(2,4+5)*1*2*0,0035   </t>
  </si>
  <si>
    <t>15</t>
  </si>
  <si>
    <t>341321315.S</t>
  </si>
  <si>
    <t>Betón stien a priečok, železový (bez výstuže) tr. C 20/25</t>
  </si>
  <si>
    <t>40</t>
  </si>
  <si>
    <t xml:space="preserve">(2,4+5)*1*0,25   </t>
  </si>
  <si>
    <t xml:space="preserve">Komunikácie   </t>
  </si>
  <si>
    <t>564760111.S</t>
  </si>
  <si>
    <t>Podklad alebo kryt z kameniva hrubého drveného  s rozprestretím a zhutnením hr. 200 mm</t>
  </si>
  <si>
    <t>44</t>
  </si>
  <si>
    <t xml:space="preserve">72,09*3+72,09*2,5   </t>
  </si>
  <si>
    <t>18,9*9</t>
  </si>
  <si>
    <t>17</t>
  </si>
  <si>
    <t>273362422.S</t>
  </si>
  <si>
    <t>Výstuž základových dosiek zo zvár. sietí KARI, priemer drôtu 6/6 mm, veľkosť oka 150x150 mm</t>
  </si>
  <si>
    <t>42</t>
  </si>
  <si>
    <t>18</t>
  </si>
  <si>
    <t>567124215.S</t>
  </si>
  <si>
    <t>Podklad z podkladového betónu PB II tr. C 16/20 hr. 150 mm</t>
  </si>
  <si>
    <t>1140514818</t>
  </si>
  <si>
    <t>72,09*3+72,09*2,5</t>
  </si>
  <si>
    <t xml:space="preserve">Úpravy povrchov, podlahy, osadenie   </t>
  </si>
  <si>
    <t>19</t>
  </si>
  <si>
    <t>631312141.S</t>
  </si>
  <si>
    <t>Doplnenie existujúcich mazanín prostým betónom (s dodaním hmôt) bez poteru rýh v mazaninách</t>
  </si>
  <si>
    <t>48</t>
  </si>
  <si>
    <t xml:space="preserve">72,09*0,3*0,2   </t>
  </si>
  <si>
    <t>631315661.S</t>
  </si>
  <si>
    <t>Mazanina z betónu prostého (m3) tr. C 20/25 hr.nad 120 do 240 mm</t>
  </si>
  <si>
    <t>50</t>
  </si>
  <si>
    <t xml:space="preserve">3*72,09*0,15   </t>
  </si>
  <si>
    <t>21</t>
  </si>
  <si>
    <t>631351101.S</t>
  </si>
  <si>
    <t>Debnenie stien, rýh a otvorov v podlahách zhotovenie</t>
  </si>
  <si>
    <t>52</t>
  </si>
  <si>
    <t xml:space="preserve">(3+72,09)*2*0,2   </t>
  </si>
  <si>
    <t>22</t>
  </si>
  <si>
    <t>631351102.S</t>
  </si>
  <si>
    <t>Debnenie stien, rýh a otvorov v podlahách odstránenie</t>
  </si>
  <si>
    <t>54</t>
  </si>
  <si>
    <t>23</t>
  </si>
  <si>
    <t>631362422.S</t>
  </si>
  <si>
    <t>Výstuž mazanín z betónov (z kameniva) a z ľahkých betónov zo sietí KARI, priemer drôtu 6/6 mm, veľkosť oka 150x150 mm</t>
  </si>
  <si>
    <t>-1822779823</t>
  </si>
  <si>
    <t>72,09*3</t>
  </si>
  <si>
    <t>631501111.S</t>
  </si>
  <si>
    <t>Násyp s utlačením a urovnaním povrchu z kameniva ťaženého hrubého a drobného</t>
  </si>
  <si>
    <t>58</t>
  </si>
  <si>
    <t xml:space="preserve">72,09*3*0,15   </t>
  </si>
  <si>
    <t xml:space="preserve">Ostatné konštrukcie a práce-búranie   </t>
  </si>
  <si>
    <t>25</t>
  </si>
  <si>
    <t>919726113.S</t>
  </si>
  <si>
    <t>Rezanie priečnych alebo pozdĺžnych dilatačných škár betónových plôch šírky 4 mm hĺbky do 60 mm</t>
  </si>
  <si>
    <t>m</t>
  </si>
  <si>
    <t>60</t>
  </si>
  <si>
    <t xml:space="preserve">2*18,9   </t>
  </si>
  <si>
    <t xml:space="preserve">4*9   </t>
  </si>
  <si>
    <t xml:space="preserve">12*10   </t>
  </si>
  <si>
    <t>957381114.S</t>
  </si>
  <si>
    <t>Žľaby pre dobytok železobetón. vytvarované š.800 mm</t>
  </si>
  <si>
    <t>66</t>
  </si>
  <si>
    <t xml:space="preserve">72,09   </t>
  </si>
  <si>
    <t>27</t>
  </si>
  <si>
    <t>957381119.S</t>
  </si>
  <si>
    <t>Príplatok za rozširenú časť žľabu</t>
  </si>
  <si>
    <t>68</t>
  </si>
  <si>
    <t>99</t>
  </si>
  <si>
    <t xml:space="preserve">Presun hmôt HSV   </t>
  </si>
  <si>
    <t>998022021.S</t>
  </si>
  <si>
    <t>Presun hmôt pre haly 802, 811 zvislá konštr.monolitická výšky do 20 m</t>
  </si>
  <si>
    <t>72</t>
  </si>
  <si>
    <t>PSV</t>
  </si>
  <si>
    <t xml:space="preserve">Práce a dodávky PSV   </t>
  </si>
  <si>
    <t>722</t>
  </si>
  <si>
    <t xml:space="preserve">Zdravotechnika - vnútorný vodovod   </t>
  </si>
  <si>
    <t>29</t>
  </si>
  <si>
    <t>722172126.S</t>
  </si>
  <si>
    <t>Potrubie z plastických rúr pre vodu do napájačky</t>
  </si>
  <si>
    <t>74</t>
  </si>
  <si>
    <t xml:space="preserve">72,09+4*1,5   </t>
  </si>
  <si>
    <t>722270179.S</t>
  </si>
  <si>
    <t>Montáž loptovej napájačky</t>
  </si>
  <si>
    <t>ks</t>
  </si>
  <si>
    <t>76</t>
  </si>
  <si>
    <t>31</t>
  </si>
  <si>
    <t>M</t>
  </si>
  <si>
    <t>426810041299.S</t>
  </si>
  <si>
    <t>Loptová napájačka</t>
  </si>
  <si>
    <t>78</t>
  </si>
  <si>
    <t>722290215.S</t>
  </si>
  <si>
    <t>Tlaková skúška vodovodného potrubia hrdlového alebo prírubového do DN 100</t>
  </si>
  <si>
    <t>80</t>
  </si>
  <si>
    <t>33</t>
  </si>
  <si>
    <t>998722201.S</t>
  </si>
  <si>
    <t>Presun hmôt pre vnútorný vodovod v objektoch výšky do 6 m</t>
  </si>
  <si>
    <t>%</t>
  </si>
  <si>
    <t>82</t>
  </si>
  <si>
    <t>762</t>
  </si>
  <si>
    <t xml:space="preserve">Konštrukcie tesárske   </t>
  </si>
  <si>
    <t>762332110.S</t>
  </si>
  <si>
    <t>Montáž viazaných konštrukcií krovov striech z reziva priemernej plochy do 120 cm2</t>
  </si>
  <si>
    <t>-2032182702</t>
  </si>
  <si>
    <t>35</t>
  </si>
  <si>
    <t>605420000300.S</t>
  </si>
  <si>
    <t>Rezivo stavebné zo smreku - hranoly</t>
  </si>
  <si>
    <t>86</t>
  </si>
  <si>
    <t>216,27*0,08*0,1</t>
  </si>
  <si>
    <t>998762202.S</t>
  </si>
  <si>
    <t>Presun hmôt pre konštrukcie tesárske v objektoch výšky do 12 m</t>
  </si>
  <si>
    <t>88</t>
  </si>
  <si>
    <t>764</t>
  </si>
  <si>
    <t xml:space="preserve">Konštrukcie klampiarske   </t>
  </si>
  <si>
    <t>37</t>
  </si>
  <si>
    <t>764313221.S</t>
  </si>
  <si>
    <t>Krytiny hladké z pozinkovaného farbeného PZf plechu</t>
  </si>
  <si>
    <t>90</t>
  </si>
  <si>
    <t>72,09*4,2</t>
  </si>
  <si>
    <t>764352227.S</t>
  </si>
  <si>
    <t>Žľaby z pozinkovaného PZ plechu, pododkvapové polkruhové r.š. 330 mm v.č.príslušenstva</t>
  </si>
  <si>
    <t>1523465512</t>
  </si>
  <si>
    <t>39</t>
  </si>
  <si>
    <t>764454255.S</t>
  </si>
  <si>
    <t>Zvodové rúry z pozinkovaného PZ plechu, kruhové priemer</t>
  </si>
  <si>
    <t>94</t>
  </si>
  <si>
    <t xml:space="preserve">3*3   </t>
  </si>
  <si>
    <t>998764201.S</t>
  </si>
  <si>
    <t>Presun hmôt pre konštrukcie klampiarske v objektoch výšky do 6 m</t>
  </si>
  <si>
    <t>100</t>
  </si>
  <si>
    <t>767</t>
  </si>
  <si>
    <t xml:space="preserve">Konštrukcie doplnkové kovové   </t>
  </si>
  <si>
    <t>41</t>
  </si>
  <si>
    <t>767995104.S</t>
  </si>
  <si>
    <t>Montáž ostatných atypických kovových stavebných doplnkových konštrukcií nad 20 do 50 kg</t>
  </si>
  <si>
    <t>kg</t>
  </si>
  <si>
    <t>-1443308041</t>
  </si>
  <si>
    <t>19*(4,5+3,5)*10</t>
  </si>
  <si>
    <t>72,09*15+5*10</t>
  </si>
  <si>
    <t>3*10,33*8</t>
  </si>
  <si>
    <t>11*10</t>
  </si>
  <si>
    <t>155110000100.S</t>
  </si>
  <si>
    <t>Oceľová konštrukcia prestrešenia chodby krmenia,ocelové predely maštale</t>
  </si>
  <si>
    <t>104</t>
  </si>
  <si>
    <t>43</t>
  </si>
  <si>
    <t>998767201.S</t>
  </si>
  <si>
    <t>Presun hmôt pre kovové stavebné doplnkové konštrukcie v objektoch výšky do 6 m</t>
  </si>
  <si>
    <t>-1580303803</t>
  </si>
  <si>
    <t>783</t>
  </si>
  <si>
    <t xml:space="preserve">Nátery   </t>
  </si>
  <si>
    <t>783222100.S</t>
  </si>
  <si>
    <t>Nátery kov.stav.doplnk.konštr. syntetické farby šedej na vzduchu schnúce dvojnásobné - 70µm</t>
  </si>
  <si>
    <t>-1949791207</t>
  </si>
  <si>
    <t>3,5*23</t>
  </si>
  <si>
    <t>45</t>
  </si>
  <si>
    <t>783782404.S</t>
  </si>
  <si>
    <t>Nátery tesárskych konštrukcií, povrchová impregnácia proti drevokaznému hmyzu, hubám a plesniam, jednonásobná</t>
  </si>
  <si>
    <t>112</t>
  </si>
  <si>
    <t>216,27*0,36</t>
  </si>
  <si>
    <t xml:space="preserve">Práce a dodávky M   </t>
  </si>
  <si>
    <t>21-M</t>
  </si>
  <si>
    <t xml:space="preserve">Elektromontáže   </t>
  </si>
  <si>
    <t>46</t>
  </si>
  <si>
    <t>210010041.S</t>
  </si>
  <si>
    <t>Rúrka elektroinštalačná ohybná kovová typ 3313, uložená pevne</t>
  </si>
  <si>
    <t>64</t>
  </si>
  <si>
    <t>-1945451359</t>
  </si>
  <si>
    <t>47</t>
  </si>
  <si>
    <t>345710008305.S</t>
  </si>
  <si>
    <t>Rúrka ohybná 3313 kovová z vrchnej pozink. oceľovej pásky a vnútornej izolačnej vrstvy, D 18,9 mm</t>
  </si>
  <si>
    <t>256</t>
  </si>
  <si>
    <t>-1855063556</t>
  </si>
  <si>
    <t>345710036510.S</t>
  </si>
  <si>
    <t>Príchytka obojstranná 3613 z pozinkovanej ocele pre ohybné kovové elektroinštal. rúrky D 13 mm</t>
  </si>
  <si>
    <t>2015169</t>
  </si>
  <si>
    <t>49</t>
  </si>
  <si>
    <t>210010301</t>
  </si>
  <si>
    <t>Škatuľa prístrojová bez zapojenia</t>
  </si>
  <si>
    <t>KUS</t>
  </si>
  <si>
    <t>-1733758712</t>
  </si>
  <si>
    <t>3450906510</t>
  </si>
  <si>
    <t>Krabica</t>
  </si>
  <si>
    <t>-201164558</t>
  </si>
  <si>
    <t>51</t>
  </si>
  <si>
    <t>210100002</t>
  </si>
  <si>
    <t>Ukončenie vodičov v rozvádzač. vč. zapojenia a vodičovej koncovky do 6 mm2</t>
  </si>
  <si>
    <t>-716145608</t>
  </si>
  <si>
    <t>210110001.S</t>
  </si>
  <si>
    <t>Jednopólový spínač, nástenný , vrátane zapojenia</t>
  </si>
  <si>
    <t>838832464</t>
  </si>
  <si>
    <t>53</t>
  </si>
  <si>
    <t>345340003000.S</t>
  </si>
  <si>
    <t>Spínač jednopólový nástenný</t>
  </si>
  <si>
    <t>14114489</t>
  </si>
  <si>
    <t>210111011.S</t>
  </si>
  <si>
    <t>Domová zásuvka polozapustená alebo zapustená 250 V  vrátane zapojenia</t>
  </si>
  <si>
    <t>-667504881</t>
  </si>
  <si>
    <t>55</t>
  </si>
  <si>
    <t>345350004320.S</t>
  </si>
  <si>
    <t>Rámik jednoduchý pre spínače a zásuvky</t>
  </si>
  <si>
    <t>-1226669096</t>
  </si>
  <si>
    <t>56</t>
  </si>
  <si>
    <t>345520000430.S</t>
  </si>
  <si>
    <t>Zásuvka jednonásobná polozapustená,  komplet</t>
  </si>
  <si>
    <t>-99876207</t>
  </si>
  <si>
    <t>57</t>
  </si>
  <si>
    <t>210111102.S</t>
  </si>
  <si>
    <t>Priemyslová zásuvka nástenná  vrátane zapojenia,</t>
  </si>
  <si>
    <t>1955032767</t>
  </si>
  <si>
    <t>345540004210.S</t>
  </si>
  <si>
    <t>Zásuvka nástenná priemyslová</t>
  </si>
  <si>
    <t>798131220</t>
  </si>
  <si>
    <t>59</t>
  </si>
  <si>
    <t>210191561.S</t>
  </si>
  <si>
    <t>Osadenie skrine rozvádzača  bez murárskych prác a zapojenia vodičov</t>
  </si>
  <si>
    <t>597213186</t>
  </si>
  <si>
    <t>357120011900.S</t>
  </si>
  <si>
    <t>Skriňa elektromerová , bez ističa,  možnosť doplnenia</t>
  </si>
  <si>
    <t>-3517314</t>
  </si>
  <si>
    <t>61</t>
  </si>
  <si>
    <t>210203040.S</t>
  </si>
  <si>
    <t>Montáž a zapojenie stropného LED svietidla 3-18 W</t>
  </si>
  <si>
    <t>359212874</t>
  </si>
  <si>
    <t>62</t>
  </si>
  <si>
    <t>348110001604.S</t>
  </si>
  <si>
    <t>LED svietidlo závesné  pre LED trubice ,</t>
  </si>
  <si>
    <t>-580371464</t>
  </si>
  <si>
    <t>63</t>
  </si>
  <si>
    <t>210901058.S</t>
  </si>
  <si>
    <t>Kábel silový, uložený voľne</t>
  </si>
  <si>
    <t>-409639507</t>
  </si>
  <si>
    <t>341110028900.S</t>
  </si>
  <si>
    <t>Kábel silový</t>
  </si>
  <si>
    <t>-1101769915</t>
  </si>
  <si>
    <t>65</t>
  </si>
  <si>
    <t>210902372.S</t>
  </si>
  <si>
    <t>Vodič silový, uložený v rúrke</t>
  </si>
  <si>
    <t>658312988</t>
  </si>
  <si>
    <t>341110033100.S</t>
  </si>
  <si>
    <t>Vodič uložený v rurke</t>
  </si>
  <si>
    <t>-610932023</t>
  </si>
  <si>
    <t>67</t>
  </si>
  <si>
    <t>HZS-001</t>
  </si>
  <si>
    <t>Revízie</t>
  </si>
  <si>
    <t>hod</t>
  </si>
  <si>
    <t>-447328629</t>
  </si>
  <si>
    <t>MV</t>
  </si>
  <si>
    <t>Murárske výpomoci</t>
  </si>
  <si>
    <t>-721697790</t>
  </si>
  <si>
    <t>69</t>
  </si>
  <si>
    <t>PM</t>
  </si>
  <si>
    <t>Podružný materiál</t>
  </si>
  <si>
    <t>1615975041</t>
  </si>
  <si>
    <t>70</t>
  </si>
  <si>
    <t>PPV</t>
  </si>
  <si>
    <t>Podiel pridružených výkonov</t>
  </si>
  <si>
    <t>1227276393</t>
  </si>
  <si>
    <t>01.2 - Búracie práce</t>
  </si>
  <si>
    <t>974042587.S</t>
  </si>
  <si>
    <t>Vysekanie rýh v betónovej dlažbe do hĺbky 250 mm a šírky do 300 mm,  -0,22000t</t>
  </si>
  <si>
    <t>979081111.S</t>
  </si>
  <si>
    <t>Odvoz sutiny a vybúraných hmôt na skládku do 1 km</t>
  </si>
  <si>
    <t>979081121.S</t>
  </si>
  <si>
    <t>Odvoz sutiny a vybúraných hmôt na skládku za každý ďalší 1 km</t>
  </si>
  <si>
    <t xml:space="preserve">7,06*7 "Prepočítané koeficientom množstva   </t>
  </si>
  <si>
    <t>979082111.S</t>
  </si>
  <si>
    <t>Vnútrostavenisková doprava sutiny a vybúraných hmôt do 10 m</t>
  </si>
  <si>
    <t>979082121.S</t>
  </si>
  <si>
    <t>Vnútrostavenisková doprava sutiny a vybúraných hmôt za každých ďalších 5 m</t>
  </si>
  <si>
    <t xml:space="preserve">7,06*10 "Prepočítané koeficientom množstva   </t>
  </si>
  <si>
    <t>979089012.S</t>
  </si>
  <si>
    <t>Poplatok za skladovanie - betón, tehly, dlaždice (17 01) ostatné</t>
  </si>
  <si>
    <t xml:space="preserve">    9 - Ostatné konštrukcie a práce</t>
  </si>
  <si>
    <t>Ostatné konštrukcie a práce</t>
  </si>
  <si>
    <t xml:space="preserve">Stavebné úpravy maštale pre voľné ustajnenie HD,  č. 182/8 k.u. Rovné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</si>
</sst>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167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167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>
      <selection activeCell="K6" sqref="K6:AO6"/>
    </sheetView>
  </sheetViews>
  <sheetFormatPr defaultRowHeight="10.3"/>
  <cols>
    <col min="1" max="1" width="8.26953125" customWidth="1"/>
    <col min="2" max="2" width="1.7265625" customWidth="1"/>
    <col min="3" max="3" width="4.1796875" customWidth="1"/>
    <col min="4" max="33" width="2.7265625" customWidth="1"/>
    <col min="34" max="34" width="3.26953125" customWidth="1"/>
    <col min="35" max="35" width="31.7265625" customWidth="1"/>
    <col min="36" max="37" width="2.453125" customWidth="1"/>
    <col min="38" max="38" width="8.26953125" customWidth="1"/>
    <col min="39" max="39" width="3.26953125" customWidth="1"/>
    <col min="40" max="40" width="13.26953125" customWidth="1"/>
    <col min="41" max="41" width="7.453125" customWidth="1"/>
    <col min="42" max="42" width="4.1796875" customWidth="1"/>
    <col min="43" max="43" width="15.7265625" hidden="1" customWidth="1"/>
    <col min="44" max="44" width="13.7265625" customWidth="1"/>
    <col min="45" max="47" width="25.81640625" hidden="1" customWidth="1"/>
    <col min="48" max="49" width="21.7265625" hidden="1" customWidth="1"/>
    <col min="50" max="51" width="25" hidden="1" customWidth="1"/>
    <col min="52" max="52" width="21.7265625" hidden="1" customWidth="1"/>
    <col min="53" max="53" width="19.1796875" hidden="1" customWidth="1"/>
    <col min="54" max="54" width="25" hidden="1" customWidth="1"/>
    <col min="55" max="55" width="21.7265625" hidden="1" customWidth="1"/>
    <col min="56" max="56" width="19.1796875" hidden="1" customWidth="1"/>
    <col min="57" max="57" width="66.453125" customWidth="1"/>
    <col min="71" max="91" width="9.2695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" customHeight="1">
      <c r="AR2" s="197" t="s">
        <v>5</v>
      </c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S2" s="15" t="s">
        <v>6</v>
      </c>
      <c r="BT2" s="15" t="s">
        <v>7</v>
      </c>
    </row>
    <row r="3" spans="1:74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ht="24.9" customHeight="1">
      <c r="B4" s="18"/>
      <c r="D4" s="19" t="s">
        <v>8</v>
      </c>
      <c r="AR4" s="18"/>
      <c r="AS4" s="20" t="s">
        <v>9</v>
      </c>
      <c r="BS4" s="15" t="s">
        <v>6</v>
      </c>
    </row>
    <row r="5" spans="1:74" ht="12" customHeight="1">
      <c r="B5" s="18"/>
      <c r="D5" s="21" t="s">
        <v>10</v>
      </c>
      <c r="K5" s="173" t="s">
        <v>11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R5" s="18"/>
      <c r="BS5" s="15" t="s">
        <v>6</v>
      </c>
    </row>
    <row r="6" spans="1:74" ht="36.9" customHeight="1">
      <c r="B6" s="18"/>
      <c r="D6" s="23" t="s">
        <v>12</v>
      </c>
      <c r="K6" s="175" t="s">
        <v>467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R6" s="18"/>
      <c r="BS6" s="15" t="s">
        <v>6</v>
      </c>
    </row>
    <row r="7" spans="1:74" ht="12" customHeight="1">
      <c r="B7" s="18"/>
      <c r="D7" s="24" t="s">
        <v>13</v>
      </c>
      <c r="K7" s="22" t="s">
        <v>1</v>
      </c>
      <c r="AK7" s="24" t="s">
        <v>14</v>
      </c>
      <c r="AN7" s="22" t="s">
        <v>1</v>
      </c>
      <c r="AR7" s="18"/>
      <c r="BS7" s="15" t="s">
        <v>6</v>
      </c>
    </row>
    <row r="8" spans="1:74" ht="12" customHeight="1">
      <c r="B8" s="18"/>
      <c r="D8" s="24" t="s">
        <v>15</v>
      </c>
      <c r="K8" s="22" t="s">
        <v>16</v>
      </c>
      <c r="AK8" s="24" t="s">
        <v>17</v>
      </c>
      <c r="AN8" s="22"/>
      <c r="AR8" s="18"/>
      <c r="BS8" s="15" t="s">
        <v>6</v>
      </c>
    </row>
    <row r="9" spans="1:74" ht="14.4" customHeight="1">
      <c r="B9" s="18"/>
      <c r="AR9" s="18"/>
      <c r="BS9" s="15" t="s">
        <v>6</v>
      </c>
    </row>
    <row r="10" spans="1:74" ht="12" customHeight="1">
      <c r="B10" s="18"/>
      <c r="D10" s="24" t="s">
        <v>18</v>
      </c>
      <c r="AK10" s="24" t="s">
        <v>19</v>
      </c>
      <c r="AN10" s="22" t="s">
        <v>1</v>
      </c>
      <c r="AR10" s="18"/>
      <c r="BS10" s="15" t="s">
        <v>6</v>
      </c>
    </row>
    <row r="11" spans="1:74" ht="18.45" customHeight="1">
      <c r="B11" s="18"/>
      <c r="E11" s="22" t="s">
        <v>20</v>
      </c>
      <c r="AK11" s="24" t="s">
        <v>21</v>
      </c>
      <c r="AN11" s="22" t="s">
        <v>1</v>
      </c>
      <c r="AR11" s="18"/>
      <c r="BS11" s="15" t="s">
        <v>6</v>
      </c>
    </row>
    <row r="12" spans="1:74" ht="6.9" customHeight="1">
      <c r="B12" s="18"/>
      <c r="AR12" s="18"/>
      <c r="BS12" s="15" t="s">
        <v>6</v>
      </c>
    </row>
    <row r="13" spans="1:74" ht="12" customHeight="1">
      <c r="B13" s="18"/>
      <c r="D13" s="24" t="s">
        <v>22</v>
      </c>
      <c r="AK13" s="24" t="s">
        <v>19</v>
      </c>
      <c r="AN13" s="22" t="s">
        <v>1</v>
      </c>
      <c r="AR13" s="18"/>
      <c r="BS13" s="15" t="s">
        <v>6</v>
      </c>
    </row>
    <row r="14" spans="1:74" ht="12.45">
      <c r="B14" s="18"/>
      <c r="E14" s="22" t="s">
        <v>23</v>
      </c>
      <c r="AK14" s="24" t="s">
        <v>21</v>
      </c>
      <c r="AN14" s="22" t="s">
        <v>1</v>
      </c>
      <c r="AR14" s="18"/>
      <c r="BS14" s="15" t="s">
        <v>6</v>
      </c>
    </row>
    <row r="15" spans="1:74" ht="6.9" customHeight="1">
      <c r="B15" s="18"/>
      <c r="AR15" s="18"/>
      <c r="BS15" s="15" t="s">
        <v>3</v>
      </c>
    </row>
    <row r="16" spans="1:74" ht="12" customHeight="1">
      <c r="B16" s="18"/>
      <c r="D16" s="24" t="s">
        <v>24</v>
      </c>
      <c r="AK16" s="24" t="s">
        <v>19</v>
      </c>
      <c r="AN16" s="22" t="s">
        <v>1</v>
      </c>
      <c r="AR16" s="18"/>
      <c r="BS16" s="15" t="s">
        <v>3</v>
      </c>
    </row>
    <row r="17" spans="2:71" ht="18.45" customHeight="1">
      <c r="B17" s="18"/>
      <c r="E17" s="22" t="s">
        <v>25</v>
      </c>
      <c r="AK17" s="24" t="s">
        <v>21</v>
      </c>
      <c r="AN17" s="22" t="s">
        <v>1</v>
      </c>
      <c r="AR17" s="18"/>
      <c r="BS17" s="15" t="s">
        <v>26</v>
      </c>
    </row>
    <row r="18" spans="2:71" ht="6.9" customHeight="1">
      <c r="B18" s="18"/>
      <c r="AR18" s="18"/>
      <c r="BS18" s="15" t="s">
        <v>27</v>
      </c>
    </row>
    <row r="19" spans="2:71" ht="12" customHeight="1">
      <c r="B19" s="18"/>
      <c r="D19" s="24" t="s">
        <v>28</v>
      </c>
      <c r="AK19" s="24" t="s">
        <v>19</v>
      </c>
      <c r="AN19" s="22" t="s">
        <v>1</v>
      </c>
      <c r="AR19" s="18"/>
      <c r="BS19" s="15" t="s">
        <v>27</v>
      </c>
    </row>
    <row r="20" spans="2:71" ht="18.45" customHeight="1">
      <c r="B20" s="18"/>
      <c r="E20" s="22" t="s">
        <v>25</v>
      </c>
      <c r="AK20" s="24" t="s">
        <v>21</v>
      </c>
      <c r="AN20" s="22" t="s">
        <v>1</v>
      </c>
      <c r="AR20" s="18"/>
      <c r="BS20" s="15" t="s">
        <v>26</v>
      </c>
    </row>
    <row r="21" spans="2:71" ht="6.9" customHeight="1">
      <c r="B21" s="18"/>
      <c r="AR21" s="18"/>
    </row>
    <row r="22" spans="2:71" ht="12" customHeight="1">
      <c r="B22" s="18"/>
      <c r="D22" s="24" t="s">
        <v>29</v>
      </c>
      <c r="AR22" s="18"/>
    </row>
    <row r="23" spans="2:71" ht="16.5" customHeight="1">
      <c r="B23" s="18"/>
      <c r="E23" s="176" t="s">
        <v>1</v>
      </c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R23" s="18"/>
    </row>
    <row r="24" spans="2:71" ht="6.9" customHeight="1">
      <c r="B24" s="18"/>
      <c r="AR24" s="18"/>
    </row>
    <row r="25" spans="2:71" ht="6.9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s="1" customFormat="1" ht="25.95" customHeight="1">
      <c r="B26" s="27"/>
      <c r="D26" s="28" t="s">
        <v>30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7">
        <f>ROUND(AG94,2)</f>
        <v>0</v>
      </c>
      <c r="AL26" s="178"/>
      <c r="AM26" s="178"/>
      <c r="AN26" s="178"/>
      <c r="AO26" s="178"/>
      <c r="AR26" s="27"/>
    </row>
    <row r="27" spans="2:71" s="1" customFormat="1" ht="6.9" customHeight="1">
      <c r="B27" s="27"/>
      <c r="AR27" s="27"/>
    </row>
    <row r="28" spans="2:71" s="1" customFormat="1" ht="12.45">
      <c r="B28" s="27"/>
      <c r="L28" s="179" t="s">
        <v>31</v>
      </c>
      <c r="M28" s="179"/>
      <c r="N28" s="179"/>
      <c r="O28" s="179"/>
      <c r="P28" s="179"/>
      <c r="W28" s="179" t="s">
        <v>32</v>
      </c>
      <c r="X28" s="179"/>
      <c r="Y28" s="179"/>
      <c r="Z28" s="179"/>
      <c r="AA28" s="179"/>
      <c r="AB28" s="179"/>
      <c r="AC28" s="179"/>
      <c r="AD28" s="179"/>
      <c r="AE28" s="179"/>
      <c r="AK28" s="179" t="s">
        <v>33</v>
      </c>
      <c r="AL28" s="179"/>
      <c r="AM28" s="179"/>
      <c r="AN28" s="179"/>
      <c r="AO28" s="179"/>
      <c r="AR28" s="27"/>
    </row>
    <row r="29" spans="2:71" s="2" customFormat="1" ht="14.4" customHeight="1">
      <c r="B29" s="31"/>
      <c r="D29" s="24" t="s">
        <v>34</v>
      </c>
      <c r="F29" s="32" t="s">
        <v>35</v>
      </c>
      <c r="L29" s="182">
        <v>0.2</v>
      </c>
      <c r="M29" s="181"/>
      <c r="N29" s="181"/>
      <c r="O29" s="181"/>
      <c r="P29" s="181"/>
      <c r="Q29" s="33"/>
      <c r="R29" s="33"/>
      <c r="S29" s="33"/>
      <c r="T29" s="33"/>
      <c r="U29" s="33"/>
      <c r="V29" s="33"/>
      <c r="W29" s="180">
        <f>ROUND(AZ94, 2)</f>
        <v>0</v>
      </c>
      <c r="X29" s="181"/>
      <c r="Y29" s="181"/>
      <c r="Z29" s="181"/>
      <c r="AA29" s="181"/>
      <c r="AB29" s="181"/>
      <c r="AC29" s="181"/>
      <c r="AD29" s="181"/>
      <c r="AE29" s="181"/>
      <c r="AF29" s="33"/>
      <c r="AG29" s="33"/>
      <c r="AH29" s="33"/>
      <c r="AI29" s="33"/>
      <c r="AJ29" s="33"/>
      <c r="AK29" s="180">
        <f>ROUND(AV94, 2)</f>
        <v>0</v>
      </c>
      <c r="AL29" s="181"/>
      <c r="AM29" s="181"/>
      <c r="AN29" s="181"/>
      <c r="AO29" s="181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2:71" s="2" customFormat="1" ht="14.4" customHeight="1">
      <c r="B30" s="31"/>
      <c r="F30" s="32" t="s">
        <v>36</v>
      </c>
      <c r="L30" s="185">
        <v>0.2</v>
      </c>
      <c r="M30" s="184"/>
      <c r="N30" s="184"/>
      <c r="O30" s="184"/>
      <c r="P30" s="184"/>
      <c r="W30" s="183">
        <f>ROUND(BA94, 2)</f>
        <v>0</v>
      </c>
      <c r="X30" s="184"/>
      <c r="Y30" s="184"/>
      <c r="Z30" s="184"/>
      <c r="AA30" s="184"/>
      <c r="AB30" s="184"/>
      <c r="AC30" s="184"/>
      <c r="AD30" s="184"/>
      <c r="AE30" s="184"/>
      <c r="AK30" s="183">
        <f>ROUND(AW94, 2)</f>
        <v>0</v>
      </c>
      <c r="AL30" s="184"/>
      <c r="AM30" s="184"/>
      <c r="AN30" s="184"/>
      <c r="AO30" s="184"/>
      <c r="AR30" s="31"/>
    </row>
    <row r="31" spans="2:71" s="2" customFormat="1" ht="14.4" hidden="1" customHeight="1">
      <c r="B31" s="31"/>
      <c r="F31" s="24" t="s">
        <v>37</v>
      </c>
      <c r="L31" s="185">
        <v>0.2</v>
      </c>
      <c r="M31" s="184"/>
      <c r="N31" s="184"/>
      <c r="O31" s="184"/>
      <c r="P31" s="184"/>
      <c r="W31" s="183">
        <f>ROUND(BB94, 2)</f>
        <v>0</v>
      </c>
      <c r="X31" s="184"/>
      <c r="Y31" s="184"/>
      <c r="Z31" s="184"/>
      <c r="AA31" s="184"/>
      <c r="AB31" s="184"/>
      <c r="AC31" s="184"/>
      <c r="AD31" s="184"/>
      <c r="AE31" s="184"/>
      <c r="AK31" s="183">
        <v>0</v>
      </c>
      <c r="AL31" s="184"/>
      <c r="AM31" s="184"/>
      <c r="AN31" s="184"/>
      <c r="AO31" s="184"/>
      <c r="AR31" s="31"/>
    </row>
    <row r="32" spans="2:71" s="2" customFormat="1" ht="14.4" hidden="1" customHeight="1">
      <c r="B32" s="31"/>
      <c r="F32" s="24" t="s">
        <v>38</v>
      </c>
      <c r="L32" s="185">
        <v>0.2</v>
      </c>
      <c r="M32" s="184"/>
      <c r="N32" s="184"/>
      <c r="O32" s="184"/>
      <c r="P32" s="184"/>
      <c r="W32" s="183">
        <f>ROUND(BC94, 2)</f>
        <v>0</v>
      </c>
      <c r="X32" s="184"/>
      <c r="Y32" s="184"/>
      <c r="Z32" s="184"/>
      <c r="AA32" s="184"/>
      <c r="AB32" s="184"/>
      <c r="AC32" s="184"/>
      <c r="AD32" s="184"/>
      <c r="AE32" s="184"/>
      <c r="AK32" s="183">
        <v>0</v>
      </c>
      <c r="AL32" s="184"/>
      <c r="AM32" s="184"/>
      <c r="AN32" s="184"/>
      <c r="AO32" s="184"/>
      <c r="AR32" s="31"/>
    </row>
    <row r="33" spans="2:52" s="2" customFormat="1" ht="14.4" hidden="1" customHeight="1">
      <c r="B33" s="31"/>
      <c r="F33" s="32" t="s">
        <v>39</v>
      </c>
      <c r="L33" s="182">
        <v>0</v>
      </c>
      <c r="M33" s="181"/>
      <c r="N33" s="181"/>
      <c r="O33" s="181"/>
      <c r="P33" s="181"/>
      <c r="Q33" s="33"/>
      <c r="R33" s="33"/>
      <c r="S33" s="33"/>
      <c r="T33" s="33"/>
      <c r="U33" s="33"/>
      <c r="V33" s="33"/>
      <c r="W33" s="180">
        <f>ROUND(BD94, 2)</f>
        <v>0</v>
      </c>
      <c r="X33" s="181"/>
      <c r="Y33" s="181"/>
      <c r="Z33" s="181"/>
      <c r="AA33" s="181"/>
      <c r="AB33" s="181"/>
      <c r="AC33" s="181"/>
      <c r="AD33" s="181"/>
      <c r="AE33" s="181"/>
      <c r="AF33" s="33"/>
      <c r="AG33" s="33"/>
      <c r="AH33" s="33"/>
      <c r="AI33" s="33"/>
      <c r="AJ33" s="33"/>
      <c r="AK33" s="180">
        <v>0</v>
      </c>
      <c r="AL33" s="181"/>
      <c r="AM33" s="181"/>
      <c r="AN33" s="181"/>
      <c r="AO33" s="181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2:52" s="1" customFormat="1" ht="6.9" customHeight="1">
      <c r="B34" s="27"/>
      <c r="AR34" s="27"/>
    </row>
    <row r="35" spans="2:52" s="1" customFormat="1" ht="25.95" customHeight="1">
      <c r="B35" s="27"/>
      <c r="C35" s="35"/>
      <c r="D35" s="36" t="s">
        <v>40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41</v>
      </c>
      <c r="U35" s="37"/>
      <c r="V35" s="37"/>
      <c r="W35" s="37"/>
      <c r="X35" s="186" t="s">
        <v>42</v>
      </c>
      <c r="Y35" s="187"/>
      <c r="Z35" s="187"/>
      <c r="AA35" s="187"/>
      <c r="AB35" s="187"/>
      <c r="AC35" s="37"/>
      <c r="AD35" s="37"/>
      <c r="AE35" s="37"/>
      <c r="AF35" s="37"/>
      <c r="AG35" s="37"/>
      <c r="AH35" s="37"/>
      <c r="AI35" s="37"/>
      <c r="AJ35" s="37"/>
      <c r="AK35" s="188">
        <f>SUM(AK26:AK33)</f>
        <v>0</v>
      </c>
      <c r="AL35" s="187"/>
      <c r="AM35" s="187"/>
      <c r="AN35" s="187"/>
      <c r="AO35" s="189"/>
      <c r="AP35" s="35"/>
      <c r="AQ35" s="35"/>
      <c r="AR35" s="27"/>
    </row>
    <row r="36" spans="2:52" s="1" customFormat="1" ht="6.9" customHeight="1">
      <c r="B36" s="27"/>
      <c r="AR36" s="27"/>
    </row>
    <row r="37" spans="2:52" s="1" customFormat="1" ht="14.4" customHeight="1">
      <c r="B37" s="27"/>
      <c r="AR37" s="27"/>
    </row>
    <row r="38" spans="2:52" ht="14.4" customHeight="1">
      <c r="B38" s="18"/>
      <c r="AR38" s="18"/>
    </row>
    <row r="39" spans="2:52" ht="14.4" customHeight="1">
      <c r="B39" s="18"/>
      <c r="AR39" s="18"/>
    </row>
    <row r="40" spans="2:52" ht="14.4" customHeight="1">
      <c r="B40" s="18"/>
      <c r="AR40" s="18"/>
    </row>
    <row r="41" spans="2:52" ht="14.4" customHeight="1">
      <c r="B41" s="18"/>
      <c r="AR41" s="18"/>
    </row>
    <row r="42" spans="2:52" ht="14.4" customHeight="1">
      <c r="B42" s="18"/>
      <c r="AR42" s="18"/>
    </row>
    <row r="43" spans="2:52" ht="14.4" customHeight="1">
      <c r="B43" s="18"/>
      <c r="AR43" s="18"/>
    </row>
    <row r="44" spans="2:52" ht="14.4" customHeight="1">
      <c r="B44" s="18"/>
      <c r="AR44" s="18"/>
    </row>
    <row r="45" spans="2:52" ht="14.4" customHeight="1">
      <c r="B45" s="18"/>
      <c r="AR45" s="18"/>
    </row>
    <row r="46" spans="2:52" ht="14.4" customHeight="1">
      <c r="B46" s="18"/>
      <c r="AR46" s="18"/>
    </row>
    <row r="47" spans="2:52" ht="14.4" customHeight="1">
      <c r="B47" s="18"/>
      <c r="AR47" s="18"/>
    </row>
    <row r="48" spans="2:52" ht="14.4" customHeight="1">
      <c r="B48" s="18"/>
      <c r="AR48" s="18"/>
    </row>
    <row r="49" spans="2:44" s="1" customFormat="1" ht="14.4" customHeight="1">
      <c r="B49" s="27"/>
      <c r="D49" s="39" t="s">
        <v>43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44</v>
      </c>
      <c r="AI49" s="40"/>
      <c r="AJ49" s="40"/>
      <c r="AK49" s="40"/>
      <c r="AL49" s="40"/>
      <c r="AM49" s="40"/>
      <c r="AN49" s="40"/>
      <c r="AO49" s="40"/>
      <c r="AR49" s="27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45">
      <c r="B60" s="27"/>
      <c r="D60" s="41" t="s">
        <v>45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1" t="s">
        <v>46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1" t="s">
        <v>45</v>
      </c>
      <c r="AI60" s="29"/>
      <c r="AJ60" s="29"/>
      <c r="AK60" s="29"/>
      <c r="AL60" s="29"/>
      <c r="AM60" s="41" t="s">
        <v>46</v>
      </c>
      <c r="AN60" s="29"/>
      <c r="AO60" s="29"/>
      <c r="AR60" s="27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45">
      <c r="B64" s="27"/>
      <c r="D64" s="39" t="s">
        <v>47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48</v>
      </c>
      <c r="AI64" s="40"/>
      <c r="AJ64" s="40"/>
      <c r="AK64" s="40"/>
      <c r="AL64" s="40"/>
      <c r="AM64" s="40"/>
      <c r="AN64" s="40"/>
      <c r="AO64" s="40"/>
      <c r="AR64" s="27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45">
      <c r="B75" s="27"/>
      <c r="D75" s="41" t="s">
        <v>45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1" t="s">
        <v>46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1" t="s">
        <v>45</v>
      </c>
      <c r="AI75" s="29"/>
      <c r="AJ75" s="29"/>
      <c r="AK75" s="29"/>
      <c r="AL75" s="29"/>
      <c r="AM75" s="41" t="s">
        <v>46</v>
      </c>
      <c r="AN75" s="29"/>
      <c r="AO75" s="29"/>
      <c r="AR75" s="27"/>
    </row>
    <row r="76" spans="2:44" s="1" customFormat="1">
      <c r="B76" s="27"/>
      <c r="AR76" s="27"/>
    </row>
    <row r="77" spans="2:44" s="1" customFormat="1" ht="6.9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</row>
    <row r="81" spans="1:91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</row>
    <row r="82" spans="1:91" s="1" customFormat="1" ht="24.9" customHeight="1">
      <c r="B82" s="27"/>
      <c r="C82" s="19" t="s">
        <v>49</v>
      </c>
      <c r="AR82" s="27"/>
    </row>
    <row r="83" spans="1:91" s="1" customFormat="1" ht="6.9" customHeight="1">
      <c r="B83" s="27"/>
      <c r="AR83" s="27"/>
    </row>
    <row r="84" spans="1:91" s="3" customFormat="1" ht="12" customHeight="1">
      <c r="B84" s="46"/>
      <c r="C84" s="24" t="s">
        <v>10</v>
      </c>
      <c r="L84" s="3" t="str">
        <f>K5</f>
        <v>31017</v>
      </c>
      <c r="AR84" s="46"/>
    </row>
    <row r="85" spans="1:91" s="4" customFormat="1" ht="36.9" customHeight="1">
      <c r="B85" s="47"/>
      <c r="C85" s="48" t="s">
        <v>12</v>
      </c>
      <c r="L85" s="208" t="str">
        <f>K6</f>
        <v xml:space="preserve">Stavebné úpravy maštale pre voľné ustajnenie HD,  č. 182/8 k.u. Rovné </v>
      </c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R85" s="47"/>
    </row>
    <row r="86" spans="1:91" s="1" customFormat="1" ht="6.9" customHeight="1">
      <c r="B86" s="27"/>
      <c r="AR86" s="27"/>
    </row>
    <row r="87" spans="1:91" s="1" customFormat="1" ht="12" customHeight="1">
      <c r="B87" s="27"/>
      <c r="C87" s="24" t="s">
        <v>15</v>
      </c>
      <c r="L87" s="49" t="str">
        <f>IF(K8="","",K8)</f>
        <v>Rovné, okres Humenné</v>
      </c>
      <c r="AI87" s="24" t="s">
        <v>17</v>
      </c>
      <c r="AM87" s="190" t="str">
        <f>IF(AN8= "","",AN8)</f>
        <v/>
      </c>
      <c r="AN87" s="190"/>
      <c r="AR87" s="27"/>
    </row>
    <row r="88" spans="1:91" s="1" customFormat="1" ht="6.9" customHeight="1">
      <c r="B88" s="27"/>
      <c r="AR88" s="27"/>
    </row>
    <row r="89" spans="1:91" s="1" customFormat="1" ht="15.15" customHeight="1">
      <c r="B89" s="27"/>
      <c r="C89" s="24" t="s">
        <v>18</v>
      </c>
      <c r="L89" s="3" t="str">
        <f>IF(E11= "","",E11)</f>
        <v>MOR faktoring s.r.o.</v>
      </c>
      <c r="AI89" s="24" t="s">
        <v>24</v>
      </c>
      <c r="AM89" s="191" t="str">
        <f>IF(E17="","",E17)</f>
        <v>Ing.Mária Salanciová</v>
      </c>
      <c r="AN89" s="192"/>
      <c r="AO89" s="192"/>
      <c r="AP89" s="192"/>
      <c r="AR89" s="27"/>
      <c r="AS89" s="193" t="s">
        <v>50</v>
      </c>
      <c r="AT89" s="194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15" customHeight="1">
      <c r="B90" s="27"/>
      <c r="C90" s="24" t="s">
        <v>22</v>
      </c>
      <c r="L90" s="3" t="str">
        <f>IF(E14="","",E14)</f>
        <v xml:space="preserve"> </v>
      </c>
      <c r="AI90" s="24" t="s">
        <v>28</v>
      </c>
      <c r="AM90" s="191" t="str">
        <f>IF(E20="","",E20)</f>
        <v>Ing.Mária Salanciová</v>
      </c>
      <c r="AN90" s="192"/>
      <c r="AO90" s="192"/>
      <c r="AP90" s="192"/>
      <c r="AR90" s="27"/>
      <c r="AS90" s="195"/>
      <c r="AT90" s="196"/>
      <c r="BD90" s="53"/>
    </row>
    <row r="91" spans="1:91" s="1" customFormat="1" ht="10.85" customHeight="1">
      <c r="B91" s="27"/>
      <c r="AR91" s="27"/>
      <c r="AS91" s="195"/>
      <c r="AT91" s="196"/>
      <c r="BD91" s="53"/>
    </row>
    <row r="92" spans="1:91" s="1" customFormat="1" ht="29.25" customHeight="1">
      <c r="B92" s="27"/>
      <c r="C92" s="203" t="s">
        <v>51</v>
      </c>
      <c r="D92" s="204"/>
      <c r="E92" s="204"/>
      <c r="F92" s="204"/>
      <c r="G92" s="204"/>
      <c r="H92" s="54"/>
      <c r="I92" s="205" t="s">
        <v>52</v>
      </c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6" t="s">
        <v>53</v>
      </c>
      <c r="AH92" s="204"/>
      <c r="AI92" s="204"/>
      <c r="AJ92" s="204"/>
      <c r="AK92" s="204"/>
      <c r="AL92" s="204"/>
      <c r="AM92" s="204"/>
      <c r="AN92" s="205" t="s">
        <v>54</v>
      </c>
      <c r="AO92" s="204"/>
      <c r="AP92" s="207"/>
      <c r="AQ92" s="55" t="s">
        <v>55</v>
      </c>
      <c r="AR92" s="27"/>
      <c r="AS92" s="56" t="s">
        <v>56</v>
      </c>
      <c r="AT92" s="57" t="s">
        <v>57</v>
      </c>
      <c r="AU92" s="57" t="s">
        <v>58</v>
      </c>
      <c r="AV92" s="57" t="s">
        <v>59</v>
      </c>
      <c r="AW92" s="57" t="s">
        <v>60</v>
      </c>
      <c r="AX92" s="57" t="s">
        <v>61</v>
      </c>
      <c r="AY92" s="57" t="s">
        <v>62</v>
      </c>
      <c r="AZ92" s="57" t="s">
        <v>63</v>
      </c>
      <c r="BA92" s="57" t="s">
        <v>64</v>
      </c>
      <c r="BB92" s="57" t="s">
        <v>65</v>
      </c>
      <c r="BC92" s="57" t="s">
        <v>66</v>
      </c>
      <c r="BD92" s="58" t="s">
        <v>67</v>
      </c>
    </row>
    <row r="93" spans="1:91" s="1" customFormat="1" ht="10.85" customHeight="1">
      <c r="B93" s="27"/>
      <c r="AR93" s="27"/>
      <c r="AS93" s="59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" customHeight="1">
      <c r="B94" s="60"/>
      <c r="C94" s="61" t="s">
        <v>68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01">
        <f>ROUND(SUM(AG95:AG96),2)</f>
        <v>0</v>
      </c>
      <c r="AH94" s="201"/>
      <c r="AI94" s="201"/>
      <c r="AJ94" s="201"/>
      <c r="AK94" s="201"/>
      <c r="AL94" s="201"/>
      <c r="AM94" s="201"/>
      <c r="AN94" s="202">
        <f>SUM(AG94,AT94)</f>
        <v>0</v>
      </c>
      <c r="AO94" s="202"/>
      <c r="AP94" s="202"/>
      <c r="AQ94" s="64" t="s">
        <v>1</v>
      </c>
      <c r="AR94" s="60"/>
      <c r="AS94" s="65">
        <f>ROUND(SUM(AS95:AS96),2)</f>
        <v>0</v>
      </c>
      <c r="AT94" s="66">
        <f>ROUND(SUM(AV94:AW94),2)</f>
        <v>0</v>
      </c>
      <c r="AU94" s="67">
        <f>ROUND(SUM(AU95:AU96),5)</f>
        <v>530.87595999999996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ROUND(SUM(AZ95:AZ96),2)</f>
        <v>0</v>
      </c>
      <c r="BA94" s="66">
        <f>ROUND(SUM(BA95:BA96),2)</f>
        <v>0</v>
      </c>
      <c r="BB94" s="66">
        <f>ROUND(SUM(BB95:BB96),2)</f>
        <v>0</v>
      </c>
      <c r="BC94" s="66">
        <f>ROUND(SUM(BC95:BC96),2)</f>
        <v>0</v>
      </c>
      <c r="BD94" s="68">
        <f>ROUND(SUM(BD95:BD96),2)</f>
        <v>0</v>
      </c>
      <c r="BS94" s="69" t="s">
        <v>69</v>
      </c>
      <c r="BT94" s="69" t="s">
        <v>70</v>
      </c>
      <c r="BU94" s="70" t="s">
        <v>71</v>
      </c>
      <c r="BV94" s="69" t="s">
        <v>72</v>
      </c>
      <c r="BW94" s="69" t="s">
        <v>4</v>
      </c>
      <c r="BX94" s="69" t="s">
        <v>73</v>
      </c>
      <c r="CL94" s="69" t="s">
        <v>1</v>
      </c>
    </row>
    <row r="95" spans="1:91" s="6" customFormat="1" ht="16.5" customHeight="1">
      <c r="A95" s="71" t="s">
        <v>74</v>
      </c>
      <c r="B95" s="72"/>
      <c r="C95" s="73"/>
      <c r="D95" s="200" t="s">
        <v>75</v>
      </c>
      <c r="E95" s="200"/>
      <c r="F95" s="200"/>
      <c r="G95" s="200"/>
      <c r="H95" s="200"/>
      <c r="I95" s="74"/>
      <c r="J95" s="200" t="s">
        <v>76</v>
      </c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0"/>
      <c r="AG95" s="198">
        <f>'01.1 - ASR'!J30</f>
        <v>0</v>
      </c>
      <c r="AH95" s="199"/>
      <c r="AI95" s="199"/>
      <c r="AJ95" s="199"/>
      <c r="AK95" s="199"/>
      <c r="AL95" s="199"/>
      <c r="AM95" s="199"/>
      <c r="AN95" s="198">
        <f>SUM(AG95,AT95)</f>
        <v>0</v>
      </c>
      <c r="AO95" s="199"/>
      <c r="AP95" s="199"/>
      <c r="AQ95" s="75" t="s">
        <v>77</v>
      </c>
      <c r="AR95" s="72"/>
      <c r="AS95" s="76">
        <v>0</v>
      </c>
      <c r="AT95" s="77">
        <f>ROUND(SUM(AV95:AW95),2)</f>
        <v>0</v>
      </c>
      <c r="AU95" s="78">
        <f>'01.1 - ASR'!P132</f>
        <v>530.87595729999998</v>
      </c>
      <c r="AV95" s="77">
        <f>'01.1 - ASR'!J33</f>
        <v>0</v>
      </c>
      <c r="AW95" s="77">
        <f>'01.1 - ASR'!J34</f>
        <v>0</v>
      </c>
      <c r="AX95" s="77">
        <f>'01.1 - ASR'!J35</f>
        <v>0</v>
      </c>
      <c r="AY95" s="77">
        <f>'01.1 - ASR'!J36</f>
        <v>0</v>
      </c>
      <c r="AZ95" s="77">
        <f>'01.1 - ASR'!F33</f>
        <v>0</v>
      </c>
      <c r="BA95" s="77">
        <f>'01.1 - ASR'!F34</f>
        <v>0</v>
      </c>
      <c r="BB95" s="77">
        <f>'01.1 - ASR'!F35</f>
        <v>0</v>
      </c>
      <c r="BC95" s="77">
        <f>'01.1 - ASR'!F36</f>
        <v>0</v>
      </c>
      <c r="BD95" s="79">
        <f>'01.1 - ASR'!F37</f>
        <v>0</v>
      </c>
      <c r="BT95" s="80" t="s">
        <v>78</v>
      </c>
      <c r="BV95" s="80" t="s">
        <v>72</v>
      </c>
      <c r="BW95" s="80" t="s">
        <v>79</v>
      </c>
      <c r="BX95" s="80" t="s">
        <v>4</v>
      </c>
      <c r="CL95" s="80" t="s">
        <v>1</v>
      </c>
      <c r="CM95" s="80" t="s">
        <v>70</v>
      </c>
    </row>
    <row r="96" spans="1:91" s="6" customFormat="1" ht="16.5" customHeight="1">
      <c r="A96" s="71" t="s">
        <v>74</v>
      </c>
      <c r="B96" s="72"/>
      <c r="C96" s="73"/>
      <c r="D96" s="200" t="s">
        <v>80</v>
      </c>
      <c r="E96" s="200"/>
      <c r="F96" s="200"/>
      <c r="G96" s="200"/>
      <c r="H96" s="200"/>
      <c r="I96" s="74"/>
      <c r="J96" s="200" t="s">
        <v>81</v>
      </c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198">
        <f>'01.2 - Búracie práce'!J30</f>
        <v>0</v>
      </c>
      <c r="AH96" s="199"/>
      <c r="AI96" s="199"/>
      <c r="AJ96" s="199"/>
      <c r="AK96" s="199"/>
      <c r="AL96" s="199"/>
      <c r="AM96" s="199"/>
      <c r="AN96" s="198">
        <f>SUM(AG96,AT96)</f>
        <v>0</v>
      </c>
      <c r="AO96" s="199"/>
      <c r="AP96" s="199"/>
      <c r="AQ96" s="75" t="s">
        <v>77</v>
      </c>
      <c r="AR96" s="72"/>
      <c r="AS96" s="81">
        <v>0</v>
      </c>
      <c r="AT96" s="82">
        <f>ROUND(SUM(AV96:AW96),2)</f>
        <v>0</v>
      </c>
      <c r="AU96" s="83">
        <f>'01.2 - Búracie práce'!P118</f>
        <v>0</v>
      </c>
      <c r="AV96" s="82">
        <f>'01.2 - Búracie práce'!J33</f>
        <v>0</v>
      </c>
      <c r="AW96" s="82">
        <f>'01.2 - Búracie práce'!J34</f>
        <v>0</v>
      </c>
      <c r="AX96" s="82">
        <f>'01.2 - Búracie práce'!J35</f>
        <v>0</v>
      </c>
      <c r="AY96" s="82">
        <f>'01.2 - Búracie práce'!J36</f>
        <v>0</v>
      </c>
      <c r="AZ96" s="82">
        <f>'01.2 - Búracie práce'!F33</f>
        <v>0</v>
      </c>
      <c r="BA96" s="82">
        <f>'01.2 - Búracie práce'!F34</f>
        <v>0</v>
      </c>
      <c r="BB96" s="82">
        <f>'01.2 - Búracie práce'!F35</f>
        <v>0</v>
      </c>
      <c r="BC96" s="82">
        <f>'01.2 - Búracie práce'!F36</f>
        <v>0</v>
      </c>
      <c r="BD96" s="84">
        <f>'01.2 - Búracie práce'!F37</f>
        <v>0</v>
      </c>
      <c r="BT96" s="80" t="s">
        <v>78</v>
      </c>
      <c r="BV96" s="80" t="s">
        <v>72</v>
      </c>
      <c r="BW96" s="80" t="s">
        <v>82</v>
      </c>
      <c r="BX96" s="80" t="s">
        <v>4</v>
      </c>
      <c r="CL96" s="80" t="s">
        <v>1</v>
      </c>
      <c r="CM96" s="80" t="s">
        <v>70</v>
      </c>
    </row>
    <row r="97" spans="2:44" s="1" customFormat="1" ht="30" customHeight="1">
      <c r="B97" s="27"/>
      <c r="AR97" s="27"/>
    </row>
    <row r="98" spans="2:44" s="1" customFormat="1" ht="6.9" customHeight="1"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27"/>
    </row>
  </sheetData>
  <mergeCells count="44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01.1 - ASR'!C2" display="/" xr:uid="{00000000-0004-0000-0000-000000000000}"/>
    <hyperlink ref="A96" location="'01.2 - Búracie práce'!C2" display="/" xr:uid="{00000000-0004-0000-0000-000001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90"/>
  <sheetViews>
    <sheetView showGridLines="0" topLeftCell="A203" zoomScale="130" zoomScaleNormal="130" workbookViewId="0">
      <selection activeCell="F206" sqref="F206"/>
    </sheetView>
  </sheetViews>
  <sheetFormatPr defaultRowHeight="10.3"/>
  <cols>
    <col min="1" max="1" width="8.26953125" customWidth="1"/>
    <col min="2" max="2" width="1.1796875" customWidth="1"/>
    <col min="3" max="3" width="4.1796875" customWidth="1"/>
    <col min="4" max="4" width="4.26953125" customWidth="1"/>
    <col min="5" max="5" width="17.1796875" customWidth="1"/>
    <col min="6" max="6" width="50.81640625" customWidth="1"/>
    <col min="7" max="7" width="7.453125" customWidth="1"/>
    <col min="8" max="8" width="14" customWidth="1"/>
    <col min="9" max="9" width="15.81640625" customWidth="1"/>
    <col min="10" max="10" width="22.26953125" customWidth="1"/>
    <col min="11" max="11" width="22.26953125" hidden="1" customWidth="1"/>
    <col min="12" max="12" width="9.26953125" customWidth="1"/>
    <col min="13" max="13" width="10.81640625" hidden="1" customWidth="1"/>
    <col min="14" max="14" width="9.26953125" hidden="1"/>
    <col min="15" max="20" width="14.1796875" hidden="1" customWidth="1"/>
    <col min="21" max="21" width="16.26953125" hidden="1" customWidth="1"/>
    <col min="22" max="22" width="12.26953125" customWidth="1"/>
    <col min="23" max="23" width="16.26953125" customWidth="1"/>
    <col min="24" max="24" width="12.26953125" customWidth="1"/>
    <col min="25" max="25" width="15" customWidth="1"/>
    <col min="26" max="26" width="11" customWidth="1"/>
    <col min="27" max="27" width="15" customWidth="1"/>
    <col min="28" max="28" width="16.26953125" customWidth="1"/>
    <col min="29" max="29" width="11" customWidth="1"/>
    <col min="30" max="30" width="15" customWidth="1"/>
    <col min="31" max="31" width="16.26953125" customWidth="1"/>
    <col min="44" max="65" width="9.26953125" hidden="1"/>
  </cols>
  <sheetData>
    <row r="2" spans="2:46" ht="36.9" customHeight="1">
      <c r="L2" s="197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5" t="s">
        <v>79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70</v>
      </c>
    </row>
    <row r="4" spans="2:46" ht="24.9" customHeight="1">
      <c r="B4" s="18"/>
      <c r="D4" s="19" t="s">
        <v>83</v>
      </c>
      <c r="L4" s="18"/>
      <c r="M4" s="85" t="s">
        <v>9</v>
      </c>
      <c r="AT4" s="15" t="s">
        <v>3</v>
      </c>
    </row>
    <row r="5" spans="2:46" ht="6.9" customHeight="1">
      <c r="B5" s="18"/>
      <c r="L5" s="18"/>
    </row>
    <row r="6" spans="2:46" ht="12" customHeight="1">
      <c r="B6" s="18"/>
      <c r="D6" s="24" t="s">
        <v>12</v>
      </c>
      <c r="L6" s="18"/>
    </row>
    <row r="7" spans="2:46" ht="26.25" customHeight="1">
      <c r="B7" s="18"/>
      <c r="E7" s="211" t="str">
        <f>'Rekapitulácia stavby'!K6</f>
        <v xml:space="preserve">Stavebné úpravy maštale pre voľné ustajnenie HD,  č. 182/8 k.u. Rovné </v>
      </c>
      <c r="F7" s="212"/>
      <c r="G7" s="212"/>
      <c r="H7" s="212"/>
      <c r="L7" s="18"/>
    </row>
    <row r="8" spans="2:46" s="1" customFormat="1" ht="12" customHeight="1">
      <c r="B8" s="27"/>
      <c r="D8" s="24" t="s">
        <v>84</v>
      </c>
      <c r="L8" s="27"/>
    </row>
    <row r="9" spans="2:46" s="1" customFormat="1" ht="16.5" customHeight="1">
      <c r="B9" s="27"/>
      <c r="E9" s="208" t="s">
        <v>85</v>
      </c>
      <c r="F9" s="210"/>
      <c r="G9" s="210"/>
      <c r="H9" s="210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4" t="s">
        <v>13</v>
      </c>
      <c r="F11" s="22" t="s">
        <v>1</v>
      </c>
      <c r="I11" s="24" t="s">
        <v>14</v>
      </c>
      <c r="J11" s="22" t="s">
        <v>1</v>
      </c>
      <c r="L11" s="27"/>
    </row>
    <row r="12" spans="2:46" s="1" customFormat="1" ht="12" customHeight="1">
      <c r="B12" s="27"/>
      <c r="D12" s="24" t="s">
        <v>15</v>
      </c>
      <c r="F12" s="22" t="s">
        <v>16</v>
      </c>
      <c r="I12" s="24" t="s">
        <v>17</v>
      </c>
      <c r="J12" s="50"/>
      <c r="L12" s="27"/>
    </row>
    <row r="13" spans="2:46" s="1" customFormat="1" ht="10.85" customHeight="1">
      <c r="B13" s="27"/>
      <c r="L13" s="27"/>
    </row>
    <row r="14" spans="2:46" s="1" customFormat="1" ht="12" customHeight="1">
      <c r="B14" s="27"/>
      <c r="D14" s="24" t="s">
        <v>18</v>
      </c>
      <c r="I14" s="24" t="s">
        <v>19</v>
      </c>
      <c r="J14" s="22" t="s">
        <v>1</v>
      </c>
      <c r="L14" s="27"/>
    </row>
    <row r="15" spans="2:46" s="1" customFormat="1" ht="18" customHeight="1">
      <c r="B15" s="27"/>
      <c r="E15" s="22" t="s">
        <v>20</v>
      </c>
      <c r="I15" s="24" t="s">
        <v>21</v>
      </c>
      <c r="J15" s="22" t="s">
        <v>1</v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4" t="s">
        <v>22</v>
      </c>
      <c r="I17" s="24" t="s">
        <v>19</v>
      </c>
      <c r="J17" s="22" t="str">
        <f>'Rekapitulácia stavby'!AN13</f>
        <v/>
      </c>
      <c r="L17" s="27"/>
    </row>
    <row r="18" spans="2:12" s="1" customFormat="1" ht="18" customHeight="1">
      <c r="B18" s="27"/>
      <c r="E18" s="173" t="str">
        <f>'Rekapitulácia stavby'!E14</f>
        <v xml:space="preserve"> </v>
      </c>
      <c r="F18" s="173"/>
      <c r="G18" s="173"/>
      <c r="H18" s="173"/>
      <c r="I18" s="24" t="s">
        <v>21</v>
      </c>
      <c r="J18" s="22" t="str">
        <f>'Rekapitulácia stavby'!AN14</f>
        <v/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4" t="s">
        <v>24</v>
      </c>
      <c r="I20" s="24" t="s">
        <v>19</v>
      </c>
      <c r="J20" s="22" t="s">
        <v>1</v>
      </c>
      <c r="L20" s="27"/>
    </row>
    <row r="21" spans="2:12" s="1" customFormat="1" ht="18" customHeight="1">
      <c r="B21" s="27"/>
      <c r="E21" s="22" t="s">
        <v>25</v>
      </c>
      <c r="I21" s="24" t="s">
        <v>21</v>
      </c>
      <c r="J21" s="22" t="s">
        <v>1</v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4" t="s">
        <v>28</v>
      </c>
      <c r="I23" s="24" t="s">
        <v>19</v>
      </c>
      <c r="J23" s="22" t="s">
        <v>1</v>
      </c>
      <c r="L23" s="27"/>
    </row>
    <row r="24" spans="2:12" s="1" customFormat="1" ht="18" customHeight="1">
      <c r="B24" s="27"/>
      <c r="E24" s="22" t="s">
        <v>25</v>
      </c>
      <c r="I24" s="24" t="s">
        <v>21</v>
      </c>
      <c r="J24" s="22" t="s">
        <v>1</v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4" t="s">
        <v>29</v>
      </c>
      <c r="L26" s="27"/>
    </row>
    <row r="27" spans="2:12" s="7" customFormat="1" ht="16.5" customHeight="1">
      <c r="B27" s="86"/>
      <c r="E27" s="176" t="s">
        <v>1</v>
      </c>
      <c r="F27" s="176"/>
      <c r="G27" s="176"/>
      <c r="H27" s="176"/>
      <c r="L27" s="86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51"/>
      <c r="E29" s="51"/>
      <c r="F29" s="51"/>
      <c r="G29" s="51"/>
      <c r="H29" s="51"/>
      <c r="I29" s="51"/>
      <c r="J29" s="51"/>
      <c r="K29" s="51"/>
      <c r="L29" s="27"/>
    </row>
    <row r="30" spans="2:12" s="1" customFormat="1" ht="25.4" customHeight="1">
      <c r="B30" s="27"/>
      <c r="D30" s="87" t="s">
        <v>30</v>
      </c>
      <c r="J30" s="63">
        <f>ROUND(J132, 2)</f>
        <v>0</v>
      </c>
      <c r="L30" s="27"/>
    </row>
    <row r="31" spans="2:12" s="1" customFormat="1" ht="6.9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14.4" customHeight="1">
      <c r="B32" s="27"/>
      <c r="F32" s="30" t="s">
        <v>32</v>
      </c>
      <c r="I32" s="30" t="s">
        <v>31</v>
      </c>
      <c r="J32" s="30" t="s">
        <v>33</v>
      </c>
      <c r="L32" s="27"/>
    </row>
    <row r="33" spans="2:12" s="1" customFormat="1" ht="14.4" customHeight="1">
      <c r="B33" s="27"/>
      <c r="D33" s="88" t="s">
        <v>34</v>
      </c>
      <c r="E33" s="32" t="s">
        <v>35</v>
      </c>
      <c r="F33" s="89">
        <f>ROUND((SUM(BE132:BE289)),  2)</f>
        <v>0</v>
      </c>
      <c r="G33" s="90"/>
      <c r="H33" s="90"/>
      <c r="I33" s="91">
        <v>0.2</v>
      </c>
      <c r="J33" s="89">
        <f>ROUND(((SUM(BE132:BE289))*I33),  2)</f>
        <v>0</v>
      </c>
      <c r="L33" s="27"/>
    </row>
    <row r="34" spans="2:12" s="1" customFormat="1" ht="14.4" customHeight="1">
      <c r="B34" s="27"/>
      <c r="E34" s="32" t="s">
        <v>36</v>
      </c>
      <c r="F34" s="92">
        <f>ROUND((SUM(BF132:BF289)),  2)</f>
        <v>0</v>
      </c>
      <c r="I34" s="93">
        <v>0.2</v>
      </c>
      <c r="J34" s="92">
        <f>ROUND(((SUM(BF132:BF289))*I34),  2)</f>
        <v>0</v>
      </c>
      <c r="L34" s="27"/>
    </row>
    <row r="35" spans="2:12" s="1" customFormat="1" ht="14.4" hidden="1" customHeight="1">
      <c r="B35" s="27"/>
      <c r="E35" s="24" t="s">
        <v>37</v>
      </c>
      <c r="F35" s="92">
        <f>ROUND((SUM(BG132:BG289)),  2)</f>
        <v>0</v>
      </c>
      <c r="I35" s="93">
        <v>0.2</v>
      </c>
      <c r="J35" s="92">
        <f>0</f>
        <v>0</v>
      </c>
      <c r="L35" s="27"/>
    </row>
    <row r="36" spans="2:12" s="1" customFormat="1" ht="14.4" hidden="1" customHeight="1">
      <c r="B36" s="27"/>
      <c r="E36" s="24" t="s">
        <v>38</v>
      </c>
      <c r="F36" s="92">
        <f>ROUND((SUM(BH132:BH289)),  2)</f>
        <v>0</v>
      </c>
      <c r="I36" s="93">
        <v>0.2</v>
      </c>
      <c r="J36" s="92">
        <f>0</f>
        <v>0</v>
      </c>
      <c r="L36" s="27"/>
    </row>
    <row r="37" spans="2:12" s="1" customFormat="1" ht="14.4" hidden="1" customHeight="1">
      <c r="B37" s="27"/>
      <c r="E37" s="32" t="s">
        <v>39</v>
      </c>
      <c r="F37" s="89">
        <f>ROUND((SUM(BI132:BI289)),  2)</f>
        <v>0</v>
      </c>
      <c r="G37" s="90"/>
      <c r="H37" s="90"/>
      <c r="I37" s="91">
        <v>0</v>
      </c>
      <c r="J37" s="89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4" customHeight="1">
      <c r="B39" s="27"/>
      <c r="C39" s="94"/>
      <c r="D39" s="95" t="s">
        <v>40</v>
      </c>
      <c r="E39" s="54"/>
      <c r="F39" s="54"/>
      <c r="G39" s="96" t="s">
        <v>41</v>
      </c>
      <c r="H39" s="97" t="s">
        <v>42</v>
      </c>
      <c r="I39" s="54"/>
      <c r="J39" s="98">
        <f>SUM(J30:J37)</f>
        <v>0</v>
      </c>
      <c r="K39" s="99"/>
      <c r="L39" s="27"/>
    </row>
    <row r="40" spans="2:12" s="1" customFormat="1" ht="14.4" customHeight="1">
      <c r="B40" s="27"/>
      <c r="L40" s="27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27"/>
      <c r="D50" s="39" t="s">
        <v>43</v>
      </c>
      <c r="E50" s="40"/>
      <c r="F50" s="40"/>
      <c r="G50" s="39" t="s">
        <v>44</v>
      </c>
      <c r="H50" s="40"/>
      <c r="I50" s="40"/>
      <c r="J50" s="40"/>
      <c r="K50" s="40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45">
      <c r="B61" s="27"/>
      <c r="D61" s="41" t="s">
        <v>45</v>
      </c>
      <c r="E61" s="29"/>
      <c r="F61" s="100" t="s">
        <v>46</v>
      </c>
      <c r="G61" s="41" t="s">
        <v>45</v>
      </c>
      <c r="H61" s="29"/>
      <c r="I61" s="29"/>
      <c r="J61" s="101" t="s">
        <v>46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45">
      <c r="B65" s="27"/>
      <c r="D65" s="39" t="s">
        <v>47</v>
      </c>
      <c r="E65" s="40"/>
      <c r="F65" s="40"/>
      <c r="G65" s="39" t="s">
        <v>48</v>
      </c>
      <c r="H65" s="40"/>
      <c r="I65" s="40"/>
      <c r="J65" s="40"/>
      <c r="K65" s="40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45">
      <c r="B76" s="27"/>
      <c r="D76" s="41" t="s">
        <v>45</v>
      </c>
      <c r="E76" s="29"/>
      <c r="F76" s="100" t="s">
        <v>46</v>
      </c>
      <c r="G76" s="41" t="s">
        <v>45</v>
      </c>
      <c r="H76" s="29"/>
      <c r="I76" s="29"/>
      <c r="J76" s="101" t="s">
        <v>46</v>
      </c>
      <c r="K76" s="29"/>
      <c r="L76" s="27"/>
    </row>
    <row r="77" spans="2:12" s="1" customFormat="1" ht="14.4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47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47" s="1" customFormat="1" ht="24.9" customHeight="1">
      <c r="B82" s="27"/>
      <c r="C82" s="19" t="s">
        <v>86</v>
      </c>
      <c r="L82" s="27"/>
    </row>
    <row r="83" spans="2:47" s="1" customFormat="1" ht="6.9" customHeight="1">
      <c r="B83" s="27"/>
      <c r="L83" s="27"/>
    </row>
    <row r="84" spans="2:47" s="1" customFormat="1" ht="12" customHeight="1">
      <c r="B84" s="27"/>
      <c r="C84" s="24" t="s">
        <v>12</v>
      </c>
      <c r="L84" s="27"/>
    </row>
    <row r="85" spans="2:47" s="1" customFormat="1" ht="26.25" customHeight="1">
      <c r="B85" s="27"/>
      <c r="E85" s="211" t="str">
        <f>E7</f>
        <v xml:space="preserve">Stavebné úpravy maštale pre voľné ustajnenie HD,  č. 182/8 k.u. Rovné </v>
      </c>
      <c r="F85" s="212"/>
      <c r="G85" s="212"/>
      <c r="H85" s="212"/>
      <c r="L85" s="27"/>
    </row>
    <row r="86" spans="2:47" s="1" customFormat="1" ht="12" customHeight="1">
      <c r="B86" s="27"/>
      <c r="C86" s="24" t="s">
        <v>84</v>
      </c>
      <c r="L86" s="27"/>
    </row>
    <row r="87" spans="2:47" s="1" customFormat="1" ht="16.5" customHeight="1">
      <c r="B87" s="27"/>
      <c r="E87" s="208" t="str">
        <f>E9</f>
        <v>01.1 - ASR</v>
      </c>
      <c r="F87" s="210"/>
      <c r="G87" s="210"/>
      <c r="H87" s="210"/>
      <c r="L87" s="27"/>
    </row>
    <row r="88" spans="2:47" s="1" customFormat="1" ht="6.9" customHeight="1">
      <c r="B88" s="27"/>
      <c r="L88" s="27"/>
    </row>
    <row r="89" spans="2:47" s="1" customFormat="1" ht="12" customHeight="1">
      <c r="B89" s="27"/>
      <c r="C89" s="24" t="s">
        <v>15</v>
      </c>
      <c r="F89" s="22" t="str">
        <f>F12</f>
        <v>Rovné, okres Humenné</v>
      </c>
      <c r="I89" s="24" t="s">
        <v>17</v>
      </c>
      <c r="J89" s="50" t="str">
        <f>IF(J12="","",J12)</f>
        <v/>
      </c>
      <c r="L89" s="27"/>
    </row>
    <row r="90" spans="2:47" s="1" customFormat="1">
      <c r="B90" s="27"/>
      <c r="L90" s="27"/>
    </row>
    <row r="91" spans="2:47" s="1" customFormat="1" ht="12.45">
      <c r="B91" s="27"/>
      <c r="C91" s="24" t="s">
        <v>18</v>
      </c>
      <c r="F91" s="22" t="str">
        <f>E15</f>
        <v>MOR faktoring s.r.o.</v>
      </c>
      <c r="I91" s="24" t="s">
        <v>24</v>
      </c>
      <c r="J91" s="25" t="str">
        <f>E21</f>
        <v>Ing.Mária Salanciová</v>
      </c>
      <c r="L91" s="27"/>
    </row>
    <row r="92" spans="2:47" s="1" customFormat="1" ht="12.45">
      <c r="B92" s="27"/>
      <c r="C92" s="24" t="s">
        <v>22</v>
      </c>
      <c r="F92" s="22" t="str">
        <f>IF(E18="","",E18)</f>
        <v xml:space="preserve"> </v>
      </c>
      <c r="I92" s="24" t="s">
        <v>28</v>
      </c>
      <c r="J92" s="25" t="str">
        <f>E24</f>
        <v>Ing.Mária Salanciová</v>
      </c>
      <c r="L92" s="27"/>
    </row>
    <row r="93" spans="2:47" s="1" customFormat="1" ht="10.4" customHeight="1">
      <c r="B93" s="27"/>
      <c r="L93" s="27"/>
    </row>
    <row r="94" spans="2:47" s="1" customFormat="1" ht="29.25" customHeight="1">
      <c r="B94" s="27"/>
      <c r="C94" s="102" t="s">
        <v>87</v>
      </c>
      <c r="D94" s="94"/>
      <c r="E94" s="94"/>
      <c r="F94" s="94"/>
      <c r="G94" s="94"/>
      <c r="H94" s="94"/>
      <c r="I94" s="94"/>
      <c r="J94" s="103" t="s">
        <v>88</v>
      </c>
      <c r="K94" s="94"/>
      <c r="L94" s="27"/>
    </row>
    <row r="95" spans="2:47" s="1" customFormat="1" ht="10.4" customHeight="1">
      <c r="B95" s="27"/>
      <c r="L95" s="27"/>
    </row>
    <row r="96" spans="2:47" s="1" customFormat="1" ht="22.85" customHeight="1">
      <c r="B96" s="27"/>
      <c r="C96" s="104" t="s">
        <v>89</v>
      </c>
      <c r="J96" s="63">
        <f>J132</f>
        <v>0</v>
      </c>
      <c r="L96" s="27"/>
      <c r="AU96" s="15" t="s">
        <v>90</v>
      </c>
    </row>
    <row r="97" spans="2:12" s="8" customFormat="1" ht="24.9" customHeight="1">
      <c r="B97" s="105"/>
      <c r="D97" s="106" t="s">
        <v>91</v>
      </c>
      <c r="E97" s="107"/>
      <c r="F97" s="107"/>
      <c r="G97" s="107"/>
      <c r="H97" s="107"/>
      <c r="I97" s="107"/>
      <c r="J97" s="108">
        <f>J133</f>
        <v>0</v>
      </c>
      <c r="L97" s="105"/>
    </row>
    <row r="98" spans="2:12" s="9" customFormat="1" ht="19.95" customHeight="1">
      <c r="B98" s="109"/>
      <c r="D98" s="110" t="s">
        <v>92</v>
      </c>
      <c r="E98" s="111"/>
      <c r="F98" s="111"/>
      <c r="G98" s="111"/>
      <c r="H98" s="111"/>
      <c r="I98" s="111"/>
      <c r="J98" s="112">
        <f>J134</f>
        <v>0</v>
      </c>
      <c r="L98" s="109"/>
    </row>
    <row r="99" spans="2:12" s="9" customFormat="1" ht="19.95" customHeight="1">
      <c r="B99" s="109"/>
      <c r="D99" s="110" t="s">
        <v>93</v>
      </c>
      <c r="E99" s="111"/>
      <c r="F99" s="111"/>
      <c r="G99" s="111"/>
      <c r="H99" s="111"/>
      <c r="I99" s="111"/>
      <c r="J99" s="112">
        <f>J152</f>
        <v>0</v>
      </c>
      <c r="L99" s="109"/>
    </row>
    <row r="100" spans="2:12" s="9" customFormat="1" ht="19.95" customHeight="1">
      <c r="B100" s="109"/>
      <c r="D100" s="110" t="s">
        <v>94</v>
      </c>
      <c r="E100" s="111"/>
      <c r="F100" s="111"/>
      <c r="G100" s="111"/>
      <c r="H100" s="111"/>
      <c r="I100" s="111"/>
      <c r="J100" s="112">
        <f>J168</f>
        <v>0</v>
      </c>
      <c r="L100" s="109"/>
    </row>
    <row r="101" spans="2:12" s="9" customFormat="1" ht="19.95" customHeight="1">
      <c r="B101" s="109"/>
      <c r="D101" s="110" t="s">
        <v>95</v>
      </c>
      <c r="E101" s="111"/>
      <c r="F101" s="111"/>
      <c r="G101" s="111"/>
      <c r="H101" s="111"/>
      <c r="I101" s="111"/>
      <c r="J101" s="112">
        <f>J179</f>
        <v>0</v>
      </c>
      <c r="L101" s="109"/>
    </row>
    <row r="102" spans="2:12" s="9" customFormat="1" ht="19.95" customHeight="1">
      <c r="B102" s="109"/>
      <c r="D102" s="110" t="s">
        <v>96</v>
      </c>
      <c r="E102" s="111"/>
      <c r="F102" s="111"/>
      <c r="G102" s="111"/>
      <c r="H102" s="111"/>
      <c r="I102" s="111"/>
      <c r="J102" s="112">
        <f>J192</f>
        <v>0</v>
      </c>
      <c r="L102" s="109"/>
    </row>
    <row r="103" spans="2:12" s="9" customFormat="1" ht="19.95" customHeight="1">
      <c r="B103" s="109"/>
      <c r="D103" s="110" t="s">
        <v>465</v>
      </c>
      <c r="E103" s="111"/>
      <c r="F103" s="111"/>
      <c r="G103" s="111"/>
      <c r="H103" s="111"/>
      <c r="I103" s="111"/>
      <c r="J103" s="112">
        <f>J209</f>
        <v>0</v>
      </c>
      <c r="L103" s="109"/>
    </row>
    <row r="104" spans="2:12" s="9" customFormat="1" ht="19.95" customHeight="1">
      <c r="B104" s="109"/>
      <c r="D104" s="110" t="s">
        <v>98</v>
      </c>
      <c r="E104" s="111"/>
      <c r="F104" s="111"/>
      <c r="G104" s="111"/>
      <c r="H104" s="111"/>
      <c r="I104" s="111"/>
      <c r="J104" s="112">
        <f>J219</f>
        <v>0</v>
      </c>
      <c r="L104" s="109"/>
    </row>
    <row r="105" spans="2:12" s="8" customFormat="1" ht="24.9" customHeight="1">
      <c r="B105" s="105"/>
      <c r="D105" s="106" t="s">
        <v>99</v>
      </c>
      <c r="E105" s="107"/>
      <c r="F105" s="107"/>
      <c r="G105" s="107"/>
      <c r="H105" s="107"/>
      <c r="I105" s="107"/>
      <c r="J105" s="108">
        <f>J221</f>
        <v>0</v>
      </c>
      <c r="L105" s="105"/>
    </row>
    <row r="106" spans="2:12" s="9" customFormat="1" ht="19.95" customHeight="1">
      <c r="B106" s="109"/>
      <c r="D106" s="110" t="s">
        <v>100</v>
      </c>
      <c r="E106" s="111"/>
      <c r="F106" s="111"/>
      <c r="G106" s="111"/>
      <c r="H106" s="111"/>
      <c r="I106" s="111"/>
      <c r="J106" s="112">
        <f>J222</f>
        <v>0</v>
      </c>
      <c r="L106" s="109"/>
    </row>
    <row r="107" spans="2:12" s="9" customFormat="1" ht="19.95" customHeight="1">
      <c r="B107" s="109"/>
      <c r="D107" s="110" t="s">
        <v>101</v>
      </c>
      <c r="E107" s="111"/>
      <c r="F107" s="111"/>
      <c r="G107" s="111"/>
      <c r="H107" s="111"/>
      <c r="I107" s="111"/>
      <c r="J107" s="112">
        <f>J230</f>
        <v>0</v>
      </c>
      <c r="L107" s="109"/>
    </row>
    <row r="108" spans="2:12" s="9" customFormat="1" ht="19.95" customHeight="1">
      <c r="B108" s="109"/>
      <c r="D108" s="110" t="s">
        <v>102</v>
      </c>
      <c r="E108" s="111"/>
      <c r="F108" s="111"/>
      <c r="G108" s="111"/>
      <c r="H108" s="111"/>
      <c r="I108" s="111"/>
      <c r="J108" s="112">
        <f>J237</f>
        <v>0</v>
      </c>
      <c r="L108" s="109"/>
    </row>
    <row r="109" spans="2:12" s="9" customFormat="1" ht="19.95" customHeight="1">
      <c r="B109" s="109"/>
      <c r="D109" s="110" t="s">
        <v>103</v>
      </c>
      <c r="E109" s="111"/>
      <c r="F109" s="111"/>
      <c r="G109" s="111"/>
      <c r="H109" s="111"/>
      <c r="I109" s="111"/>
      <c r="J109" s="112">
        <f>J248</f>
        <v>0</v>
      </c>
      <c r="L109" s="109"/>
    </row>
    <row r="110" spans="2:12" s="9" customFormat="1" ht="19.95" customHeight="1">
      <c r="B110" s="109"/>
      <c r="D110" s="110" t="s">
        <v>104</v>
      </c>
      <c r="E110" s="111"/>
      <c r="F110" s="111"/>
      <c r="G110" s="111"/>
      <c r="H110" s="111"/>
      <c r="I110" s="111"/>
      <c r="J110" s="112">
        <f>J257</f>
        <v>0</v>
      </c>
      <c r="L110" s="109"/>
    </row>
    <row r="111" spans="2:12" s="8" customFormat="1" ht="24.9" customHeight="1">
      <c r="B111" s="105"/>
      <c r="D111" s="106" t="s">
        <v>105</v>
      </c>
      <c r="E111" s="107"/>
      <c r="F111" s="107"/>
      <c r="G111" s="107"/>
      <c r="H111" s="107"/>
      <c r="I111" s="107"/>
      <c r="J111" s="108">
        <f>J263</f>
        <v>0</v>
      </c>
      <c r="L111" s="105"/>
    </row>
    <row r="112" spans="2:12" s="9" customFormat="1" ht="19.95" customHeight="1">
      <c r="B112" s="109"/>
      <c r="D112" s="110" t="s">
        <v>106</v>
      </c>
      <c r="E112" s="111"/>
      <c r="F112" s="111"/>
      <c r="G112" s="111"/>
      <c r="H112" s="111"/>
      <c r="I112" s="111"/>
      <c r="J112" s="112">
        <f>J264</f>
        <v>0</v>
      </c>
      <c r="L112" s="109"/>
    </row>
    <row r="113" spans="2:12" s="1" customFormat="1" ht="21.75" customHeight="1">
      <c r="B113" s="27"/>
      <c r="L113" s="27"/>
    </row>
    <row r="114" spans="2:12" s="1" customFormat="1" ht="6.9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7"/>
    </row>
    <row r="118" spans="2:12" s="1" customFormat="1" ht="6.9" customHeight="1"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27"/>
    </row>
    <row r="119" spans="2:12" s="1" customFormat="1" ht="24.9" customHeight="1">
      <c r="B119" s="27"/>
      <c r="C119" s="19" t="s">
        <v>107</v>
      </c>
      <c r="L119" s="27"/>
    </row>
    <row r="120" spans="2:12" s="1" customFormat="1" ht="6.9" customHeight="1">
      <c r="B120" s="27"/>
      <c r="L120" s="27"/>
    </row>
    <row r="121" spans="2:12" s="1" customFormat="1" ht="12" customHeight="1">
      <c r="B121" s="27"/>
      <c r="C121" s="24" t="s">
        <v>12</v>
      </c>
      <c r="L121" s="27"/>
    </row>
    <row r="122" spans="2:12" s="1" customFormat="1" ht="26.25" customHeight="1">
      <c r="B122" s="27"/>
      <c r="E122" s="211" t="str">
        <f>E7</f>
        <v xml:space="preserve">Stavebné úpravy maštale pre voľné ustajnenie HD,  č. 182/8 k.u. Rovné </v>
      </c>
      <c r="F122" s="212"/>
      <c r="G122" s="212"/>
      <c r="H122" s="212"/>
      <c r="L122" s="27"/>
    </row>
    <row r="123" spans="2:12" s="1" customFormat="1" ht="12" customHeight="1">
      <c r="B123" s="27"/>
      <c r="C123" s="24" t="s">
        <v>84</v>
      </c>
      <c r="L123" s="27"/>
    </row>
    <row r="124" spans="2:12" s="1" customFormat="1" ht="16.5" customHeight="1">
      <c r="B124" s="27"/>
      <c r="E124" s="208" t="str">
        <f>E9</f>
        <v>01.1 - ASR</v>
      </c>
      <c r="F124" s="210"/>
      <c r="G124" s="210"/>
      <c r="H124" s="210"/>
      <c r="L124" s="27"/>
    </row>
    <row r="125" spans="2:12" s="1" customFormat="1" ht="6.9" customHeight="1">
      <c r="B125" s="27"/>
      <c r="L125" s="27"/>
    </row>
    <row r="126" spans="2:12" s="1" customFormat="1" ht="12" customHeight="1">
      <c r="B126" s="27"/>
      <c r="C126" s="24" t="s">
        <v>15</v>
      </c>
      <c r="F126" s="22" t="str">
        <f>F12</f>
        <v>Rovné, okres Humenné</v>
      </c>
      <c r="I126" s="24" t="s">
        <v>17</v>
      </c>
      <c r="J126" s="50" t="str">
        <f>IF(J12="","",J12)</f>
        <v/>
      </c>
      <c r="L126" s="27"/>
    </row>
    <row r="127" spans="2:12" s="1" customFormat="1" ht="6.9" customHeight="1">
      <c r="B127" s="27"/>
      <c r="L127" s="27"/>
    </row>
    <row r="128" spans="2:12" s="1" customFormat="1" ht="12.45">
      <c r="B128" s="27"/>
      <c r="C128" s="24" t="s">
        <v>18</v>
      </c>
      <c r="F128" s="22" t="str">
        <f>E15</f>
        <v>MOR faktoring s.r.o.</v>
      </c>
      <c r="I128" s="24" t="s">
        <v>24</v>
      </c>
      <c r="J128" s="25" t="str">
        <f>E21</f>
        <v>Ing.Mária Salanciová</v>
      </c>
      <c r="L128" s="27"/>
    </row>
    <row r="129" spans="2:65" s="1" customFormat="1" ht="12.45">
      <c r="B129" s="27"/>
      <c r="C129" s="24" t="s">
        <v>22</v>
      </c>
      <c r="F129" s="22" t="str">
        <f>IF(E18="","",E18)</f>
        <v xml:space="preserve"> </v>
      </c>
      <c r="I129" s="24" t="s">
        <v>28</v>
      </c>
      <c r="J129" s="25" t="str">
        <f>E24</f>
        <v>Ing.Mária Salanciová</v>
      </c>
      <c r="L129" s="27"/>
    </row>
    <row r="130" spans="2:65" s="1" customFormat="1" ht="10.4" customHeight="1">
      <c r="B130" s="27"/>
      <c r="L130" s="27"/>
    </row>
    <row r="131" spans="2:65" s="10" customFormat="1" ht="29.25" customHeight="1">
      <c r="B131" s="113"/>
      <c r="C131" s="114" t="s">
        <v>108</v>
      </c>
      <c r="D131" s="115" t="s">
        <v>55</v>
      </c>
      <c r="E131" s="115" t="s">
        <v>51</v>
      </c>
      <c r="F131" s="115" t="s">
        <v>52</v>
      </c>
      <c r="G131" s="115" t="s">
        <v>109</v>
      </c>
      <c r="H131" s="115" t="s">
        <v>110</v>
      </c>
      <c r="I131" s="115" t="s">
        <v>111</v>
      </c>
      <c r="J131" s="116" t="s">
        <v>88</v>
      </c>
      <c r="K131" s="117" t="s">
        <v>112</v>
      </c>
      <c r="L131" s="113"/>
      <c r="M131" s="56" t="s">
        <v>1</v>
      </c>
      <c r="N131" s="57" t="s">
        <v>34</v>
      </c>
      <c r="O131" s="57" t="s">
        <v>113</v>
      </c>
      <c r="P131" s="57" t="s">
        <v>114</v>
      </c>
      <c r="Q131" s="57" t="s">
        <v>115</v>
      </c>
      <c r="R131" s="57" t="s">
        <v>116</v>
      </c>
      <c r="S131" s="57" t="s">
        <v>117</v>
      </c>
      <c r="T131" s="58" t="s">
        <v>118</v>
      </c>
    </row>
    <row r="132" spans="2:65" s="1" customFormat="1" ht="22.85" customHeight="1">
      <c r="B132" s="27"/>
      <c r="C132" s="61" t="s">
        <v>89</v>
      </c>
      <c r="J132" s="118">
        <f>BK132</f>
        <v>0</v>
      </c>
      <c r="L132" s="27"/>
      <c r="M132" s="59"/>
      <c r="N132" s="51"/>
      <c r="O132" s="51"/>
      <c r="P132" s="119">
        <f>P133+P221+P263</f>
        <v>530.87595729999998</v>
      </c>
      <c r="Q132" s="51"/>
      <c r="R132" s="119">
        <f>R133+R221+R263</f>
        <v>191.48383285</v>
      </c>
      <c r="S132" s="51"/>
      <c r="T132" s="120">
        <f>T133+T221+T263</f>
        <v>0</v>
      </c>
      <c r="AT132" s="15" t="s">
        <v>69</v>
      </c>
      <c r="AU132" s="15" t="s">
        <v>90</v>
      </c>
      <c r="BK132" s="121">
        <f>BK133+BK221+BK263</f>
        <v>0</v>
      </c>
    </row>
    <row r="133" spans="2:65" s="11" customFormat="1" ht="25.95" customHeight="1">
      <c r="B133" s="122"/>
      <c r="D133" s="123" t="s">
        <v>69</v>
      </c>
      <c r="E133" s="124" t="s">
        <v>119</v>
      </c>
      <c r="F133" s="124" t="s">
        <v>120</v>
      </c>
      <c r="J133" s="125">
        <f>BK133</f>
        <v>0</v>
      </c>
      <c r="L133" s="122"/>
      <c r="M133" s="126"/>
      <c r="P133" s="127">
        <f>P134+P152+P168+P179+P192+P209+P219</f>
        <v>101.22205500000001</v>
      </c>
      <c r="R133" s="127">
        <f>R134+R152+R168+R179+R192+R209+R219</f>
        <v>191.08619684999999</v>
      </c>
      <c r="T133" s="128">
        <f>T134+T152+T168+T179+T192+T209+T219</f>
        <v>0</v>
      </c>
      <c r="AR133" s="123" t="s">
        <v>78</v>
      </c>
      <c r="AT133" s="129" t="s">
        <v>69</v>
      </c>
      <c r="AU133" s="129" t="s">
        <v>70</v>
      </c>
      <c r="AY133" s="123" t="s">
        <v>121</v>
      </c>
      <c r="BK133" s="130">
        <f>BK134+BK152+BK168+BK179+BK192+BK209+BK219</f>
        <v>0</v>
      </c>
    </row>
    <row r="134" spans="2:65" s="11" customFormat="1" ht="22.85" customHeight="1">
      <c r="B134" s="122"/>
      <c r="D134" s="123" t="s">
        <v>69</v>
      </c>
      <c r="E134" s="131" t="s">
        <v>78</v>
      </c>
      <c r="F134" s="131" t="s">
        <v>122</v>
      </c>
      <c r="J134" s="132">
        <f>BK134</f>
        <v>0</v>
      </c>
      <c r="L134" s="122"/>
      <c r="M134" s="126"/>
      <c r="P134" s="127">
        <f>SUM(P135:P151)</f>
        <v>0</v>
      </c>
      <c r="R134" s="127">
        <f>SUM(R135:R151)</f>
        <v>0</v>
      </c>
      <c r="T134" s="128">
        <f>SUM(T135:T151)</f>
        <v>0</v>
      </c>
      <c r="AR134" s="123" t="s">
        <v>78</v>
      </c>
      <c r="AT134" s="129" t="s">
        <v>69</v>
      </c>
      <c r="AU134" s="129" t="s">
        <v>78</v>
      </c>
      <c r="AY134" s="123" t="s">
        <v>121</v>
      </c>
      <c r="BK134" s="130">
        <f>SUM(BK135:BK151)</f>
        <v>0</v>
      </c>
    </row>
    <row r="135" spans="2:65" s="1" customFormat="1" ht="21.75" customHeight="1">
      <c r="B135" s="133"/>
      <c r="C135" s="134" t="s">
        <v>78</v>
      </c>
      <c r="D135" s="134" t="s">
        <v>123</v>
      </c>
      <c r="E135" s="135" t="s">
        <v>124</v>
      </c>
      <c r="F135" s="136" t="s">
        <v>125</v>
      </c>
      <c r="G135" s="137" t="s">
        <v>126</v>
      </c>
      <c r="H135" s="138">
        <v>3.8</v>
      </c>
      <c r="I135" s="138"/>
      <c r="J135" s="138">
        <f>ROUND(I135*H135,3)</f>
        <v>0</v>
      </c>
      <c r="K135" s="139"/>
      <c r="L135" s="27"/>
      <c r="M135" s="140" t="s">
        <v>1</v>
      </c>
      <c r="N135" s="141" t="s">
        <v>36</v>
      </c>
      <c r="O135" s="142">
        <v>0</v>
      </c>
      <c r="P135" s="142">
        <f>O135*H135</f>
        <v>0</v>
      </c>
      <c r="Q135" s="142">
        <v>0</v>
      </c>
      <c r="R135" s="142">
        <f>Q135*H135</f>
        <v>0</v>
      </c>
      <c r="S135" s="142">
        <v>0</v>
      </c>
      <c r="T135" s="143">
        <f>S135*H135</f>
        <v>0</v>
      </c>
      <c r="AR135" s="144" t="s">
        <v>127</v>
      </c>
      <c r="AT135" s="144" t="s">
        <v>123</v>
      </c>
      <c r="AU135" s="144" t="s">
        <v>128</v>
      </c>
      <c r="AY135" s="15" t="s">
        <v>121</v>
      </c>
      <c r="BE135" s="145">
        <f>IF(N135="základná",J135,0)</f>
        <v>0</v>
      </c>
      <c r="BF135" s="145">
        <f>IF(N135="znížená",J135,0)</f>
        <v>0</v>
      </c>
      <c r="BG135" s="145">
        <f>IF(N135="zákl. prenesená",J135,0)</f>
        <v>0</v>
      </c>
      <c r="BH135" s="145">
        <f>IF(N135="zníž. prenesená",J135,0)</f>
        <v>0</v>
      </c>
      <c r="BI135" s="145">
        <f>IF(N135="nulová",J135,0)</f>
        <v>0</v>
      </c>
      <c r="BJ135" s="15" t="s">
        <v>128</v>
      </c>
      <c r="BK135" s="146">
        <f>ROUND(I135*H135,3)</f>
        <v>0</v>
      </c>
      <c r="BL135" s="15" t="s">
        <v>127</v>
      </c>
      <c r="BM135" s="144" t="s">
        <v>129</v>
      </c>
    </row>
    <row r="136" spans="2:65" s="12" customFormat="1">
      <c r="B136" s="147"/>
      <c r="D136" s="148" t="s">
        <v>130</v>
      </c>
      <c r="E136" s="149" t="s">
        <v>1</v>
      </c>
      <c r="F136" s="150" t="s">
        <v>131</v>
      </c>
      <c r="H136" s="151">
        <v>3.8</v>
      </c>
      <c r="L136" s="147"/>
      <c r="M136" s="152"/>
      <c r="T136" s="153"/>
      <c r="AT136" s="149" t="s">
        <v>130</v>
      </c>
      <c r="AU136" s="149" t="s">
        <v>128</v>
      </c>
      <c r="AV136" s="12" t="s">
        <v>128</v>
      </c>
      <c r="AW136" s="12" t="s">
        <v>26</v>
      </c>
      <c r="AX136" s="12" t="s">
        <v>70</v>
      </c>
      <c r="AY136" s="149" t="s">
        <v>121</v>
      </c>
    </row>
    <row r="137" spans="2:65" s="13" customFormat="1">
      <c r="B137" s="154"/>
      <c r="D137" s="148" t="s">
        <v>130</v>
      </c>
      <c r="E137" s="155" t="s">
        <v>1</v>
      </c>
      <c r="F137" s="156" t="s">
        <v>132</v>
      </c>
      <c r="H137" s="157">
        <v>3.8</v>
      </c>
      <c r="L137" s="154"/>
      <c r="M137" s="158"/>
      <c r="T137" s="159"/>
      <c r="AT137" s="155" t="s">
        <v>130</v>
      </c>
      <c r="AU137" s="155" t="s">
        <v>128</v>
      </c>
      <c r="AV137" s="13" t="s">
        <v>127</v>
      </c>
      <c r="AW137" s="13" t="s">
        <v>26</v>
      </c>
      <c r="AX137" s="13" t="s">
        <v>78</v>
      </c>
      <c r="AY137" s="155" t="s">
        <v>121</v>
      </c>
    </row>
    <row r="138" spans="2:65" s="1" customFormat="1" ht="24.15" customHeight="1">
      <c r="B138" s="133"/>
      <c r="C138" s="134" t="s">
        <v>128</v>
      </c>
      <c r="D138" s="134" t="s">
        <v>123</v>
      </c>
      <c r="E138" s="135" t="s">
        <v>133</v>
      </c>
      <c r="F138" s="136" t="s">
        <v>134</v>
      </c>
      <c r="G138" s="137" t="s">
        <v>126</v>
      </c>
      <c r="H138" s="138">
        <v>1.9</v>
      </c>
      <c r="I138" s="138"/>
      <c r="J138" s="138">
        <f>ROUND(I138*H138,3)</f>
        <v>0</v>
      </c>
      <c r="K138" s="139"/>
      <c r="L138" s="27"/>
      <c r="M138" s="140" t="s">
        <v>1</v>
      </c>
      <c r="N138" s="141" t="s">
        <v>36</v>
      </c>
      <c r="O138" s="142">
        <v>0</v>
      </c>
      <c r="P138" s="142">
        <f>O138*H138</f>
        <v>0</v>
      </c>
      <c r="Q138" s="142">
        <v>0</v>
      </c>
      <c r="R138" s="142">
        <f>Q138*H138</f>
        <v>0</v>
      </c>
      <c r="S138" s="142">
        <v>0</v>
      </c>
      <c r="T138" s="143">
        <f>S138*H138</f>
        <v>0</v>
      </c>
      <c r="AR138" s="144" t="s">
        <v>127</v>
      </c>
      <c r="AT138" s="144" t="s">
        <v>123</v>
      </c>
      <c r="AU138" s="144" t="s">
        <v>128</v>
      </c>
      <c r="AY138" s="15" t="s">
        <v>121</v>
      </c>
      <c r="BE138" s="145">
        <f>IF(N138="základná",J138,0)</f>
        <v>0</v>
      </c>
      <c r="BF138" s="145">
        <f>IF(N138="znížená",J138,0)</f>
        <v>0</v>
      </c>
      <c r="BG138" s="145">
        <f>IF(N138="zákl. prenesená",J138,0)</f>
        <v>0</v>
      </c>
      <c r="BH138" s="145">
        <f>IF(N138="zníž. prenesená",J138,0)</f>
        <v>0</v>
      </c>
      <c r="BI138" s="145">
        <f>IF(N138="nulová",J138,0)</f>
        <v>0</v>
      </c>
      <c r="BJ138" s="15" t="s">
        <v>128</v>
      </c>
      <c r="BK138" s="146">
        <f>ROUND(I138*H138,3)</f>
        <v>0</v>
      </c>
      <c r="BL138" s="15" t="s">
        <v>127</v>
      </c>
      <c r="BM138" s="144" t="s">
        <v>135</v>
      </c>
    </row>
    <row r="139" spans="2:65" s="12" customFormat="1">
      <c r="B139" s="147"/>
      <c r="D139" s="148" t="s">
        <v>130</v>
      </c>
      <c r="E139" s="149" t="s">
        <v>1</v>
      </c>
      <c r="F139" s="150" t="s">
        <v>136</v>
      </c>
      <c r="H139" s="151">
        <v>3.8</v>
      </c>
      <c r="L139" s="147"/>
      <c r="M139" s="152"/>
      <c r="T139" s="153"/>
      <c r="AT139" s="149" t="s">
        <v>130</v>
      </c>
      <c r="AU139" s="149" t="s">
        <v>128</v>
      </c>
      <c r="AV139" s="12" t="s">
        <v>128</v>
      </c>
      <c r="AW139" s="12" t="s">
        <v>26</v>
      </c>
      <c r="AX139" s="12" t="s">
        <v>70</v>
      </c>
      <c r="AY139" s="149" t="s">
        <v>121</v>
      </c>
    </row>
    <row r="140" spans="2:65" s="13" customFormat="1">
      <c r="B140" s="154"/>
      <c r="D140" s="148" t="s">
        <v>130</v>
      </c>
      <c r="E140" s="155" t="s">
        <v>1</v>
      </c>
      <c r="F140" s="156" t="s">
        <v>132</v>
      </c>
      <c r="H140" s="157">
        <v>3.8</v>
      </c>
      <c r="L140" s="154"/>
      <c r="M140" s="158"/>
      <c r="T140" s="159"/>
      <c r="AT140" s="155" t="s">
        <v>130</v>
      </c>
      <c r="AU140" s="155" t="s">
        <v>128</v>
      </c>
      <c r="AV140" s="13" t="s">
        <v>127</v>
      </c>
      <c r="AW140" s="13" t="s">
        <v>26</v>
      </c>
      <c r="AX140" s="13" t="s">
        <v>78</v>
      </c>
      <c r="AY140" s="155" t="s">
        <v>121</v>
      </c>
    </row>
    <row r="141" spans="2:65" s="12" customFormat="1">
      <c r="B141" s="147"/>
      <c r="D141" s="148" t="s">
        <v>130</v>
      </c>
      <c r="F141" s="150" t="s">
        <v>137</v>
      </c>
      <c r="H141" s="151">
        <v>1.9</v>
      </c>
      <c r="L141" s="147"/>
      <c r="M141" s="152"/>
      <c r="T141" s="153"/>
      <c r="AT141" s="149" t="s">
        <v>130</v>
      </c>
      <c r="AU141" s="149" t="s">
        <v>128</v>
      </c>
      <c r="AV141" s="12" t="s">
        <v>128</v>
      </c>
      <c r="AW141" s="12" t="s">
        <v>3</v>
      </c>
      <c r="AX141" s="12" t="s">
        <v>78</v>
      </c>
      <c r="AY141" s="149" t="s">
        <v>121</v>
      </c>
    </row>
    <row r="142" spans="2:65" s="1" customFormat="1" ht="21.75" customHeight="1">
      <c r="B142" s="133"/>
      <c r="C142" s="134" t="s">
        <v>138</v>
      </c>
      <c r="D142" s="134" t="s">
        <v>123</v>
      </c>
      <c r="E142" s="135" t="s">
        <v>139</v>
      </c>
      <c r="F142" s="136" t="s">
        <v>140</v>
      </c>
      <c r="G142" s="137" t="s">
        <v>126</v>
      </c>
      <c r="H142" s="138">
        <v>34.603000000000002</v>
      </c>
      <c r="I142" s="138"/>
      <c r="J142" s="138">
        <f>ROUND(I142*H142,3)</f>
        <v>0</v>
      </c>
      <c r="K142" s="139"/>
      <c r="L142" s="27"/>
      <c r="M142" s="140" t="s">
        <v>1</v>
      </c>
      <c r="N142" s="141" t="s">
        <v>36</v>
      </c>
      <c r="O142" s="142">
        <v>0</v>
      </c>
      <c r="P142" s="142">
        <f>O142*H142</f>
        <v>0</v>
      </c>
      <c r="Q142" s="142">
        <v>0</v>
      </c>
      <c r="R142" s="142">
        <f>Q142*H142</f>
        <v>0</v>
      </c>
      <c r="S142" s="142">
        <v>0</v>
      </c>
      <c r="T142" s="143">
        <f>S142*H142</f>
        <v>0</v>
      </c>
      <c r="AR142" s="144" t="s">
        <v>127</v>
      </c>
      <c r="AT142" s="144" t="s">
        <v>123</v>
      </c>
      <c r="AU142" s="144" t="s">
        <v>128</v>
      </c>
      <c r="AY142" s="15" t="s">
        <v>121</v>
      </c>
      <c r="BE142" s="145">
        <f>IF(N142="základná",J142,0)</f>
        <v>0</v>
      </c>
      <c r="BF142" s="145">
        <f>IF(N142="znížená",J142,0)</f>
        <v>0</v>
      </c>
      <c r="BG142" s="145">
        <f>IF(N142="zákl. prenesená",J142,0)</f>
        <v>0</v>
      </c>
      <c r="BH142" s="145">
        <f>IF(N142="zníž. prenesená",J142,0)</f>
        <v>0</v>
      </c>
      <c r="BI142" s="145">
        <f>IF(N142="nulová",J142,0)</f>
        <v>0</v>
      </c>
      <c r="BJ142" s="15" t="s">
        <v>128</v>
      </c>
      <c r="BK142" s="146">
        <f>ROUND(I142*H142,3)</f>
        <v>0</v>
      </c>
      <c r="BL142" s="15" t="s">
        <v>127</v>
      </c>
      <c r="BM142" s="144" t="s">
        <v>141</v>
      </c>
    </row>
    <row r="143" spans="2:65" s="12" customFormat="1">
      <c r="B143" s="147"/>
      <c r="D143" s="148" t="s">
        <v>130</v>
      </c>
      <c r="E143" s="149" t="s">
        <v>1</v>
      </c>
      <c r="F143" s="150" t="s">
        <v>142</v>
      </c>
      <c r="H143" s="151">
        <v>34.603000000000002</v>
      </c>
      <c r="L143" s="147"/>
      <c r="M143" s="152"/>
      <c r="T143" s="153"/>
      <c r="AT143" s="149" t="s">
        <v>130</v>
      </c>
      <c r="AU143" s="149" t="s">
        <v>128</v>
      </c>
      <c r="AV143" s="12" t="s">
        <v>128</v>
      </c>
      <c r="AW143" s="12" t="s">
        <v>26</v>
      </c>
      <c r="AX143" s="12" t="s">
        <v>70</v>
      </c>
      <c r="AY143" s="149" t="s">
        <v>121</v>
      </c>
    </row>
    <row r="144" spans="2:65" s="13" customFormat="1">
      <c r="B144" s="154"/>
      <c r="D144" s="148" t="s">
        <v>130</v>
      </c>
      <c r="E144" s="155" t="s">
        <v>1</v>
      </c>
      <c r="F144" s="156" t="s">
        <v>132</v>
      </c>
      <c r="H144" s="157">
        <v>34.603000000000002</v>
      </c>
      <c r="L144" s="154"/>
      <c r="M144" s="158"/>
      <c r="T144" s="159"/>
      <c r="AT144" s="155" t="s">
        <v>130</v>
      </c>
      <c r="AU144" s="155" t="s">
        <v>128</v>
      </c>
      <c r="AV144" s="13" t="s">
        <v>127</v>
      </c>
      <c r="AW144" s="13" t="s">
        <v>26</v>
      </c>
      <c r="AX144" s="13" t="s">
        <v>78</v>
      </c>
      <c r="AY144" s="155" t="s">
        <v>121</v>
      </c>
    </row>
    <row r="145" spans="2:65" s="1" customFormat="1" ht="37.85" customHeight="1">
      <c r="B145" s="133"/>
      <c r="C145" s="134" t="s">
        <v>127</v>
      </c>
      <c r="D145" s="134" t="s">
        <v>123</v>
      </c>
      <c r="E145" s="135" t="s">
        <v>143</v>
      </c>
      <c r="F145" s="136" t="s">
        <v>144</v>
      </c>
      <c r="G145" s="137" t="s">
        <v>126</v>
      </c>
      <c r="H145" s="138">
        <v>17.302</v>
      </c>
      <c r="I145" s="138"/>
      <c r="J145" s="138">
        <f>ROUND(I145*H145,3)</f>
        <v>0</v>
      </c>
      <c r="K145" s="139"/>
      <c r="L145" s="27"/>
      <c r="M145" s="140" t="s">
        <v>1</v>
      </c>
      <c r="N145" s="141" t="s">
        <v>36</v>
      </c>
      <c r="O145" s="142">
        <v>0</v>
      </c>
      <c r="P145" s="142">
        <f>O145*H145</f>
        <v>0</v>
      </c>
      <c r="Q145" s="142">
        <v>0</v>
      </c>
      <c r="R145" s="142">
        <f>Q145*H145</f>
        <v>0</v>
      </c>
      <c r="S145" s="142">
        <v>0</v>
      </c>
      <c r="T145" s="143">
        <f>S145*H145</f>
        <v>0</v>
      </c>
      <c r="AR145" s="144" t="s">
        <v>127</v>
      </c>
      <c r="AT145" s="144" t="s">
        <v>123</v>
      </c>
      <c r="AU145" s="144" t="s">
        <v>128</v>
      </c>
      <c r="AY145" s="15" t="s">
        <v>121</v>
      </c>
      <c r="BE145" s="145">
        <f>IF(N145="základná",J145,0)</f>
        <v>0</v>
      </c>
      <c r="BF145" s="145">
        <f>IF(N145="znížená",J145,0)</f>
        <v>0</v>
      </c>
      <c r="BG145" s="145">
        <f>IF(N145="zákl. prenesená",J145,0)</f>
        <v>0</v>
      </c>
      <c r="BH145" s="145">
        <f>IF(N145="zníž. prenesená",J145,0)</f>
        <v>0</v>
      </c>
      <c r="BI145" s="145">
        <f>IF(N145="nulová",J145,0)</f>
        <v>0</v>
      </c>
      <c r="BJ145" s="15" t="s">
        <v>128</v>
      </c>
      <c r="BK145" s="146">
        <f>ROUND(I145*H145,3)</f>
        <v>0</v>
      </c>
      <c r="BL145" s="15" t="s">
        <v>127</v>
      </c>
      <c r="BM145" s="144" t="s">
        <v>145</v>
      </c>
    </row>
    <row r="146" spans="2:65" s="12" customFormat="1">
      <c r="B146" s="147"/>
      <c r="D146" s="148" t="s">
        <v>130</v>
      </c>
      <c r="E146" s="149" t="s">
        <v>1</v>
      </c>
      <c r="F146" s="150" t="s">
        <v>146</v>
      </c>
      <c r="H146" s="151">
        <v>17.302</v>
      </c>
      <c r="L146" s="147"/>
      <c r="M146" s="152"/>
      <c r="T146" s="153"/>
      <c r="AT146" s="149" t="s">
        <v>130</v>
      </c>
      <c r="AU146" s="149" t="s">
        <v>128</v>
      </c>
      <c r="AV146" s="12" t="s">
        <v>128</v>
      </c>
      <c r="AW146" s="12" t="s">
        <v>26</v>
      </c>
      <c r="AX146" s="12" t="s">
        <v>78</v>
      </c>
      <c r="AY146" s="149" t="s">
        <v>121</v>
      </c>
    </row>
    <row r="147" spans="2:65" s="1" customFormat="1" ht="24.15" customHeight="1">
      <c r="B147" s="133"/>
      <c r="C147" s="134" t="s">
        <v>147</v>
      </c>
      <c r="D147" s="134" t="s">
        <v>123</v>
      </c>
      <c r="E147" s="135" t="s">
        <v>148</v>
      </c>
      <c r="F147" s="136" t="s">
        <v>149</v>
      </c>
      <c r="G147" s="137" t="s">
        <v>126</v>
      </c>
      <c r="H147" s="138">
        <v>6.4880000000000004</v>
      </c>
      <c r="I147" s="138"/>
      <c r="J147" s="138">
        <f>ROUND(I147*H147,3)</f>
        <v>0</v>
      </c>
      <c r="K147" s="139"/>
      <c r="L147" s="27"/>
      <c r="M147" s="140" t="s">
        <v>1</v>
      </c>
      <c r="N147" s="141" t="s">
        <v>36</v>
      </c>
      <c r="O147" s="142">
        <v>0</v>
      </c>
      <c r="P147" s="142">
        <f>O147*H147</f>
        <v>0</v>
      </c>
      <c r="Q147" s="142">
        <v>0</v>
      </c>
      <c r="R147" s="142">
        <f>Q147*H147</f>
        <v>0</v>
      </c>
      <c r="S147" s="142">
        <v>0</v>
      </c>
      <c r="T147" s="143">
        <f>S147*H147</f>
        <v>0</v>
      </c>
      <c r="AR147" s="144" t="s">
        <v>127</v>
      </c>
      <c r="AT147" s="144" t="s">
        <v>123</v>
      </c>
      <c r="AU147" s="144" t="s">
        <v>128</v>
      </c>
      <c r="AY147" s="15" t="s">
        <v>121</v>
      </c>
      <c r="BE147" s="145">
        <f>IF(N147="základná",J147,0)</f>
        <v>0</v>
      </c>
      <c r="BF147" s="145">
        <f>IF(N147="znížená",J147,0)</f>
        <v>0</v>
      </c>
      <c r="BG147" s="145">
        <f>IF(N147="zákl. prenesená",J147,0)</f>
        <v>0</v>
      </c>
      <c r="BH147" s="145">
        <f>IF(N147="zníž. prenesená",J147,0)</f>
        <v>0</v>
      </c>
      <c r="BI147" s="145">
        <f>IF(N147="nulová",J147,0)</f>
        <v>0</v>
      </c>
      <c r="BJ147" s="15" t="s">
        <v>128</v>
      </c>
      <c r="BK147" s="146">
        <f>ROUND(I147*H147,3)</f>
        <v>0</v>
      </c>
      <c r="BL147" s="15" t="s">
        <v>127</v>
      </c>
      <c r="BM147" s="144" t="s">
        <v>150</v>
      </c>
    </row>
    <row r="148" spans="2:65" s="12" customFormat="1">
      <c r="B148" s="147"/>
      <c r="D148" s="148" t="s">
        <v>130</v>
      </c>
      <c r="E148" s="149" t="s">
        <v>1</v>
      </c>
      <c r="F148" s="150" t="s">
        <v>151</v>
      </c>
      <c r="H148" s="151">
        <v>6.4880000000000004</v>
      </c>
      <c r="L148" s="147"/>
      <c r="M148" s="152"/>
      <c r="T148" s="153"/>
      <c r="AT148" s="149" t="s">
        <v>130</v>
      </c>
      <c r="AU148" s="149" t="s">
        <v>128</v>
      </c>
      <c r="AV148" s="12" t="s">
        <v>128</v>
      </c>
      <c r="AW148" s="12" t="s">
        <v>26</v>
      </c>
      <c r="AX148" s="12" t="s">
        <v>70</v>
      </c>
      <c r="AY148" s="149" t="s">
        <v>121</v>
      </c>
    </row>
    <row r="149" spans="2:65" s="13" customFormat="1">
      <c r="B149" s="154"/>
      <c r="D149" s="148" t="s">
        <v>130</v>
      </c>
      <c r="E149" s="155" t="s">
        <v>1</v>
      </c>
      <c r="F149" s="156" t="s">
        <v>132</v>
      </c>
      <c r="H149" s="157">
        <v>6.4880000000000004</v>
      </c>
      <c r="L149" s="154"/>
      <c r="M149" s="158"/>
      <c r="T149" s="159"/>
      <c r="AT149" s="155" t="s">
        <v>130</v>
      </c>
      <c r="AU149" s="155" t="s">
        <v>128</v>
      </c>
      <c r="AV149" s="13" t="s">
        <v>127</v>
      </c>
      <c r="AW149" s="13" t="s">
        <v>26</v>
      </c>
      <c r="AX149" s="13" t="s">
        <v>78</v>
      </c>
      <c r="AY149" s="155" t="s">
        <v>121</v>
      </c>
    </row>
    <row r="150" spans="2:65" s="1" customFormat="1" ht="24.15" customHeight="1">
      <c r="B150" s="133"/>
      <c r="C150" s="134" t="s">
        <v>129</v>
      </c>
      <c r="D150" s="134" t="s">
        <v>123</v>
      </c>
      <c r="E150" s="135" t="s">
        <v>152</v>
      </c>
      <c r="F150" s="136" t="s">
        <v>153</v>
      </c>
      <c r="G150" s="137" t="s">
        <v>126</v>
      </c>
      <c r="H150" s="138">
        <v>3.2440000000000002</v>
      </c>
      <c r="I150" s="138"/>
      <c r="J150" s="138">
        <f>ROUND(I150*H150,3)</f>
        <v>0</v>
      </c>
      <c r="K150" s="139"/>
      <c r="L150" s="27"/>
      <c r="M150" s="140" t="s">
        <v>1</v>
      </c>
      <c r="N150" s="141" t="s">
        <v>36</v>
      </c>
      <c r="O150" s="142">
        <v>0</v>
      </c>
      <c r="P150" s="142">
        <f>O150*H150</f>
        <v>0</v>
      </c>
      <c r="Q150" s="142">
        <v>0</v>
      </c>
      <c r="R150" s="142">
        <f>Q150*H150</f>
        <v>0</v>
      </c>
      <c r="S150" s="142">
        <v>0</v>
      </c>
      <c r="T150" s="143">
        <f>S150*H150</f>
        <v>0</v>
      </c>
      <c r="AR150" s="144" t="s">
        <v>127</v>
      </c>
      <c r="AT150" s="144" t="s">
        <v>123</v>
      </c>
      <c r="AU150" s="144" t="s">
        <v>128</v>
      </c>
      <c r="AY150" s="15" t="s">
        <v>121</v>
      </c>
      <c r="BE150" s="145">
        <f>IF(N150="základná",J150,0)</f>
        <v>0</v>
      </c>
      <c r="BF150" s="145">
        <f>IF(N150="znížená",J150,0)</f>
        <v>0</v>
      </c>
      <c r="BG150" s="145">
        <f>IF(N150="zákl. prenesená",J150,0)</f>
        <v>0</v>
      </c>
      <c r="BH150" s="145">
        <f>IF(N150="zníž. prenesená",J150,0)</f>
        <v>0</v>
      </c>
      <c r="BI150" s="145">
        <f>IF(N150="nulová",J150,0)</f>
        <v>0</v>
      </c>
      <c r="BJ150" s="15" t="s">
        <v>128</v>
      </c>
      <c r="BK150" s="146">
        <f>ROUND(I150*H150,3)</f>
        <v>0</v>
      </c>
      <c r="BL150" s="15" t="s">
        <v>127</v>
      </c>
      <c r="BM150" s="144" t="s">
        <v>154</v>
      </c>
    </row>
    <row r="151" spans="2:65" s="12" customFormat="1">
      <c r="B151" s="147"/>
      <c r="D151" s="148" t="s">
        <v>130</v>
      </c>
      <c r="F151" s="150" t="s">
        <v>155</v>
      </c>
      <c r="H151" s="151">
        <v>3.2440000000000002</v>
      </c>
      <c r="L151" s="147"/>
      <c r="M151" s="152"/>
      <c r="T151" s="153"/>
      <c r="AT151" s="149" t="s">
        <v>130</v>
      </c>
      <c r="AU151" s="149" t="s">
        <v>128</v>
      </c>
      <c r="AV151" s="12" t="s">
        <v>128</v>
      </c>
      <c r="AW151" s="12" t="s">
        <v>3</v>
      </c>
      <c r="AX151" s="12" t="s">
        <v>78</v>
      </c>
      <c r="AY151" s="149" t="s">
        <v>121</v>
      </c>
    </row>
    <row r="152" spans="2:65" s="11" customFormat="1" ht="22.85" customHeight="1">
      <c r="B152" s="122"/>
      <c r="D152" s="123" t="s">
        <v>69</v>
      </c>
      <c r="E152" s="131" t="s">
        <v>128</v>
      </c>
      <c r="F152" s="131" t="s">
        <v>156</v>
      </c>
      <c r="J152" s="132">
        <f>BK152</f>
        <v>0</v>
      </c>
      <c r="L152" s="122"/>
      <c r="M152" s="126"/>
      <c r="P152" s="127">
        <f>SUM(P153:P167)</f>
        <v>0</v>
      </c>
      <c r="R152" s="127">
        <f>SUM(R153:R167)</f>
        <v>0</v>
      </c>
      <c r="T152" s="128">
        <f>SUM(T153:T167)</f>
        <v>0</v>
      </c>
      <c r="AR152" s="123" t="s">
        <v>78</v>
      </c>
      <c r="AT152" s="129" t="s">
        <v>69</v>
      </c>
      <c r="AU152" s="129" t="s">
        <v>78</v>
      </c>
      <c r="AY152" s="123" t="s">
        <v>121</v>
      </c>
      <c r="BK152" s="130">
        <f>SUM(BK153:BK167)</f>
        <v>0</v>
      </c>
    </row>
    <row r="153" spans="2:65" s="1" customFormat="1" ht="16.5" customHeight="1">
      <c r="B153" s="133"/>
      <c r="C153" s="134" t="s">
        <v>157</v>
      </c>
      <c r="D153" s="134" t="s">
        <v>123</v>
      </c>
      <c r="E153" s="135" t="s">
        <v>158</v>
      </c>
      <c r="F153" s="136" t="s">
        <v>159</v>
      </c>
      <c r="G153" s="137" t="s">
        <v>126</v>
      </c>
      <c r="H153" s="138">
        <v>4.3250000000000002</v>
      </c>
      <c r="I153" s="138"/>
      <c r="J153" s="138">
        <f>ROUND(I153*H153,3)</f>
        <v>0</v>
      </c>
      <c r="K153" s="139"/>
      <c r="L153" s="27"/>
      <c r="M153" s="140" t="s">
        <v>1</v>
      </c>
      <c r="N153" s="141" t="s">
        <v>36</v>
      </c>
      <c r="O153" s="142">
        <v>0</v>
      </c>
      <c r="P153" s="142">
        <f>O153*H153</f>
        <v>0</v>
      </c>
      <c r="Q153" s="142">
        <v>0</v>
      </c>
      <c r="R153" s="142">
        <f>Q153*H153</f>
        <v>0</v>
      </c>
      <c r="S153" s="142">
        <v>0</v>
      </c>
      <c r="T153" s="143">
        <f>S153*H153</f>
        <v>0</v>
      </c>
      <c r="AR153" s="144" t="s">
        <v>127</v>
      </c>
      <c r="AT153" s="144" t="s">
        <v>123</v>
      </c>
      <c r="AU153" s="144" t="s">
        <v>128</v>
      </c>
      <c r="AY153" s="15" t="s">
        <v>121</v>
      </c>
      <c r="BE153" s="145">
        <f>IF(N153="základná",J153,0)</f>
        <v>0</v>
      </c>
      <c r="BF153" s="145">
        <f>IF(N153="znížená",J153,0)</f>
        <v>0</v>
      </c>
      <c r="BG153" s="145">
        <f>IF(N153="zákl. prenesená",J153,0)</f>
        <v>0</v>
      </c>
      <c r="BH153" s="145">
        <f>IF(N153="zníž. prenesená",J153,0)</f>
        <v>0</v>
      </c>
      <c r="BI153" s="145">
        <f>IF(N153="nulová",J153,0)</f>
        <v>0</v>
      </c>
      <c r="BJ153" s="15" t="s">
        <v>128</v>
      </c>
      <c r="BK153" s="146">
        <f>ROUND(I153*H153,3)</f>
        <v>0</v>
      </c>
      <c r="BL153" s="15" t="s">
        <v>127</v>
      </c>
      <c r="BM153" s="144" t="s">
        <v>160</v>
      </c>
    </row>
    <row r="154" spans="2:65" s="12" customFormat="1">
      <c r="B154" s="147"/>
      <c r="D154" s="148" t="s">
        <v>130</v>
      </c>
      <c r="E154" s="149" t="s">
        <v>1</v>
      </c>
      <c r="F154" s="150" t="s">
        <v>161</v>
      </c>
      <c r="H154" s="151">
        <v>4.3250000000000002</v>
      </c>
      <c r="L154" s="147"/>
      <c r="M154" s="152"/>
      <c r="T154" s="153"/>
      <c r="AT154" s="149" t="s">
        <v>130</v>
      </c>
      <c r="AU154" s="149" t="s">
        <v>128</v>
      </c>
      <c r="AV154" s="12" t="s">
        <v>128</v>
      </c>
      <c r="AW154" s="12" t="s">
        <v>26</v>
      </c>
      <c r="AX154" s="12" t="s">
        <v>70</v>
      </c>
      <c r="AY154" s="149" t="s">
        <v>121</v>
      </c>
    </row>
    <row r="155" spans="2:65" s="13" customFormat="1">
      <c r="B155" s="154"/>
      <c r="D155" s="148" t="s">
        <v>130</v>
      </c>
      <c r="E155" s="155" t="s">
        <v>1</v>
      </c>
      <c r="F155" s="156" t="s">
        <v>132</v>
      </c>
      <c r="H155" s="157">
        <v>4.3250000000000002</v>
      </c>
      <c r="L155" s="154"/>
      <c r="M155" s="158"/>
      <c r="T155" s="159"/>
      <c r="AT155" s="155" t="s">
        <v>130</v>
      </c>
      <c r="AU155" s="155" t="s">
        <v>128</v>
      </c>
      <c r="AV155" s="13" t="s">
        <v>127</v>
      </c>
      <c r="AW155" s="13" t="s">
        <v>26</v>
      </c>
      <c r="AX155" s="13" t="s">
        <v>78</v>
      </c>
      <c r="AY155" s="155" t="s">
        <v>121</v>
      </c>
    </row>
    <row r="156" spans="2:65" s="1" customFormat="1" ht="16.5" customHeight="1">
      <c r="B156" s="133"/>
      <c r="C156" s="134" t="s">
        <v>135</v>
      </c>
      <c r="D156" s="134" t="s">
        <v>123</v>
      </c>
      <c r="E156" s="135" t="s">
        <v>162</v>
      </c>
      <c r="F156" s="136" t="s">
        <v>163</v>
      </c>
      <c r="G156" s="137" t="s">
        <v>126</v>
      </c>
      <c r="H156" s="138">
        <v>30.277999999999999</v>
      </c>
      <c r="I156" s="138"/>
      <c r="J156" s="138">
        <f>ROUND(I156*H156,3)</f>
        <v>0</v>
      </c>
      <c r="K156" s="139"/>
      <c r="L156" s="27"/>
      <c r="M156" s="140" t="s">
        <v>1</v>
      </c>
      <c r="N156" s="141" t="s">
        <v>36</v>
      </c>
      <c r="O156" s="142">
        <v>0</v>
      </c>
      <c r="P156" s="142">
        <f>O156*H156</f>
        <v>0</v>
      </c>
      <c r="Q156" s="142">
        <v>0</v>
      </c>
      <c r="R156" s="142">
        <f>Q156*H156</f>
        <v>0</v>
      </c>
      <c r="S156" s="142">
        <v>0</v>
      </c>
      <c r="T156" s="143">
        <f>S156*H156</f>
        <v>0</v>
      </c>
      <c r="AR156" s="144" t="s">
        <v>127</v>
      </c>
      <c r="AT156" s="144" t="s">
        <v>123</v>
      </c>
      <c r="AU156" s="144" t="s">
        <v>128</v>
      </c>
      <c r="AY156" s="15" t="s">
        <v>121</v>
      </c>
      <c r="BE156" s="145">
        <f>IF(N156="základná",J156,0)</f>
        <v>0</v>
      </c>
      <c r="BF156" s="145">
        <f>IF(N156="znížená",J156,0)</f>
        <v>0</v>
      </c>
      <c r="BG156" s="145">
        <f>IF(N156="zákl. prenesená",J156,0)</f>
        <v>0</v>
      </c>
      <c r="BH156" s="145">
        <f>IF(N156="zníž. prenesená",J156,0)</f>
        <v>0</v>
      </c>
      <c r="BI156" s="145">
        <f>IF(N156="nulová",J156,0)</f>
        <v>0</v>
      </c>
      <c r="BJ156" s="15" t="s">
        <v>128</v>
      </c>
      <c r="BK156" s="146">
        <f>ROUND(I156*H156,3)</f>
        <v>0</v>
      </c>
      <c r="BL156" s="15" t="s">
        <v>127</v>
      </c>
      <c r="BM156" s="144" t="s">
        <v>164</v>
      </c>
    </row>
    <row r="157" spans="2:65" s="12" customFormat="1">
      <c r="B157" s="147"/>
      <c r="D157" s="148" t="s">
        <v>130</v>
      </c>
      <c r="E157" s="149" t="s">
        <v>1</v>
      </c>
      <c r="F157" s="150" t="s">
        <v>165</v>
      </c>
      <c r="H157" s="151">
        <v>30.277999999999999</v>
      </c>
      <c r="L157" s="147"/>
      <c r="M157" s="152"/>
      <c r="T157" s="153"/>
      <c r="AT157" s="149" t="s">
        <v>130</v>
      </c>
      <c r="AU157" s="149" t="s">
        <v>128</v>
      </c>
      <c r="AV157" s="12" t="s">
        <v>128</v>
      </c>
      <c r="AW157" s="12" t="s">
        <v>26</v>
      </c>
      <c r="AX157" s="12" t="s">
        <v>70</v>
      </c>
      <c r="AY157" s="149" t="s">
        <v>121</v>
      </c>
    </row>
    <row r="158" spans="2:65" s="13" customFormat="1">
      <c r="B158" s="154"/>
      <c r="D158" s="148" t="s">
        <v>130</v>
      </c>
      <c r="E158" s="155" t="s">
        <v>1</v>
      </c>
      <c r="F158" s="156" t="s">
        <v>132</v>
      </c>
      <c r="H158" s="157">
        <v>30.277999999999999</v>
      </c>
      <c r="L158" s="154"/>
      <c r="M158" s="158"/>
      <c r="T158" s="159"/>
      <c r="AT158" s="155" t="s">
        <v>130</v>
      </c>
      <c r="AU158" s="155" t="s">
        <v>128</v>
      </c>
      <c r="AV158" s="13" t="s">
        <v>127</v>
      </c>
      <c r="AW158" s="13" t="s">
        <v>26</v>
      </c>
      <c r="AX158" s="13" t="s">
        <v>78</v>
      </c>
      <c r="AY158" s="155" t="s">
        <v>121</v>
      </c>
    </row>
    <row r="159" spans="2:65" s="1" customFormat="1" ht="16.5" customHeight="1">
      <c r="B159" s="133"/>
      <c r="C159" s="134" t="s">
        <v>166</v>
      </c>
      <c r="D159" s="134" t="s">
        <v>123</v>
      </c>
      <c r="E159" s="135" t="s">
        <v>167</v>
      </c>
      <c r="F159" s="136" t="s">
        <v>168</v>
      </c>
      <c r="G159" s="137" t="s">
        <v>169</v>
      </c>
      <c r="H159" s="138">
        <v>48.316000000000003</v>
      </c>
      <c r="I159" s="138"/>
      <c r="J159" s="138">
        <f>ROUND(I159*H159,3)</f>
        <v>0</v>
      </c>
      <c r="K159" s="139"/>
      <c r="L159" s="27"/>
      <c r="M159" s="140" t="s">
        <v>1</v>
      </c>
      <c r="N159" s="141" t="s">
        <v>36</v>
      </c>
      <c r="O159" s="142">
        <v>0</v>
      </c>
      <c r="P159" s="142">
        <f>O159*H159</f>
        <v>0</v>
      </c>
      <c r="Q159" s="142">
        <v>0</v>
      </c>
      <c r="R159" s="142">
        <f>Q159*H159</f>
        <v>0</v>
      </c>
      <c r="S159" s="142">
        <v>0</v>
      </c>
      <c r="T159" s="143">
        <f>S159*H159</f>
        <v>0</v>
      </c>
      <c r="AR159" s="144" t="s">
        <v>127</v>
      </c>
      <c r="AT159" s="144" t="s">
        <v>123</v>
      </c>
      <c r="AU159" s="144" t="s">
        <v>128</v>
      </c>
      <c r="AY159" s="15" t="s">
        <v>121</v>
      </c>
      <c r="BE159" s="145">
        <f>IF(N159="základná",J159,0)</f>
        <v>0</v>
      </c>
      <c r="BF159" s="145">
        <f>IF(N159="znížená",J159,0)</f>
        <v>0</v>
      </c>
      <c r="BG159" s="145">
        <f>IF(N159="zákl. prenesená",J159,0)</f>
        <v>0</v>
      </c>
      <c r="BH159" s="145">
        <f>IF(N159="zníž. prenesená",J159,0)</f>
        <v>0</v>
      </c>
      <c r="BI159" s="145">
        <f>IF(N159="nulová",J159,0)</f>
        <v>0</v>
      </c>
      <c r="BJ159" s="15" t="s">
        <v>128</v>
      </c>
      <c r="BK159" s="146">
        <f>ROUND(I159*H159,3)</f>
        <v>0</v>
      </c>
      <c r="BL159" s="15" t="s">
        <v>127</v>
      </c>
      <c r="BM159" s="144" t="s">
        <v>170</v>
      </c>
    </row>
    <row r="160" spans="2:65" s="12" customFormat="1">
      <c r="B160" s="147"/>
      <c r="D160" s="148" t="s">
        <v>130</v>
      </c>
      <c r="E160" s="149" t="s">
        <v>1</v>
      </c>
      <c r="F160" s="150" t="s">
        <v>171</v>
      </c>
      <c r="H160" s="151">
        <v>11.06</v>
      </c>
      <c r="L160" s="147"/>
      <c r="M160" s="152"/>
      <c r="T160" s="153"/>
      <c r="AT160" s="149" t="s">
        <v>130</v>
      </c>
      <c r="AU160" s="149" t="s">
        <v>128</v>
      </c>
      <c r="AV160" s="12" t="s">
        <v>128</v>
      </c>
      <c r="AW160" s="12" t="s">
        <v>26</v>
      </c>
      <c r="AX160" s="12" t="s">
        <v>70</v>
      </c>
      <c r="AY160" s="149" t="s">
        <v>121</v>
      </c>
    </row>
    <row r="161" spans="2:65" s="12" customFormat="1">
      <c r="B161" s="147"/>
      <c r="D161" s="148" t="s">
        <v>130</v>
      </c>
      <c r="E161" s="149" t="s">
        <v>1</v>
      </c>
      <c r="F161" s="150" t="s">
        <v>172</v>
      </c>
      <c r="H161" s="151">
        <v>28.835999999999999</v>
      </c>
      <c r="L161" s="147"/>
      <c r="M161" s="152"/>
      <c r="T161" s="153"/>
      <c r="AT161" s="149" t="s">
        <v>130</v>
      </c>
      <c r="AU161" s="149" t="s">
        <v>128</v>
      </c>
      <c r="AV161" s="12" t="s">
        <v>128</v>
      </c>
      <c r="AW161" s="12" t="s">
        <v>26</v>
      </c>
      <c r="AX161" s="12" t="s">
        <v>70</v>
      </c>
      <c r="AY161" s="149" t="s">
        <v>121</v>
      </c>
    </row>
    <row r="162" spans="2:65" s="12" customFormat="1">
      <c r="B162" s="147"/>
      <c r="D162" s="148" t="s">
        <v>130</v>
      </c>
      <c r="E162" s="149" t="s">
        <v>1</v>
      </c>
      <c r="F162" s="150" t="s">
        <v>173</v>
      </c>
      <c r="H162" s="151">
        <v>8.42</v>
      </c>
      <c r="L162" s="147"/>
      <c r="M162" s="152"/>
      <c r="T162" s="153"/>
      <c r="AT162" s="149" t="s">
        <v>130</v>
      </c>
      <c r="AU162" s="149" t="s">
        <v>128</v>
      </c>
      <c r="AV162" s="12" t="s">
        <v>128</v>
      </c>
      <c r="AW162" s="12" t="s">
        <v>26</v>
      </c>
      <c r="AX162" s="12" t="s">
        <v>70</v>
      </c>
      <c r="AY162" s="149" t="s">
        <v>121</v>
      </c>
    </row>
    <row r="163" spans="2:65" s="13" customFormat="1">
      <c r="B163" s="154"/>
      <c r="D163" s="148" t="s">
        <v>130</v>
      </c>
      <c r="E163" s="155" t="s">
        <v>1</v>
      </c>
      <c r="F163" s="156" t="s">
        <v>132</v>
      </c>
      <c r="H163" s="157">
        <v>48.316000000000003</v>
      </c>
      <c r="L163" s="154"/>
      <c r="M163" s="158"/>
      <c r="T163" s="159"/>
      <c r="AT163" s="155" t="s">
        <v>130</v>
      </c>
      <c r="AU163" s="155" t="s">
        <v>128</v>
      </c>
      <c r="AV163" s="13" t="s">
        <v>127</v>
      </c>
      <c r="AW163" s="13" t="s">
        <v>26</v>
      </c>
      <c r="AX163" s="13" t="s">
        <v>78</v>
      </c>
      <c r="AY163" s="155" t="s">
        <v>121</v>
      </c>
    </row>
    <row r="164" spans="2:65" s="1" customFormat="1" ht="16.5" customHeight="1">
      <c r="B164" s="133"/>
      <c r="C164" s="134" t="s">
        <v>141</v>
      </c>
      <c r="D164" s="134" t="s">
        <v>123</v>
      </c>
      <c r="E164" s="135" t="s">
        <v>174</v>
      </c>
      <c r="F164" s="136" t="s">
        <v>175</v>
      </c>
      <c r="G164" s="137" t="s">
        <v>169</v>
      </c>
      <c r="H164" s="138">
        <v>48.316000000000003</v>
      </c>
      <c r="I164" s="138"/>
      <c r="J164" s="138">
        <f>ROUND(I164*H164,3)</f>
        <v>0</v>
      </c>
      <c r="K164" s="139"/>
      <c r="L164" s="27"/>
      <c r="M164" s="140" t="s">
        <v>1</v>
      </c>
      <c r="N164" s="141" t="s">
        <v>36</v>
      </c>
      <c r="O164" s="142">
        <v>0</v>
      </c>
      <c r="P164" s="142">
        <f>O164*H164</f>
        <v>0</v>
      </c>
      <c r="Q164" s="142">
        <v>0</v>
      </c>
      <c r="R164" s="142">
        <f>Q164*H164</f>
        <v>0</v>
      </c>
      <c r="S164" s="142">
        <v>0</v>
      </c>
      <c r="T164" s="143">
        <f>S164*H164</f>
        <v>0</v>
      </c>
      <c r="AR164" s="144" t="s">
        <v>127</v>
      </c>
      <c r="AT164" s="144" t="s">
        <v>123</v>
      </c>
      <c r="AU164" s="144" t="s">
        <v>128</v>
      </c>
      <c r="AY164" s="15" t="s">
        <v>121</v>
      </c>
      <c r="BE164" s="145">
        <f>IF(N164="základná",J164,0)</f>
        <v>0</v>
      </c>
      <c r="BF164" s="145">
        <f>IF(N164="znížená",J164,0)</f>
        <v>0</v>
      </c>
      <c r="BG164" s="145">
        <f>IF(N164="zákl. prenesená",J164,0)</f>
        <v>0</v>
      </c>
      <c r="BH164" s="145">
        <f>IF(N164="zníž. prenesená",J164,0)</f>
        <v>0</v>
      </c>
      <c r="BI164" s="145">
        <f>IF(N164="nulová",J164,0)</f>
        <v>0</v>
      </c>
      <c r="BJ164" s="15" t="s">
        <v>128</v>
      </c>
      <c r="BK164" s="146">
        <f>ROUND(I164*H164,3)</f>
        <v>0</v>
      </c>
      <c r="BL164" s="15" t="s">
        <v>127</v>
      </c>
      <c r="BM164" s="144" t="s">
        <v>176</v>
      </c>
    </row>
    <row r="165" spans="2:65" s="1" customFormat="1" ht="16.5" customHeight="1">
      <c r="B165" s="133"/>
      <c r="C165" s="134" t="s">
        <v>177</v>
      </c>
      <c r="D165" s="134" t="s">
        <v>123</v>
      </c>
      <c r="E165" s="135" t="s">
        <v>178</v>
      </c>
      <c r="F165" s="136" t="s">
        <v>179</v>
      </c>
      <c r="G165" s="137" t="s">
        <v>126</v>
      </c>
      <c r="H165" s="138">
        <v>3.3250000000000002</v>
      </c>
      <c r="I165" s="138"/>
      <c r="J165" s="138">
        <f>ROUND(I165*H165,3)</f>
        <v>0</v>
      </c>
      <c r="K165" s="139"/>
      <c r="L165" s="27"/>
      <c r="M165" s="140" t="s">
        <v>1</v>
      </c>
      <c r="N165" s="141" t="s">
        <v>36</v>
      </c>
      <c r="O165" s="142">
        <v>0</v>
      </c>
      <c r="P165" s="142">
        <f>O165*H165</f>
        <v>0</v>
      </c>
      <c r="Q165" s="142">
        <v>0</v>
      </c>
      <c r="R165" s="142">
        <f>Q165*H165</f>
        <v>0</v>
      </c>
      <c r="S165" s="142">
        <v>0</v>
      </c>
      <c r="T165" s="143">
        <f>S165*H165</f>
        <v>0</v>
      </c>
      <c r="AR165" s="144" t="s">
        <v>127</v>
      </c>
      <c r="AT165" s="144" t="s">
        <v>123</v>
      </c>
      <c r="AU165" s="144" t="s">
        <v>128</v>
      </c>
      <c r="AY165" s="15" t="s">
        <v>121</v>
      </c>
      <c r="BE165" s="145">
        <f>IF(N165="základná",J165,0)</f>
        <v>0</v>
      </c>
      <c r="BF165" s="145">
        <f>IF(N165="znížená",J165,0)</f>
        <v>0</v>
      </c>
      <c r="BG165" s="145">
        <f>IF(N165="zákl. prenesená",J165,0)</f>
        <v>0</v>
      </c>
      <c r="BH165" s="145">
        <f>IF(N165="zníž. prenesená",J165,0)</f>
        <v>0</v>
      </c>
      <c r="BI165" s="145">
        <f>IF(N165="nulová",J165,0)</f>
        <v>0</v>
      </c>
      <c r="BJ165" s="15" t="s">
        <v>128</v>
      </c>
      <c r="BK165" s="146">
        <f>ROUND(I165*H165,3)</f>
        <v>0</v>
      </c>
      <c r="BL165" s="15" t="s">
        <v>127</v>
      </c>
      <c r="BM165" s="144" t="s">
        <v>180</v>
      </c>
    </row>
    <row r="166" spans="2:65" s="12" customFormat="1">
      <c r="B166" s="147"/>
      <c r="D166" s="148" t="s">
        <v>130</v>
      </c>
      <c r="E166" s="149" t="s">
        <v>1</v>
      </c>
      <c r="F166" s="150" t="s">
        <v>181</v>
      </c>
      <c r="H166" s="151">
        <v>3.3250000000000002</v>
      </c>
      <c r="L166" s="147"/>
      <c r="M166" s="152"/>
      <c r="T166" s="153"/>
      <c r="AT166" s="149" t="s">
        <v>130</v>
      </c>
      <c r="AU166" s="149" t="s">
        <v>128</v>
      </c>
      <c r="AV166" s="12" t="s">
        <v>128</v>
      </c>
      <c r="AW166" s="12" t="s">
        <v>26</v>
      </c>
      <c r="AX166" s="12" t="s">
        <v>70</v>
      </c>
      <c r="AY166" s="149" t="s">
        <v>121</v>
      </c>
    </row>
    <row r="167" spans="2:65" s="13" customFormat="1">
      <c r="B167" s="154"/>
      <c r="D167" s="148" t="s">
        <v>130</v>
      </c>
      <c r="E167" s="155" t="s">
        <v>1</v>
      </c>
      <c r="F167" s="156" t="s">
        <v>132</v>
      </c>
      <c r="H167" s="157">
        <v>3.3250000000000002</v>
      </c>
      <c r="L167" s="154"/>
      <c r="M167" s="158"/>
      <c r="T167" s="159"/>
      <c r="AT167" s="155" t="s">
        <v>130</v>
      </c>
      <c r="AU167" s="155" t="s">
        <v>128</v>
      </c>
      <c r="AV167" s="13" t="s">
        <v>127</v>
      </c>
      <c r="AW167" s="13" t="s">
        <v>26</v>
      </c>
      <c r="AX167" s="13" t="s">
        <v>78</v>
      </c>
      <c r="AY167" s="155" t="s">
        <v>121</v>
      </c>
    </row>
    <row r="168" spans="2:65" s="11" customFormat="1" ht="22.85" customHeight="1">
      <c r="B168" s="122"/>
      <c r="D168" s="123" t="s">
        <v>69</v>
      </c>
      <c r="E168" s="131" t="s">
        <v>138</v>
      </c>
      <c r="F168" s="131" t="s">
        <v>182</v>
      </c>
      <c r="J168" s="132">
        <f>BK168</f>
        <v>0</v>
      </c>
      <c r="L168" s="122"/>
      <c r="M168" s="126"/>
      <c r="P168" s="127">
        <f>SUM(P169:P178)</f>
        <v>0</v>
      </c>
      <c r="R168" s="127">
        <f>SUM(R169:R178)</f>
        <v>0</v>
      </c>
      <c r="T168" s="128">
        <f>SUM(T169:T178)</f>
        <v>0</v>
      </c>
      <c r="AR168" s="123" t="s">
        <v>78</v>
      </c>
      <c r="AT168" s="129" t="s">
        <v>69</v>
      </c>
      <c r="AU168" s="129" t="s">
        <v>78</v>
      </c>
      <c r="AY168" s="123" t="s">
        <v>121</v>
      </c>
      <c r="BK168" s="130">
        <f>SUM(BK169:BK178)</f>
        <v>0</v>
      </c>
    </row>
    <row r="169" spans="2:65" s="1" customFormat="1" ht="24.15" customHeight="1">
      <c r="B169" s="133"/>
      <c r="C169" s="134" t="s">
        <v>145</v>
      </c>
      <c r="D169" s="134" t="s">
        <v>123</v>
      </c>
      <c r="E169" s="135" t="s">
        <v>183</v>
      </c>
      <c r="F169" s="136" t="s">
        <v>184</v>
      </c>
      <c r="G169" s="137" t="s">
        <v>169</v>
      </c>
      <c r="H169" s="138">
        <v>29.6</v>
      </c>
      <c r="I169" s="138"/>
      <c r="J169" s="138">
        <f>ROUND(I169*H169,3)</f>
        <v>0</v>
      </c>
      <c r="K169" s="139"/>
      <c r="L169" s="27"/>
      <c r="M169" s="140" t="s">
        <v>1</v>
      </c>
      <c r="N169" s="141" t="s">
        <v>36</v>
      </c>
      <c r="O169" s="142">
        <v>0</v>
      </c>
      <c r="P169" s="142">
        <f>O169*H169</f>
        <v>0</v>
      </c>
      <c r="Q169" s="142">
        <v>0</v>
      </c>
      <c r="R169" s="142">
        <f>Q169*H169</f>
        <v>0</v>
      </c>
      <c r="S169" s="142">
        <v>0</v>
      </c>
      <c r="T169" s="143">
        <f>S169*H169</f>
        <v>0</v>
      </c>
      <c r="AR169" s="144" t="s">
        <v>127</v>
      </c>
      <c r="AT169" s="144" t="s">
        <v>123</v>
      </c>
      <c r="AU169" s="144" t="s">
        <v>128</v>
      </c>
      <c r="AY169" s="15" t="s">
        <v>121</v>
      </c>
      <c r="BE169" s="145">
        <f>IF(N169="základná",J169,0)</f>
        <v>0</v>
      </c>
      <c r="BF169" s="145">
        <f>IF(N169="znížená",J169,0)</f>
        <v>0</v>
      </c>
      <c r="BG169" s="145">
        <f>IF(N169="zákl. prenesená",J169,0)</f>
        <v>0</v>
      </c>
      <c r="BH169" s="145">
        <f>IF(N169="zníž. prenesená",J169,0)</f>
        <v>0</v>
      </c>
      <c r="BI169" s="145">
        <f>IF(N169="nulová",J169,0)</f>
        <v>0</v>
      </c>
      <c r="BJ169" s="15" t="s">
        <v>128</v>
      </c>
      <c r="BK169" s="146">
        <f>ROUND(I169*H169,3)</f>
        <v>0</v>
      </c>
      <c r="BL169" s="15" t="s">
        <v>127</v>
      </c>
      <c r="BM169" s="144" t="s">
        <v>185</v>
      </c>
    </row>
    <row r="170" spans="2:65" s="12" customFormat="1">
      <c r="B170" s="147"/>
      <c r="D170" s="148" t="s">
        <v>130</v>
      </c>
      <c r="E170" s="149" t="s">
        <v>1</v>
      </c>
      <c r="F170" s="150" t="s">
        <v>186</v>
      </c>
      <c r="H170" s="151">
        <v>29.6</v>
      </c>
      <c r="L170" s="147"/>
      <c r="M170" s="152"/>
      <c r="T170" s="153"/>
      <c r="AT170" s="149" t="s">
        <v>130</v>
      </c>
      <c r="AU170" s="149" t="s">
        <v>128</v>
      </c>
      <c r="AV170" s="12" t="s">
        <v>128</v>
      </c>
      <c r="AW170" s="12" t="s">
        <v>26</v>
      </c>
      <c r="AX170" s="12" t="s">
        <v>70</v>
      </c>
      <c r="AY170" s="149" t="s">
        <v>121</v>
      </c>
    </row>
    <row r="171" spans="2:65" s="13" customFormat="1">
      <c r="B171" s="154"/>
      <c r="D171" s="148" t="s">
        <v>130</v>
      </c>
      <c r="E171" s="155" t="s">
        <v>1</v>
      </c>
      <c r="F171" s="156" t="s">
        <v>132</v>
      </c>
      <c r="H171" s="157">
        <v>29.6</v>
      </c>
      <c r="L171" s="154"/>
      <c r="M171" s="158"/>
      <c r="T171" s="159"/>
      <c r="AT171" s="155" t="s">
        <v>130</v>
      </c>
      <c r="AU171" s="155" t="s">
        <v>128</v>
      </c>
      <c r="AV171" s="13" t="s">
        <v>127</v>
      </c>
      <c r="AW171" s="13" t="s">
        <v>26</v>
      </c>
      <c r="AX171" s="13" t="s">
        <v>78</v>
      </c>
      <c r="AY171" s="155" t="s">
        <v>121</v>
      </c>
    </row>
    <row r="172" spans="2:65" s="1" customFormat="1" ht="24.15" customHeight="1">
      <c r="B172" s="133"/>
      <c r="C172" s="134" t="s">
        <v>187</v>
      </c>
      <c r="D172" s="134" t="s">
        <v>123</v>
      </c>
      <c r="E172" s="135" t="s">
        <v>188</v>
      </c>
      <c r="F172" s="136" t="s">
        <v>189</v>
      </c>
      <c r="G172" s="137" t="s">
        <v>169</v>
      </c>
      <c r="H172" s="138">
        <v>29.6</v>
      </c>
      <c r="I172" s="138"/>
      <c r="J172" s="138">
        <f>ROUND(I172*H172,3)</f>
        <v>0</v>
      </c>
      <c r="K172" s="139"/>
      <c r="L172" s="27"/>
      <c r="M172" s="140" t="s">
        <v>1</v>
      </c>
      <c r="N172" s="141" t="s">
        <v>36</v>
      </c>
      <c r="O172" s="142">
        <v>0</v>
      </c>
      <c r="P172" s="142">
        <f>O172*H172</f>
        <v>0</v>
      </c>
      <c r="Q172" s="142">
        <v>0</v>
      </c>
      <c r="R172" s="142">
        <f>Q172*H172</f>
        <v>0</v>
      </c>
      <c r="S172" s="142">
        <v>0</v>
      </c>
      <c r="T172" s="143">
        <f>S172*H172</f>
        <v>0</v>
      </c>
      <c r="AR172" s="144" t="s">
        <v>127</v>
      </c>
      <c r="AT172" s="144" t="s">
        <v>123</v>
      </c>
      <c r="AU172" s="144" t="s">
        <v>128</v>
      </c>
      <c r="AY172" s="15" t="s">
        <v>121</v>
      </c>
      <c r="BE172" s="145">
        <f>IF(N172="základná",J172,0)</f>
        <v>0</v>
      </c>
      <c r="BF172" s="145">
        <f>IF(N172="znížená",J172,0)</f>
        <v>0</v>
      </c>
      <c r="BG172" s="145">
        <f>IF(N172="zákl. prenesená",J172,0)</f>
        <v>0</v>
      </c>
      <c r="BH172" s="145">
        <f>IF(N172="zníž. prenesená",J172,0)</f>
        <v>0</v>
      </c>
      <c r="BI172" s="145">
        <f>IF(N172="nulová",J172,0)</f>
        <v>0</v>
      </c>
      <c r="BJ172" s="15" t="s">
        <v>128</v>
      </c>
      <c r="BK172" s="146">
        <f>ROUND(I172*H172,3)</f>
        <v>0</v>
      </c>
      <c r="BL172" s="15" t="s">
        <v>127</v>
      </c>
      <c r="BM172" s="144" t="s">
        <v>190</v>
      </c>
    </row>
    <row r="173" spans="2:65" s="1" customFormat="1" ht="24.15" customHeight="1">
      <c r="B173" s="133"/>
      <c r="C173" s="134" t="s">
        <v>150</v>
      </c>
      <c r="D173" s="134" t="s">
        <v>123</v>
      </c>
      <c r="E173" s="135" t="s">
        <v>191</v>
      </c>
      <c r="F173" s="136" t="s">
        <v>192</v>
      </c>
      <c r="G173" s="137" t="s">
        <v>193</v>
      </c>
      <c r="H173" s="138">
        <v>5.1999999999999998E-2</v>
      </c>
      <c r="I173" s="138"/>
      <c r="J173" s="138">
        <f>ROUND(I173*H173,3)</f>
        <v>0</v>
      </c>
      <c r="K173" s="139"/>
      <c r="L173" s="27"/>
      <c r="M173" s="140" t="s">
        <v>1</v>
      </c>
      <c r="N173" s="141" t="s">
        <v>36</v>
      </c>
      <c r="O173" s="142">
        <v>0</v>
      </c>
      <c r="P173" s="142">
        <f>O173*H173</f>
        <v>0</v>
      </c>
      <c r="Q173" s="142">
        <v>0</v>
      </c>
      <c r="R173" s="142">
        <f>Q173*H173</f>
        <v>0</v>
      </c>
      <c r="S173" s="142">
        <v>0</v>
      </c>
      <c r="T173" s="143">
        <f>S173*H173</f>
        <v>0</v>
      </c>
      <c r="AR173" s="144" t="s">
        <v>127</v>
      </c>
      <c r="AT173" s="144" t="s">
        <v>123</v>
      </c>
      <c r="AU173" s="144" t="s">
        <v>128</v>
      </c>
      <c r="AY173" s="15" t="s">
        <v>121</v>
      </c>
      <c r="BE173" s="145">
        <f>IF(N173="základná",J173,0)</f>
        <v>0</v>
      </c>
      <c r="BF173" s="145">
        <f>IF(N173="znížená",J173,0)</f>
        <v>0</v>
      </c>
      <c r="BG173" s="145">
        <f>IF(N173="zákl. prenesená",J173,0)</f>
        <v>0</v>
      </c>
      <c r="BH173" s="145">
        <f>IF(N173="zníž. prenesená",J173,0)</f>
        <v>0</v>
      </c>
      <c r="BI173" s="145">
        <f>IF(N173="nulová",J173,0)</f>
        <v>0</v>
      </c>
      <c r="BJ173" s="15" t="s">
        <v>128</v>
      </c>
      <c r="BK173" s="146">
        <f>ROUND(I173*H173,3)</f>
        <v>0</v>
      </c>
      <c r="BL173" s="15" t="s">
        <v>127</v>
      </c>
      <c r="BM173" s="144" t="s">
        <v>194</v>
      </c>
    </row>
    <row r="174" spans="2:65" s="12" customFormat="1">
      <c r="B174" s="147"/>
      <c r="D174" s="148" t="s">
        <v>130</v>
      </c>
      <c r="E174" s="149" t="s">
        <v>1</v>
      </c>
      <c r="F174" s="150" t="s">
        <v>195</v>
      </c>
      <c r="H174" s="151">
        <v>5.1999999999999998E-2</v>
      </c>
      <c r="L174" s="147"/>
      <c r="M174" s="152"/>
      <c r="T174" s="153"/>
      <c r="AT174" s="149" t="s">
        <v>130</v>
      </c>
      <c r="AU174" s="149" t="s">
        <v>128</v>
      </c>
      <c r="AV174" s="12" t="s">
        <v>128</v>
      </c>
      <c r="AW174" s="12" t="s">
        <v>26</v>
      </c>
      <c r="AX174" s="12" t="s">
        <v>70</v>
      </c>
      <c r="AY174" s="149" t="s">
        <v>121</v>
      </c>
    </row>
    <row r="175" spans="2:65" s="13" customFormat="1">
      <c r="B175" s="154"/>
      <c r="D175" s="148" t="s">
        <v>130</v>
      </c>
      <c r="E175" s="155" t="s">
        <v>1</v>
      </c>
      <c r="F175" s="156" t="s">
        <v>132</v>
      </c>
      <c r="H175" s="157">
        <v>5.1999999999999998E-2</v>
      </c>
      <c r="L175" s="154"/>
      <c r="M175" s="158"/>
      <c r="T175" s="159"/>
      <c r="AT175" s="155" t="s">
        <v>130</v>
      </c>
      <c r="AU175" s="155" t="s">
        <v>128</v>
      </c>
      <c r="AV175" s="13" t="s">
        <v>127</v>
      </c>
      <c r="AW175" s="13" t="s">
        <v>26</v>
      </c>
      <c r="AX175" s="13" t="s">
        <v>78</v>
      </c>
      <c r="AY175" s="155" t="s">
        <v>121</v>
      </c>
    </row>
    <row r="176" spans="2:65" s="1" customFormat="1" ht="21.75" customHeight="1">
      <c r="B176" s="133"/>
      <c r="C176" s="134" t="s">
        <v>196</v>
      </c>
      <c r="D176" s="134" t="s">
        <v>123</v>
      </c>
      <c r="E176" s="135" t="s">
        <v>197</v>
      </c>
      <c r="F176" s="136" t="s">
        <v>198</v>
      </c>
      <c r="G176" s="137" t="s">
        <v>126</v>
      </c>
      <c r="H176" s="138">
        <v>1.85</v>
      </c>
      <c r="I176" s="138"/>
      <c r="J176" s="138">
        <f>ROUND(I176*H176,3)</f>
        <v>0</v>
      </c>
      <c r="K176" s="139"/>
      <c r="L176" s="27"/>
      <c r="M176" s="140" t="s">
        <v>1</v>
      </c>
      <c r="N176" s="141" t="s">
        <v>36</v>
      </c>
      <c r="O176" s="142">
        <v>0</v>
      </c>
      <c r="P176" s="142">
        <f>O176*H176</f>
        <v>0</v>
      </c>
      <c r="Q176" s="142">
        <v>0</v>
      </c>
      <c r="R176" s="142">
        <f>Q176*H176</f>
        <v>0</v>
      </c>
      <c r="S176" s="142">
        <v>0</v>
      </c>
      <c r="T176" s="143">
        <f>S176*H176</f>
        <v>0</v>
      </c>
      <c r="AR176" s="144" t="s">
        <v>127</v>
      </c>
      <c r="AT176" s="144" t="s">
        <v>123</v>
      </c>
      <c r="AU176" s="144" t="s">
        <v>128</v>
      </c>
      <c r="AY176" s="15" t="s">
        <v>121</v>
      </c>
      <c r="BE176" s="145">
        <f>IF(N176="základná",J176,0)</f>
        <v>0</v>
      </c>
      <c r="BF176" s="145">
        <f>IF(N176="znížená",J176,0)</f>
        <v>0</v>
      </c>
      <c r="BG176" s="145">
        <f>IF(N176="zákl. prenesená",J176,0)</f>
        <v>0</v>
      </c>
      <c r="BH176" s="145">
        <f>IF(N176="zníž. prenesená",J176,0)</f>
        <v>0</v>
      </c>
      <c r="BI176" s="145">
        <f>IF(N176="nulová",J176,0)</f>
        <v>0</v>
      </c>
      <c r="BJ176" s="15" t="s">
        <v>128</v>
      </c>
      <c r="BK176" s="146">
        <f>ROUND(I176*H176,3)</f>
        <v>0</v>
      </c>
      <c r="BL176" s="15" t="s">
        <v>127</v>
      </c>
      <c r="BM176" s="144" t="s">
        <v>199</v>
      </c>
    </row>
    <row r="177" spans="2:65" s="12" customFormat="1">
      <c r="B177" s="147"/>
      <c r="D177" s="148" t="s">
        <v>130</v>
      </c>
      <c r="E177" s="149" t="s">
        <v>1</v>
      </c>
      <c r="F177" s="150" t="s">
        <v>200</v>
      </c>
      <c r="H177" s="151">
        <v>1.85</v>
      </c>
      <c r="L177" s="147"/>
      <c r="M177" s="152"/>
      <c r="T177" s="153"/>
      <c r="AT177" s="149" t="s">
        <v>130</v>
      </c>
      <c r="AU177" s="149" t="s">
        <v>128</v>
      </c>
      <c r="AV177" s="12" t="s">
        <v>128</v>
      </c>
      <c r="AW177" s="12" t="s">
        <v>26</v>
      </c>
      <c r="AX177" s="12" t="s">
        <v>70</v>
      </c>
      <c r="AY177" s="149" t="s">
        <v>121</v>
      </c>
    </row>
    <row r="178" spans="2:65" s="13" customFormat="1">
      <c r="B178" s="154"/>
      <c r="D178" s="148" t="s">
        <v>130</v>
      </c>
      <c r="E178" s="155" t="s">
        <v>1</v>
      </c>
      <c r="F178" s="156" t="s">
        <v>132</v>
      </c>
      <c r="H178" s="157">
        <v>1.85</v>
      </c>
      <c r="L178" s="154"/>
      <c r="M178" s="158"/>
      <c r="T178" s="159"/>
      <c r="AT178" s="155" t="s">
        <v>130</v>
      </c>
      <c r="AU178" s="155" t="s">
        <v>128</v>
      </c>
      <c r="AV178" s="13" t="s">
        <v>127</v>
      </c>
      <c r="AW178" s="13" t="s">
        <v>26</v>
      </c>
      <c r="AX178" s="13" t="s">
        <v>78</v>
      </c>
      <c r="AY178" s="155" t="s">
        <v>121</v>
      </c>
    </row>
    <row r="179" spans="2:65" s="11" customFormat="1" ht="22.85" customHeight="1">
      <c r="B179" s="122"/>
      <c r="D179" s="123" t="s">
        <v>69</v>
      </c>
      <c r="E179" s="131" t="s">
        <v>147</v>
      </c>
      <c r="F179" s="131" t="s">
        <v>201</v>
      </c>
      <c r="J179" s="132">
        <f>BK179</f>
        <v>0</v>
      </c>
      <c r="L179" s="122"/>
      <c r="M179" s="126"/>
      <c r="P179" s="127">
        <f>SUM(P180:P191)</f>
        <v>92.354985000000013</v>
      </c>
      <c r="R179" s="127">
        <f>SUM(R180:R191)</f>
        <v>190.32492644999999</v>
      </c>
      <c r="T179" s="128">
        <f>SUM(T180:T191)</f>
        <v>0</v>
      </c>
      <c r="AR179" s="123" t="s">
        <v>78</v>
      </c>
      <c r="AT179" s="129" t="s">
        <v>69</v>
      </c>
      <c r="AU179" s="129" t="s">
        <v>78</v>
      </c>
      <c r="AY179" s="123" t="s">
        <v>121</v>
      </c>
      <c r="BK179" s="130">
        <f>SUM(BK180:BK191)</f>
        <v>0</v>
      </c>
    </row>
    <row r="180" spans="2:65" s="1" customFormat="1" ht="33" customHeight="1">
      <c r="B180" s="133"/>
      <c r="C180" s="134" t="s">
        <v>154</v>
      </c>
      <c r="D180" s="134" t="s">
        <v>123</v>
      </c>
      <c r="E180" s="135" t="s">
        <v>202</v>
      </c>
      <c r="F180" s="136" t="s">
        <v>203</v>
      </c>
      <c r="G180" s="137" t="s">
        <v>169</v>
      </c>
      <c r="H180" s="138">
        <v>566.59500000000003</v>
      </c>
      <c r="I180" s="138"/>
      <c r="J180" s="138">
        <f>ROUND(I180*H180,3)</f>
        <v>0</v>
      </c>
      <c r="K180" s="139"/>
      <c r="L180" s="27"/>
      <c r="M180" s="140" t="s">
        <v>1</v>
      </c>
      <c r="N180" s="141" t="s">
        <v>36</v>
      </c>
      <c r="O180" s="142">
        <v>0</v>
      </c>
      <c r="P180" s="142">
        <f>O180*H180</f>
        <v>0</v>
      </c>
      <c r="Q180" s="142">
        <v>0</v>
      </c>
      <c r="R180" s="142">
        <f>Q180*H180</f>
        <v>0</v>
      </c>
      <c r="S180" s="142">
        <v>0</v>
      </c>
      <c r="T180" s="143">
        <f>S180*H180</f>
        <v>0</v>
      </c>
      <c r="AR180" s="144" t="s">
        <v>127</v>
      </c>
      <c r="AT180" s="144" t="s">
        <v>123</v>
      </c>
      <c r="AU180" s="144" t="s">
        <v>128</v>
      </c>
      <c r="AY180" s="15" t="s">
        <v>121</v>
      </c>
      <c r="BE180" s="145">
        <f>IF(N180="základná",J180,0)</f>
        <v>0</v>
      </c>
      <c r="BF180" s="145">
        <f>IF(N180="znížená",J180,0)</f>
        <v>0</v>
      </c>
      <c r="BG180" s="145">
        <f>IF(N180="zákl. prenesená",J180,0)</f>
        <v>0</v>
      </c>
      <c r="BH180" s="145">
        <f>IF(N180="zníž. prenesená",J180,0)</f>
        <v>0</v>
      </c>
      <c r="BI180" s="145">
        <f>IF(N180="nulová",J180,0)</f>
        <v>0</v>
      </c>
      <c r="BJ180" s="15" t="s">
        <v>128</v>
      </c>
      <c r="BK180" s="146">
        <f>ROUND(I180*H180,3)</f>
        <v>0</v>
      </c>
      <c r="BL180" s="15" t="s">
        <v>127</v>
      </c>
      <c r="BM180" s="144" t="s">
        <v>204</v>
      </c>
    </row>
    <row r="181" spans="2:65" s="12" customFormat="1">
      <c r="B181" s="147"/>
      <c r="D181" s="148" t="s">
        <v>130</v>
      </c>
      <c r="E181" s="149" t="s">
        <v>1</v>
      </c>
      <c r="F181" s="150" t="s">
        <v>205</v>
      </c>
      <c r="H181" s="151">
        <v>396.495</v>
      </c>
      <c r="L181" s="147"/>
      <c r="M181" s="152"/>
      <c r="T181" s="153"/>
      <c r="AT181" s="149" t="s">
        <v>130</v>
      </c>
      <c r="AU181" s="149" t="s">
        <v>128</v>
      </c>
      <c r="AV181" s="12" t="s">
        <v>128</v>
      </c>
      <c r="AW181" s="12" t="s">
        <v>26</v>
      </c>
      <c r="AX181" s="12" t="s">
        <v>70</v>
      </c>
      <c r="AY181" s="149" t="s">
        <v>121</v>
      </c>
    </row>
    <row r="182" spans="2:65" s="12" customFormat="1">
      <c r="B182" s="147"/>
      <c r="D182" s="148" t="s">
        <v>130</v>
      </c>
      <c r="E182" s="149" t="s">
        <v>1</v>
      </c>
      <c r="F182" s="150" t="s">
        <v>206</v>
      </c>
      <c r="H182" s="151">
        <v>170.1</v>
      </c>
      <c r="L182" s="147"/>
      <c r="M182" s="152"/>
      <c r="T182" s="153"/>
      <c r="AT182" s="149" t="s">
        <v>130</v>
      </c>
      <c r="AU182" s="149" t="s">
        <v>128</v>
      </c>
      <c r="AV182" s="12" t="s">
        <v>128</v>
      </c>
      <c r="AW182" s="12" t="s">
        <v>26</v>
      </c>
      <c r="AX182" s="12" t="s">
        <v>70</v>
      </c>
      <c r="AY182" s="149" t="s">
        <v>121</v>
      </c>
    </row>
    <row r="183" spans="2:65" s="13" customFormat="1">
      <c r="B183" s="154"/>
      <c r="D183" s="148" t="s">
        <v>130</v>
      </c>
      <c r="E183" s="155" t="s">
        <v>1</v>
      </c>
      <c r="F183" s="156" t="s">
        <v>132</v>
      </c>
      <c r="H183" s="157">
        <v>566.59500000000003</v>
      </c>
      <c r="L183" s="154"/>
      <c r="M183" s="158"/>
      <c r="T183" s="159"/>
      <c r="AT183" s="155" t="s">
        <v>130</v>
      </c>
      <c r="AU183" s="155" t="s">
        <v>128</v>
      </c>
      <c r="AV183" s="13" t="s">
        <v>127</v>
      </c>
      <c r="AW183" s="13" t="s">
        <v>26</v>
      </c>
      <c r="AX183" s="13" t="s">
        <v>78</v>
      </c>
      <c r="AY183" s="155" t="s">
        <v>121</v>
      </c>
    </row>
    <row r="184" spans="2:65" s="1" customFormat="1" ht="33" customHeight="1">
      <c r="B184" s="133"/>
      <c r="C184" s="134" t="s">
        <v>207</v>
      </c>
      <c r="D184" s="134" t="s">
        <v>123</v>
      </c>
      <c r="E184" s="135" t="s">
        <v>208</v>
      </c>
      <c r="F184" s="136" t="s">
        <v>209</v>
      </c>
      <c r="G184" s="137" t="s">
        <v>169</v>
      </c>
      <c r="H184" s="138">
        <v>566.59500000000003</v>
      </c>
      <c r="I184" s="138"/>
      <c r="J184" s="138">
        <f>ROUND(I184*H184,3)</f>
        <v>0</v>
      </c>
      <c r="K184" s="139"/>
      <c r="L184" s="27"/>
      <c r="M184" s="140" t="s">
        <v>1</v>
      </c>
      <c r="N184" s="141" t="s">
        <v>36</v>
      </c>
      <c r="O184" s="142">
        <v>0</v>
      </c>
      <c r="P184" s="142">
        <f>O184*H184</f>
        <v>0</v>
      </c>
      <c r="Q184" s="142">
        <v>0</v>
      </c>
      <c r="R184" s="142">
        <f>Q184*H184</f>
        <v>0</v>
      </c>
      <c r="S184" s="142">
        <v>0</v>
      </c>
      <c r="T184" s="143">
        <f>S184*H184</f>
        <v>0</v>
      </c>
      <c r="AR184" s="144" t="s">
        <v>127</v>
      </c>
      <c r="AT184" s="144" t="s">
        <v>123</v>
      </c>
      <c r="AU184" s="144" t="s">
        <v>128</v>
      </c>
      <c r="AY184" s="15" t="s">
        <v>121</v>
      </c>
      <c r="BE184" s="145">
        <f>IF(N184="základná",J184,0)</f>
        <v>0</v>
      </c>
      <c r="BF184" s="145">
        <f>IF(N184="znížená",J184,0)</f>
        <v>0</v>
      </c>
      <c r="BG184" s="145">
        <f>IF(N184="zákl. prenesená",J184,0)</f>
        <v>0</v>
      </c>
      <c r="BH184" s="145">
        <f>IF(N184="zníž. prenesená",J184,0)</f>
        <v>0</v>
      </c>
      <c r="BI184" s="145">
        <f>IF(N184="nulová",J184,0)</f>
        <v>0</v>
      </c>
      <c r="BJ184" s="15" t="s">
        <v>128</v>
      </c>
      <c r="BK184" s="146">
        <f>ROUND(I184*H184,3)</f>
        <v>0</v>
      </c>
      <c r="BL184" s="15" t="s">
        <v>127</v>
      </c>
      <c r="BM184" s="144" t="s">
        <v>210</v>
      </c>
    </row>
    <row r="185" spans="2:65" s="12" customFormat="1">
      <c r="B185" s="147"/>
      <c r="D185" s="148" t="s">
        <v>130</v>
      </c>
      <c r="E185" s="149" t="s">
        <v>1</v>
      </c>
      <c r="F185" s="150" t="s">
        <v>205</v>
      </c>
      <c r="H185" s="151">
        <v>396.495</v>
      </c>
      <c r="L185" s="147"/>
      <c r="M185" s="152"/>
      <c r="T185" s="153"/>
      <c r="AT185" s="149" t="s">
        <v>130</v>
      </c>
      <c r="AU185" s="149" t="s">
        <v>128</v>
      </c>
      <c r="AV185" s="12" t="s">
        <v>128</v>
      </c>
      <c r="AW185" s="12" t="s">
        <v>26</v>
      </c>
      <c r="AX185" s="12" t="s">
        <v>70</v>
      </c>
      <c r="AY185" s="149" t="s">
        <v>121</v>
      </c>
    </row>
    <row r="186" spans="2:65" s="12" customFormat="1">
      <c r="B186" s="147"/>
      <c r="D186" s="148" t="s">
        <v>130</v>
      </c>
      <c r="E186" s="149" t="s">
        <v>1</v>
      </c>
      <c r="F186" s="150" t="s">
        <v>206</v>
      </c>
      <c r="H186" s="151">
        <v>170.1</v>
      </c>
      <c r="L186" s="147"/>
      <c r="M186" s="152"/>
      <c r="T186" s="153"/>
      <c r="AT186" s="149" t="s">
        <v>130</v>
      </c>
      <c r="AU186" s="149" t="s">
        <v>128</v>
      </c>
      <c r="AV186" s="12" t="s">
        <v>128</v>
      </c>
      <c r="AW186" s="12" t="s">
        <v>26</v>
      </c>
      <c r="AX186" s="12" t="s">
        <v>70</v>
      </c>
      <c r="AY186" s="149" t="s">
        <v>121</v>
      </c>
    </row>
    <row r="187" spans="2:65" s="13" customFormat="1">
      <c r="B187" s="154"/>
      <c r="D187" s="148" t="s">
        <v>130</v>
      </c>
      <c r="E187" s="155" t="s">
        <v>1</v>
      </c>
      <c r="F187" s="156" t="s">
        <v>132</v>
      </c>
      <c r="H187" s="157">
        <v>566.59500000000003</v>
      </c>
      <c r="L187" s="154"/>
      <c r="M187" s="158"/>
      <c r="T187" s="159"/>
      <c r="AT187" s="155" t="s">
        <v>130</v>
      </c>
      <c r="AU187" s="155" t="s">
        <v>128</v>
      </c>
      <c r="AV187" s="13" t="s">
        <v>127</v>
      </c>
      <c r="AW187" s="13" t="s">
        <v>26</v>
      </c>
      <c r="AX187" s="13" t="s">
        <v>78</v>
      </c>
      <c r="AY187" s="155" t="s">
        <v>121</v>
      </c>
    </row>
    <row r="188" spans="2:65" s="1" customFormat="1" ht="24.15" customHeight="1">
      <c r="B188" s="133"/>
      <c r="C188" s="134" t="s">
        <v>211</v>
      </c>
      <c r="D188" s="134" t="s">
        <v>123</v>
      </c>
      <c r="E188" s="135" t="s">
        <v>212</v>
      </c>
      <c r="F188" s="136" t="s">
        <v>213</v>
      </c>
      <c r="G188" s="137" t="s">
        <v>169</v>
      </c>
      <c r="H188" s="138">
        <v>566.59500000000003</v>
      </c>
      <c r="I188" s="138"/>
      <c r="J188" s="138">
        <f>ROUND(I188*H188,3)</f>
        <v>0</v>
      </c>
      <c r="K188" s="139"/>
      <c r="L188" s="27"/>
      <c r="M188" s="140" t="s">
        <v>1</v>
      </c>
      <c r="N188" s="141" t="s">
        <v>36</v>
      </c>
      <c r="O188" s="142">
        <v>0.16300000000000001</v>
      </c>
      <c r="P188" s="142">
        <f>O188*H188</f>
        <v>92.354985000000013</v>
      </c>
      <c r="Q188" s="142">
        <v>0.33590999999999999</v>
      </c>
      <c r="R188" s="142">
        <f>Q188*H188</f>
        <v>190.32492644999999</v>
      </c>
      <c r="S188" s="142">
        <v>0</v>
      </c>
      <c r="T188" s="143">
        <f>S188*H188</f>
        <v>0</v>
      </c>
      <c r="AR188" s="144" t="s">
        <v>127</v>
      </c>
      <c r="AT188" s="144" t="s">
        <v>123</v>
      </c>
      <c r="AU188" s="144" t="s">
        <v>128</v>
      </c>
      <c r="AY188" s="15" t="s">
        <v>121</v>
      </c>
      <c r="BE188" s="145">
        <f>IF(N188="základná",J188,0)</f>
        <v>0</v>
      </c>
      <c r="BF188" s="145">
        <f>IF(N188="znížená",J188,0)</f>
        <v>0</v>
      </c>
      <c r="BG188" s="145">
        <f>IF(N188="zákl. prenesená",J188,0)</f>
        <v>0</v>
      </c>
      <c r="BH188" s="145">
        <f>IF(N188="zníž. prenesená",J188,0)</f>
        <v>0</v>
      </c>
      <c r="BI188" s="145">
        <f>IF(N188="nulová",J188,0)</f>
        <v>0</v>
      </c>
      <c r="BJ188" s="15" t="s">
        <v>128</v>
      </c>
      <c r="BK188" s="146">
        <f>ROUND(I188*H188,3)</f>
        <v>0</v>
      </c>
      <c r="BL188" s="15" t="s">
        <v>127</v>
      </c>
      <c r="BM188" s="144" t="s">
        <v>214</v>
      </c>
    </row>
    <row r="189" spans="2:65" s="12" customFormat="1">
      <c r="B189" s="147"/>
      <c r="D189" s="148" t="s">
        <v>130</v>
      </c>
      <c r="E189" s="149" t="s">
        <v>1</v>
      </c>
      <c r="F189" s="150" t="s">
        <v>215</v>
      </c>
      <c r="H189" s="151">
        <v>396.495</v>
      </c>
      <c r="L189" s="147"/>
      <c r="M189" s="152"/>
      <c r="T189" s="153"/>
      <c r="AT189" s="149" t="s">
        <v>130</v>
      </c>
      <c r="AU189" s="149" t="s">
        <v>128</v>
      </c>
      <c r="AV189" s="12" t="s">
        <v>128</v>
      </c>
      <c r="AW189" s="12" t="s">
        <v>26</v>
      </c>
      <c r="AX189" s="12" t="s">
        <v>70</v>
      </c>
      <c r="AY189" s="149" t="s">
        <v>121</v>
      </c>
    </row>
    <row r="190" spans="2:65" s="12" customFormat="1">
      <c r="B190" s="147"/>
      <c r="D190" s="148" t="s">
        <v>130</v>
      </c>
      <c r="E190" s="149" t="s">
        <v>1</v>
      </c>
      <c r="F190" s="150" t="s">
        <v>206</v>
      </c>
      <c r="H190" s="151">
        <v>170.1</v>
      </c>
      <c r="L190" s="147"/>
      <c r="M190" s="152"/>
      <c r="T190" s="153"/>
      <c r="AT190" s="149" t="s">
        <v>130</v>
      </c>
      <c r="AU190" s="149" t="s">
        <v>128</v>
      </c>
      <c r="AV190" s="12" t="s">
        <v>128</v>
      </c>
      <c r="AW190" s="12" t="s">
        <v>26</v>
      </c>
      <c r="AX190" s="12" t="s">
        <v>70</v>
      </c>
      <c r="AY190" s="149" t="s">
        <v>121</v>
      </c>
    </row>
    <row r="191" spans="2:65" s="13" customFormat="1">
      <c r="B191" s="154"/>
      <c r="D191" s="148" t="s">
        <v>130</v>
      </c>
      <c r="E191" s="155" t="s">
        <v>1</v>
      </c>
      <c r="F191" s="156" t="s">
        <v>132</v>
      </c>
      <c r="H191" s="157">
        <v>566.59500000000003</v>
      </c>
      <c r="L191" s="154"/>
      <c r="M191" s="158"/>
      <c r="T191" s="159"/>
      <c r="AT191" s="155" t="s">
        <v>130</v>
      </c>
      <c r="AU191" s="155" t="s">
        <v>128</v>
      </c>
      <c r="AV191" s="13" t="s">
        <v>127</v>
      </c>
      <c r="AW191" s="13" t="s">
        <v>26</v>
      </c>
      <c r="AX191" s="13" t="s">
        <v>78</v>
      </c>
      <c r="AY191" s="155" t="s">
        <v>121</v>
      </c>
    </row>
    <row r="192" spans="2:65" s="11" customFormat="1" ht="22.85" customHeight="1">
      <c r="B192" s="122"/>
      <c r="D192" s="123" t="s">
        <v>69</v>
      </c>
      <c r="E192" s="131" t="s">
        <v>129</v>
      </c>
      <c r="F192" s="131" t="s">
        <v>216</v>
      </c>
      <c r="J192" s="132">
        <f>BK192</f>
        <v>0</v>
      </c>
      <c r="L192" s="122"/>
      <c r="M192" s="126"/>
      <c r="P192" s="127">
        <f>SUM(P193:P208)</f>
        <v>8.86707</v>
      </c>
      <c r="R192" s="127">
        <f>SUM(R193:R208)</f>
        <v>0.76127040000000001</v>
      </c>
      <c r="T192" s="128">
        <f>SUM(T193:T208)</f>
        <v>0</v>
      </c>
      <c r="AR192" s="123" t="s">
        <v>78</v>
      </c>
      <c r="AT192" s="129" t="s">
        <v>69</v>
      </c>
      <c r="AU192" s="129" t="s">
        <v>78</v>
      </c>
      <c r="AY192" s="123" t="s">
        <v>121</v>
      </c>
      <c r="BK192" s="130">
        <f>SUM(BK193:BK208)</f>
        <v>0</v>
      </c>
    </row>
    <row r="193" spans="2:65" s="1" customFormat="1" ht="33" customHeight="1">
      <c r="B193" s="133"/>
      <c r="C193" s="134" t="s">
        <v>217</v>
      </c>
      <c r="D193" s="134" t="s">
        <v>123</v>
      </c>
      <c r="E193" s="135" t="s">
        <v>218</v>
      </c>
      <c r="F193" s="136" t="s">
        <v>219</v>
      </c>
      <c r="G193" s="137" t="s">
        <v>126</v>
      </c>
      <c r="H193" s="138">
        <v>4.3250000000000002</v>
      </c>
      <c r="I193" s="138"/>
      <c r="J193" s="138">
        <f>ROUND(I193*H193,3)</f>
        <v>0</v>
      </c>
      <c r="K193" s="139"/>
      <c r="L193" s="27"/>
      <c r="M193" s="140" t="s">
        <v>1</v>
      </c>
      <c r="N193" s="141" t="s">
        <v>36</v>
      </c>
      <c r="O193" s="142">
        <v>0</v>
      </c>
      <c r="P193" s="142">
        <f>O193*H193</f>
        <v>0</v>
      </c>
      <c r="Q193" s="142">
        <v>0</v>
      </c>
      <c r="R193" s="142">
        <f>Q193*H193</f>
        <v>0</v>
      </c>
      <c r="S193" s="142">
        <v>0</v>
      </c>
      <c r="T193" s="143">
        <f>S193*H193</f>
        <v>0</v>
      </c>
      <c r="AR193" s="144" t="s">
        <v>127</v>
      </c>
      <c r="AT193" s="144" t="s">
        <v>123</v>
      </c>
      <c r="AU193" s="144" t="s">
        <v>128</v>
      </c>
      <c r="AY193" s="15" t="s">
        <v>121</v>
      </c>
      <c r="BE193" s="145">
        <f>IF(N193="základná",J193,0)</f>
        <v>0</v>
      </c>
      <c r="BF193" s="145">
        <f>IF(N193="znížená",J193,0)</f>
        <v>0</v>
      </c>
      <c r="BG193" s="145">
        <f>IF(N193="zákl. prenesená",J193,0)</f>
        <v>0</v>
      </c>
      <c r="BH193" s="145">
        <f>IF(N193="zníž. prenesená",J193,0)</f>
        <v>0</v>
      </c>
      <c r="BI193" s="145">
        <f>IF(N193="nulová",J193,0)</f>
        <v>0</v>
      </c>
      <c r="BJ193" s="15" t="s">
        <v>128</v>
      </c>
      <c r="BK193" s="146">
        <f>ROUND(I193*H193,3)</f>
        <v>0</v>
      </c>
      <c r="BL193" s="15" t="s">
        <v>127</v>
      </c>
      <c r="BM193" s="144" t="s">
        <v>220</v>
      </c>
    </row>
    <row r="194" spans="2:65" s="12" customFormat="1">
      <c r="B194" s="147"/>
      <c r="D194" s="148" t="s">
        <v>130</v>
      </c>
      <c r="E194" s="149" t="s">
        <v>1</v>
      </c>
      <c r="F194" s="150" t="s">
        <v>221</v>
      </c>
      <c r="H194" s="151">
        <v>4.3250000000000002</v>
      </c>
      <c r="L194" s="147"/>
      <c r="M194" s="152"/>
      <c r="T194" s="153"/>
      <c r="AT194" s="149" t="s">
        <v>130</v>
      </c>
      <c r="AU194" s="149" t="s">
        <v>128</v>
      </c>
      <c r="AV194" s="12" t="s">
        <v>128</v>
      </c>
      <c r="AW194" s="12" t="s">
        <v>26</v>
      </c>
      <c r="AX194" s="12" t="s">
        <v>70</v>
      </c>
      <c r="AY194" s="149" t="s">
        <v>121</v>
      </c>
    </row>
    <row r="195" spans="2:65" s="13" customFormat="1">
      <c r="B195" s="154"/>
      <c r="D195" s="148" t="s">
        <v>130</v>
      </c>
      <c r="E195" s="155" t="s">
        <v>1</v>
      </c>
      <c r="F195" s="156" t="s">
        <v>132</v>
      </c>
      <c r="H195" s="157">
        <v>4.3250000000000002</v>
      </c>
      <c r="L195" s="154"/>
      <c r="M195" s="158"/>
      <c r="T195" s="159"/>
      <c r="AT195" s="155" t="s">
        <v>130</v>
      </c>
      <c r="AU195" s="155" t="s">
        <v>128</v>
      </c>
      <c r="AV195" s="13" t="s">
        <v>127</v>
      </c>
      <c r="AW195" s="13" t="s">
        <v>26</v>
      </c>
      <c r="AX195" s="13" t="s">
        <v>78</v>
      </c>
      <c r="AY195" s="155" t="s">
        <v>121</v>
      </c>
    </row>
    <row r="196" spans="2:65" s="1" customFormat="1" ht="24.15" customHeight="1">
      <c r="B196" s="133"/>
      <c r="C196" s="134" t="s">
        <v>7</v>
      </c>
      <c r="D196" s="134" t="s">
        <v>123</v>
      </c>
      <c r="E196" s="135" t="s">
        <v>222</v>
      </c>
      <c r="F196" s="136" t="s">
        <v>223</v>
      </c>
      <c r="G196" s="137" t="s">
        <v>126</v>
      </c>
      <c r="H196" s="138">
        <v>32.441000000000003</v>
      </c>
      <c r="I196" s="138"/>
      <c r="J196" s="138">
        <f>ROUND(I196*H196,3)</f>
        <v>0</v>
      </c>
      <c r="K196" s="139"/>
      <c r="L196" s="27"/>
      <c r="M196" s="140" t="s">
        <v>1</v>
      </c>
      <c r="N196" s="141" t="s">
        <v>36</v>
      </c>
      <c r="O196" s="142">
        <v>0</v>
      </c>
      <c r="P196" s="142">
        <f>O196*H196</f>
        <v>0</v>
      </c>
      <c r="Q196" s="142">
        <v>0</v>
      </c>
      <c r="R196" s="142">
        <f>Q196*H196</f>
        <v>0</v>
      </c>
      <c r="S196" s="142">
        <v>0</v>
      </c>
      <c r="T196" s="143">
        <f>S196*H196</f>
        <v>0</v>
      </c>
      <c r="AR196" s="144" t="s">
        <v>127</v>
      </c>
      <c r="AT196" s="144" t="s">
        <v>123</v>
      </c>
      <c r="AU196" s="144" t="s">
        <v>128</v>
      </c>
      <c r="AY196" s="15" t="s">
        <v>121</v>
      </c>
      <c r="BE196" s="145">
        <f>IF(N196="základná",J196,0)</f>
        <v>0</v>
      </c>
      <c r="BF196" s="145">
        <f>IF(N196="znížená",J196,0)</f>
        <v>0</v>
      </c>
      <c r="BG196" s="145">
        <f>IF(N196="zákl. prenesená",J196,0)</f>
        <v>0</v>
      </c>
      <c r="BH196" s="145">
        <f>IF(N196="zníž. prenesená",J196,0)</f>
        <v>0</v>
      </c>
      <c r="BI196" s="145">
        <f>IF(N196="nulová",J196,0)</f>
        <v>0</v>
      </c>
      <c r="BJ196" s="15" t="s">
        <v>128</v>
      </c>
      <c r="BK196" s="146">
        <f>ROUND(I196*H196,3)</f>
        <v>0</v>
      </c>
      <c r="BL196" s="15" t="s">
        <v>127</v>
      </c>
      <c r="BM196" s="144" t="s">
        <v>224</v>
      </c>
    </row>
    <row r="197" spans="2:65" s="12" customFormat="1">
      <c r="B197" s="147"/>
      <c r="D197" s="148" t="s">
        <v>130</v>
      </c>
      <c r="E197" s="149" t="s">
        <v>1</v>
      </c>
      <c r="F197" s="150" t="s">
        <v>225</v>
      </c>
      <c r="H197" s="151">
        <v>32.441000000000003</v>
      </c>
      <c r="L197" s="147"/>
      <c r="M197" s="152"/>
      <c r="T197" s="153"/>
      <c r="AT197" s="149" t="s">
        <v>130</v>
      </c>
      <c r="AU197" s="149" t="s">
        <v>128</v>
      </c>
      <c r="AV197" s="12" t="s">
        <v>128</v>
      </c>
      <c r="AW197" s="12" t="s">
        <v>26</v>
      </c>
      <c r="AX197" s="12" t="s">
        <v>70</v>
      </c>
      <c r="AY197" s="149" t="s">
        <v>121</v>
      </c>
    </row>
    <row r="198" spans="2:65" s="13" customFormat="1">
      <c r="B198" s="154"/>
      <c r="D198" s="148" t="s">
        <v>130</v>
      </c>
      <c r="E198" s="155" t="s">
        <v>1</v>
      </c>
      <c r="F198" s="156" t="s">
        <v>132</v>
      </c>
      <c r="H198" s="157">
        <v>32.441000000000003</v>
      </c>
      <c r="L198" s="154"/>
      <c r="M198" s="158"/>
      <c r="T198" s="159"/>
      <c r="AT198" s="155" t="s">
        <v>130</v>
      </c>
      <c r="AU198" s="155" t="s">
        <v>128</v>
      </c>
      <c r="AV198" s="13" t="s">
        <v>127</v>
      </c>
      <c r="AW198" s="13" t="s">
        <v>26</v>
      </c>
      <c r="AX198" s="13" t="s">
        <v>78</v>
      </c>
      <c r="AY198" s="155" t="s">
        <v>121</v>
      </c>
    </row>
    <row r="199" spans="2:65" s="1" customFormat="1" ht="21.75" customHeight="1">
      <c r="B199" s="133"/>
      <c r="C199" s="134" t="s">
        <v>226</v>
      </c>
      <c r="D199" s="134" t="s">
        <v>123</v>
      </c>
      <c r="E199" s="135" t="s">
        <v>227</v>
      </c>
      <c r="F199" s="136" t="s">
        <v>228</v>
      </c>
      <c r="G199" s="137" t="s">
        <v>169</v>
      </c>
      <c r="H199" s="138">
        <v>30.036000000000001</v>
      </c>
      <c r="I199" s="138"/>
      <c r="J199" s="138">
        <f>ROUND(I199*H199,3)</f>
        <v>0</v>
      </c>
      <c r="K199" s="139"/>
      <c r="L199" s="27"/>
      <c r="M199" s="140" t="s">
        <v>1</v>
      </c>
      <c r="N199" s="141" t="s">
        <v>36</v>
      </c>
      <c r="O199" s="142">
        <v>0</v>
      </c>
      <c r="P199" s="142">
        <f>O199*H199</f>
        <v>0</v>
      </c>
      <c r="Q199" s="142">
        <v>0</v>
      </c>
      <c r="R199" s="142">
        <f>Q199*H199</f>
        <v>0</v>
      </c>
      <c r="S199" s="142">
        <v>0</v>
      </c>
      <c r="T199" s="143">
        <f>S199*H199</f>
        <v>0</v>
      </c>
      <c r="AR199" s="144" t="s">
        <v>127</v>
      </c>
      <c r="AT199" s="144" t="s">
        <v>123</v>
      </c>
      <c r="AU199" s="144" t="s">
        <v>128</v>
      </c>
      <c r="AY199" s="15" t="s">
        <v>121</v>
      </c>
      <c r="BE199" s="145">
        <f>IF(N199="základná",J199,0)</f>
        <v>0</v>
      </c>
      <c r="BF199" s="145">
        <f>IF(N199="znížená",J199,0)</f>
        <v>0</v>
      </c>
      <c r="BG199" s="145">
        <f>IF(N199="zákl. prenesená",J199,0)</f>
        <v>0</v>
      </c>
      <c r="BH199" s="145">
        <f>IF(N199="zníž. prenesená",J199,0)</f>
        <v>0</v>
      </c>
      <c r="BI199" s="145">
        <f>IF(N199="nulová",J199,0)</f>
        <v>0</v>
      </c>
      <c r="BJ199" s="15" t="s">
        <v>128</v>
      </c>
      <c r="BK199" s="146">
        <f>ROUND(I199*H199,3)</f>
        <v>0</v>
      </c>
      <c r="BL199" s="15" t="s">
        <v>127</v>
      </c>
      <c r="BM199" s="144" t="s">
        <v>229</v>
      </c>
    </row>
    <row r="200" spans="2:65" s="12" customFormat="1">
      <c r="B200" s="147"/>
      <c r="D200" s="148" t="s">
        <v>130</v>
      </c>
      <c r="E200" s="149" t="s">
        <v>1</v>
      </c>
      <c r="F200" s="150" t="s">
        <v>230</v>
      </c>
      <c r="H200" s="151">
        <v>30.036000000000001</v>
      </c>
      <c r="L200" s="147"/>
      <c r="M200" s="152"/>
      <c r="T200" s="153"/>
      <c r="AT200" s="149" t="s">
        <v>130</v>
      </c>
      <c r="AU200" s="149" t="s">
        <v>128</v>
      </c>
      <c r="AV200" s="12" t="s">
        <v>128</v>
      </c>
      <c r="AW200" s="12" t="s">
        <v>26</v>
      </c>
      <c r="AX200" s="12" t="s">
        <v>70</v>
      </c>
      <c r="AY200" s="149" t="s">
        <v>121</v>
      </c>
    </row>
    <row r="201" spans="2:65" s="13" customFormat="1">
      <c r="B201" s="154"/>
      <c r="D201" s="148" t="s">
        <v>130</v>
      </c>
      <c r="E201" s="155" t="s">
        <v>1</v>
      </c>
      <c r="F201" s="156" t="s">
        <v>132</v>
      </c>
      <c r="H201" s="157">
        <v>30.036000000000001</v>
      </c>
      <c r="L201" s="154"/>
      <c r="M201" s="158"/>
      <c r="T201" s="159"/>
      <c r="AT201" s="155" t="s">
        <v>130</v>
      </c>
      <c r="AU201" s="155" t="s">
        <v>128</v>
      </c>
      <c r="AV201" s="13" t="s">
        <v>127</v>
      </c>
      <c r="AW201" s="13" t="s">
        <v>26</v>
      </c>
      <c r="AX201" s="13" t="s">
        <v>78</v>
      </c>
      <c r="AY201" s="155" t="s">
        <v>121</v>
      </c>
    </row>
    <row r="202" spans="2:65" s="1" customFormat="1" ht="21.75" customHeight="1">
      <c r="B202" s="133"/>
      <c r="C202" s="134" t="s">
        <v>231</v>
      </c>
      <c r="D202" s="134" t="s">
        <v>123</v>
      </c>
      <c r="E202" s="135" t="s">
        <v>232</v>
      </c>
      <c r="F202" s="136" t="s">
        <v>233</v>
      </c>
      <c r="G202" s="137" t="s">
        <v>169</v>
      </c>
      <c r="H202" s="138">
        <v>30.036000000000001</v>
      </c>
      <c r="I202" s="138"/>
      <c r="J202" s="138">
        <f>ROUND(I202*H202,3)</f>
        <v>0</v>
      </c>
      <c r="K202" s="139"/>
      <c r="L202" s="27"/>
      <c r="M202" s="140" t="s">
        <v>1</v>
      </c>
      <c r="N202" s="141" t="s">
        <v>36</v>
      </c>
      <c r="O202" s="142">
        <v>0</v>
      </c>
      <c r="P202" s="142">
        <f>O202*H202</f>
        <v>0</v>
      </c>
      <c r="Q202" s="142">
        <v>0</v>
      </c>
      <c r="R202" s="142">
        <f>Q202*H202</f>
        <v>0</v>
      </c>
      <c r="S202" s="142">
        <v>0</v>
      </c>
      <c r="T202" s="143">
        <f>S202*H202</f>
        <v>0</v>
      </c>
      <c r="AR202" s="144" t="s">
        <v>127</v>
      </c>
      <c r="AT202" s="144" t="s">
        <v>123</v>
      </c>
      <c r="AU202" s="144" t="s">
        <v>128</v>
      </c>
      <c r="AY202" s="15" t="s">
        <v>121</v>
      </c>
      <c r="BE202" s="145">
        <f>IF(N202="základná",J202,0)</f>
        <v>0</v>
      </c>
      <c r="BF202" s="145">
        <f>IF(N202="znížená",J202,0)</f>
        <v>0</v>
      </c>
      <c r="BG202" s="145">
        <f>IF(N202="zákl. prenesená",J202,0)</f>
        <v>0</v>
      </c>
      <c r="BH202" s="145">
        <f>IF(N202="zníž. prenesená",J202,0)</f>
        <v>0</v>
      </c>
      <c r="BI202" s="145">
        <f>IF(N202="nulová",J202,0)</f>
        <v>0</v>
      </c>
      <c r="BJ202" s="15" t="s">
        <v>128</v>
      </c>
      <c r="BK202" s="146">
        <f>ROUND(I202*H202,3)</f>
        <v>0</v>
      </c>
      <c r="BL202" s="15" t="s">
        <v>127</v>
      </c>
      <c r="BM202" s="144" t="s">
        <v>234</v>
      </c>
    </row>
    <row r="203" spans="2:65" s="1" customFormat="1" ht="37.85" customHeight="1">
      <c r="B203" s="133"/>
      <c r="C203" s="134" t="s">
        <v>235</v>
      </c>
      <c r="D203" s="134" t="s">
        <v>123</v>
      </c>
      <c r="E203" s="135" t="s">
        <v>236</v>
      </c>
      <c r="F203" s="136" t="s">
        <v>237</v>
      </c>
      <c r="G203" s="137" t="s">
        <v>169</v>
      </c>
      <c r="H203" s="138">
        <v>216.27</v>
      </c>
      <c r="I203" s="138"/>
      <c r="J203" s="138">
        <f>ROUND(I203*H203,3)</f>
        <v>0</v>
      </c>
      <c r="K203" s="139"/>
      <c r="L203" s="27"/>
      <c r="M203" s="140" t="s">
        <v>1</v>
      </c>
      <c r="N203" s="141" t="s">
        <v>36</v>
      </c>
      <c r="O203" s="142">
        <v>4.1000000000000002E-2</v>
      </c>
      <c r="P203" s="142">
        <f>O203*H203</f>
        <v>8.86707</v>
      </c>
      <c r="Q203" s="142">
        <v>3.5200000000000001E-3</v>
      </c>
      <c r="R203" s="142">
        <f>Q203*H203</f>
        <v>0.76127040000000001</v>
      </c>
      <c r="S203" s="142">
        <v>0</v>
      </c>
      <c r="T203" s="143">
        <f>S203*H203</f>
        <v>0</v>
      </c>
      <c r="AR203" s="144" t="s">
        <v>127</v>
      </c>
      <c r="AT203" s="144" t="s">
        <v>123</v>
      </c>
      <c r="AU203" s="144" t="s">
        <v>128</v>
      </c>
      <c r="AY203" s="15" t="s">
        <v>121</v>
      </c>
      <c r="BE203" s="145">
        <f>IF(N203="základná",J203,0)</f>
        <v>0</v>
      </c>
      <c r="BF203" s="145">
        <f>IF(N203="znížená",J203,0)</f>
        <v>0</v>
      </c>
      <c r="BG203" s="145">
        <f>IF(N203="zákl. prenesená",J203,0)</f>
        <v>0</v>
      </c>
      <c r="BH203" s="145">
        <f>IF(N203="zníž. prenesená",J203,0)</f>
        <v>0</v>
      </c>
      <c r="BI203" s="145">
        <f>IF(N203="nulová",J203,0)</f>
        <v>0</v>
      </c>
      <c r="BJ203" s="15" t="s">
        <v>128</v>
      </c>
      <c r="BK203" s="146">
        <f>ROUND(I203*H203,3)</f>
        <v>0</v>
      </c>
      <c r="BL203" s="15" t="s">
        <v>127</v>
      </c>
      <c r="BM203" s="144" t="s">
        <v>238</v>
      </c>
    </row>
    <row r="204" spans="2:65" s="12" customFormat="1">
      <c r="B204" s="147"/>
      <c r="D204" s="148" t="s">
        <v>130</v>
      </c>
      <c r="E204" s="149" t="s">
        <v>1</v>
      </c>
      <c r="F204" s="150" t="s">
        <v>239</v>
      </c>
      <c r="H204" s="151">
        <v>216.27</v>
      </c>
      <c r="L204" s="147"/>
      <c r="M204" s="152"/>
      <c r="T204" s="153"/>
      <c r="AT204" s="149" t="s">
        <v>130</v>
      </c>
      <c r="AU204" s="149" t="s">
        <v>128</v>
      </c>
      <c r="AV204" s="12" t="s">
        <v>128</v>
      </c>
      <c r="AW204" s="12" t="s">
        <v>26</v>
      </c>
      <c r="AX204" s="12" t="s">
        <v>70</v>
      </c>
      <c r="AY204" s="149" t="s">
        <v>121</v>
      </c>
    </row>
    <row r="205" spans="2:65" s="13" customFormat="1">
      <c r="B205" s="154"/>
      <c r="D205" s="148" t="s">
        <v>130</v>
      </c>
      <c r="E205" s="155" t="s">
        <v>1</v>
      </c>
      <c r="F205" s="156" t="s">
        <v>132</v>
      </c>
      <c r="H205" s="157">
        <v>216.27</v>
      </c>
      <c r="L205" s="154"/>
      <c r="M205" s="158"/>
      <c r="T205" s="159"/>
      <c r="AT205" s="155" t="s">
        <v>130</v>
      </c>
      <c r="AU205" s="155" t="s">
        <v>128</v>
      </c>
      <c r="AV205" s="13" t="s">
        <v>127</v>
      </c>
      <c r="AW205" s="13" t="s">
        <v>26</v>
      </c>
      <c r="AX205" s="13" t="s">
        <v>78</v>
      </c>
      <c r="AY205" s="155" t="s">
        <v>121</v>
      </c>
    </row>
    <row r="206" spans="2:65" s="1" customFormat="1" ht="24.15" customHeight="1">
      <c r="B206" s="133"/>
      <c r="C206" s="134" t="s">
        <v>160</v>
      </c>
      <c r="D206" s="134" t="s">
        <v>123</v>
      </c>
      <c r="E206" s="135" t="s">
        <v>240</v>
      </c>
      <c r="F206" s="136" t="s">
        <v>241</v>
      </c>
      <c r="G206" s="137" t="s">
        <v>126</v>
      </c>
      <c r="H206" s="138">
        <v>32.441000000000003</v>
      </c>
      <c r="I206" s="138"/>
      <c r="J206" s="138">
        <f>ROUND(I206*H206,3)</f>
        <v>0</v>
      </c>
      <c r="K206" s="139"/>
      <c r="L206" s="27"/>
      <c r="M206" s="140" t="s">
        <v>1</v>
      </c>
      <c r="N206" s="141" t="s">
        <v>36</v>
      </c>
      <c r="O206" s="142">
        <v>0</v>
      </c>
      <c r="P206" s="142">
        <f>O206*H206</f>
        <v>0</v>
      </c>
      <c r="Q206" s="142">
        <v>0</v>
      </c>
      <c r="R206" s="142">
        <f>Q206*H206</f>
        <v>0</v>
      </c>
      <c r="S206" s="142">
        <v>0</v>
      </c>
      <c r="T206" s="143">
        <f>S206*H206</f>
        <v>0</v>
      </c>
      <c r="AR206" s="144" t="s">
        <v>127</v>
      </c>
      <c r="AT206" s="144" t="s">
        <v>123</v>
      </c>
      <c r="AU206" s="144" t="s">
        <v>128</v>
      </c>
      <c r="AY206" s="15" t="s">
        <v>121</v>
      </c>
      <c r="BE206" s="145">
        <f>IF(N206="základná",J206,0)</f>
        <v>0</v>
      </c>
      <c r="BF206" s="145">
        <f>IF(N206="znížená",J206,0)</f>
        <v>0</v>
      </c>
      <c r="BG206" s="145">
        <f>IF(N206="zákl. prenesená",J206,0)</f>
        <v>0</v>
      </c>
      <c r="BH206" s="145">
        <f>IF(N206="zníž. prenesená",J206,0)</f>
        <v>0</v>
      </c>
      <c r="BI206" s="145">
        <f>IF(N206="nulová",J206,0)</f>
        <v>0</v>
      </c>
      <c r="BJ206" s="15" t="s">
        <v>128</v>
      </c>
      <c r="BK206" s="146">
        <f>ROUND(I206*H206,3)</f>
        <v>0</v>
      </c>
      <c r="BL206" s="15" t="s">
        <v>127</v>
      </c>
      <c r="BM206" s="144" t="s">
        <v>242</v>
      </c>
    </row>
    <row r="207" spans="2:65" s="12" customFormat="1">
      <c r="B207" s="147"/>
      <c r="D207" s="148" t="s">
        <v>130</v>
      </c>
      <c r="E207" s="149" t="s">
        <v>1</v>
      </c>
      <c r="F207" s="150" t="s">
        <v>243</v>
      </c>
      <c r="H207" s="151">
        <v>32.441000000000003</v>
      </c>
      <c r="L207" s="147"/>
      <c r="M207" s="152"/>
      <c r="T207" s="153"/>
      <c r="AT207" s="149" t="s">
        <v>130</v>
      </c>
      <c r="AU207" s="149" t="s">
        <v>128</v>
      </c>
      <c r="AV207" s="12" t="s">
        <v>128</v>
      </c>
      <c r="AW207" s="12" t="s">
        <v>26</v>
      </c>
      <c r="AX207" s="12" t="s">
        <v>70</v>
      </c>
      <c r="AY207" s="149" t="s">
        <v>121</v>
      </c>
    </row>
    <row r="208" spans="2:65" s="13" customFormat="1">
      <c r="B208" s="154"/>
      <c r="D208" s="148" t="s">
        <v>130</v>
      </c>
      <c r="E208" s="155" t="s">
        <v>1</v>
      </c>
      <c r="F208" s="156" t="s">
        <v>132</v>
      </c>
      <c r="H208" s="157">
        <v>32.441000000000003</v>
      </c>
      <c r="L208" s="154"/>
      <c r="M208" s="158"/>
      <c r="T208" s="159"/>
      <c r="AT208" s="155" t="s">
        <v>130</v>
      </c>
      <c r="AU208" s="155" t="s">
        <v>128</v>
      </c>
      <c r="AV208" s="13" t="s">
        <v>127</v>
      </c>
      <c r="AW208" s="13" t="s">
        <v>26</v>
      </c>
      <c r="AX208" s="13" t="s">
        <v>78</v>
      </c>
      <c r="AY208" s="155" t="s">
        <v>121</v>
      </c>
    </row>
    <row r="209" spans="2:65" s="11" customFormat="1" ht="22.85" customHeight="1">
      <c r="B209" s="122"/>
      <c r="D209" s="123" t="s">
        <v>69</v>
      </c>
      <c r="E209" s="131" t="s">
        <v>166</v>
      </c>
      <c r="F209" s="131" t="s">
        <v>466</v>
      </c>
      <c r="J209" s="132">
        <f>BK209</f>
        <v>0</v>
      </c>
      <c r="L209" s="122"/>
      <c r="M209" s="126"/>
      <c r="P209" s="127">
        <f>SUM(P210:P218)</f>
        <v>0</v>
      </c>
      <c r="R209" s="127">
        <f>SUM(R210:R218)</f>
        <v>0</v>
      </c>
      <c r="T209" s="128">
        <f>SUM(T210:T218)</f>
        <v>0</v>
      </c>
      <c r="AR209" s="123" t="s">
        <v>78</v>
      </c>
      <c r="AT209" s="129" t="s">
        <v>69</v>
      </c>
      <c r="AU209" s="129" t="s">
        <v>78</v>
      </c>
      <c r="AY209" s="123" t="s">
        <v>121</v>
      </c>
      <c r="BK209" s="130">
        <f>SUM(BK210:BK218)</f>
        <v>0</v>
      </c>
    </row>
    <row r="210" spans="2:65" s="1" customFormat="1" ht="33" customHeight="1">
      <c r="B210" s="133"/>
      <c r="C210" s="134" t="s">
        <v>245</v>
      </c>
      <c r="D210" s="134" t="s">
        <v>123</v>
      </c>
      <c r="E210" s="135" t="s">
        <v>246</v>
      </c>
      <c r="F210" s="136" t="s">
        <v>247</v>
      </c>
      <c r="G210" s="137" t="s">
        <v>248</v>
      </c>
      <c r="H210" s="138">
        <v>193.8</v>
      </c>
      <c r="I210" s="138"/>
      <c r="J210" s="138">
        <f>ROUND(I210*H210,3)</f>
        <v>0</v>
      </c>
      <c r="K210" s="139"/>
      <c r="L210" s="27"/>
      <c r="M210" s="140" t="s">
        <v>1</v>
      </c>
      <c r="N210" s="141" t="s">
        <v>36</v>
      </c>
      <c r="O210" s="142">
        <v>0</v>
      </c>
      <c r="P210" s="142">
        <f>O210*H210</f>
        <v>0</v>
      </c>
      <c r="Q210" s="142">
        <v>0</v>
      </c>
      <c r="R210" s="142">
        <f>Q210*H210</f>
        <v>0</v>
      </c>
      <c r="S210" s="142">
        <v>0</v>
      </c>
      <c r="T210" s="143">
        <f>S210*H210</f>
        <v>0</v>
      </c>
      <c r="AR210" s="144" t="s">
        <v>127</v>
      </c>
      <c r="AT210" s="144" t="s">
        <v>123</v>
      </c>
      <c r="AU210" s="144" t="s">
        <v>128</v>
      </c>
      <c r="AY210" s="15" t="s">
        <v>121</v>
      </c>
      <c r="BE210" s="145">
        <f>IF(N210="základná",J210,0)</f>
        <v>0</v>
      </c>
      <c r="BF210" s="145">
        <f>IF(N210="znížená",J210,0)</f>
        <v>0</v>
      </c>
      <c r="BG210" s="145">
        <f>IF(N210="zákl. prenesená",J210,0)</f>
        <v>0</v>
      </c>
      <c r="BH210" s="145">
        <f>IF(N210="zníž. prenesená",J210,0)</f>
        <v>0</v>
      </c>
      <c r="BI210" s="145">
        <f>IF(N210="nulová",J210,0)</f>
        <v>0</v>
      </c>
      <c r="BJ210" s="15" t="s">
        <v>128</v>
      </c>
      <c r="BK210" s="146">
        <f>ROUND(I210*H210,3)</f>
        <v>0</v>
      </c>
      <c r="BL210" s="15" t="s">
        <v>127</v>
      </c>
      <c r="BM210" s="144" t="s">
        <v>249</v>
      </c>
    </row>
    <row r="211" spans="2:65" s="12" customFormat="1">
      <c r="B211" s="147"/>
      <c r="D211" s="148" t="s">
        <v>130</v>
      </c>
      <c r="E211" s="149" t="s">
        <v>1</v>
      </c>
      <c r="F211" s="150" t="s">
        <v>250</v>
      </c>
      <c r="H211" s="151">
        <v>37.799999999999997</v>
      </c>
      <c r="L211" s="147"/>
      <c r="M211" s="152"/>
      <c r="T211" s="153"/>
      <c r="AT211" s="149" t="s">
        <v>130</v>
      </c>
      <c r="AU211" s="149" t="s">
        <v>128</v>
      </c>
      <c r="AV211" s="12" t="s">
        <v>128</v>
      </c>
      <c r="AW211" s="12" t="s">
        <v>26</v>
      </c>
      <c r="AX211" s="12" t="s">
        <v>70</v>
      </c>
      <c r="AY211" s="149" t="s">
        <v>121</v>
      </c>
    </row>
    <row r="212" spans="2:65" s="12" customFormat="1">
      <c r="B212" s="147"/>
      <c r="D212" s="148" t="s">
        <v>130</v>
      </c>
      <c r="E212" s="149" t="s">
        <v>1</v>
      </c>
      <c r="F212" s="150" t="s">
        <v>251</v>
      </c>
      <c r="H212" s="151">
        <v>36</v>
      </c>
      <c r="L212" s="147"/>
      <c r="M212" s="152"/>
      <c r="T212" s="153"/>
      <c r="AT212" s="149" t="s">
        <v>130</v>
      </c>
      <c r="AU212" s="149" t="s">
        <v>128</v>
      </c>
      <c r="AV212" s="12" t="s">
        <v>128</v>
      </c>
      <c r="AW212" s="12" t="s">
        <v>26</v>
      </c>
      <c r="AX212" s="12" t="s">
        <v>70</v>
      </c>
      <c r="AY212" s="149" t="s">
        <v>121</v>
      </c>
    </row>
    <row r="213" spans="2:65" s="12" customFormat="1">
      <c r="B213" s="147"/>
      <c r="D213" s="148" t="s">
        <v>130</v>
      </c>
      <c r="E213" s="149" t="s">
        <v>1</v>
      </c>
      <c r="F213" s="150" t="s">
        <v>252</v>
      </c>
      <c r="H213" s="151">
        <v>120</v>
      </c>
      <c r="L213" s="147"/>
      <c r="M213" s="152"/>
      <c r="T213" s="153"/>
      <c r="AT213" s="149" t="s">
        <v>130</v>
      </c>
      <c r="AU213" s="149" t="s">
        <v>128</v>
      </c>
      <c r="AV213" s="12" t="s">
        <v>128</v>
      </c>
      <c r="AW213" s="12" t="s">
        <v>26</v>
      </c>
      <c r="AX213" s="12" t="s">
        <v>70</v>
      </c>
      <c r="AY213" s="149" t="s">
        <v>121</v>
      </c>
    </row>
    <row r="214" spans="2:65" s="13" customFormat="1">
      <c r="B214" s="154"/>
      <c r="D214" s="148" t="s">
        <v>130</v>
      </c>
      <c r="E214" s="155" t="s">
        <v>1</v>
      </c>
      <c r="F214" s="156" t="s">
        <v>132</v>
      </c>
      <c r="H214" s="157">
        <v>193.8</v>
      </c>
      <c r="L214" s="154"/>
      <c r="M214" s="158"/>
      <c r="T214" s="159"/>
      <c r="AT214" s="155" t="s">
        <v>130</v>
      </c>
      <c r="AU214" s="155" t="s">
        <v>128</v>
      </c>
      <c r="AV214" s="13" t="s">
        <v>127</v>
      </c>
      <c r="AW214" s="13" t="s">
        <v>26</v>
      </c>
      <c r="AX214" s="13" t="s">
        <v>78</v>
      </c>
      <c r="AY214" s="155" t="s">
        <v>121</v>
      </c>
    </row>
    <row r="215" spans="2:65" s="1" customFormat="1" ht="21.75" customHeight="1">
      <c r="B215" s="133"/>
      <c r="C215" s="134" t="s">
        <v>164</v>
      </c>
      <c r="D215" s="134" t="s">
        <v>123</v>
      </c>
      <c r="E215" s="135" t="s">
        <v>253</v>
      </c>
      <c r="F215" s="136" t="s">
        <v>254</v>
      </c>
      <c r="G215" s="137" t="s">
        <v>248</v>
      </c>
      <c r="H215" s="138">
        <v>72.09</v>
      </c>
      <c r="I215" s="138"/>
      <c r="J215" s="138">
        <f>ROUND(I215*H215,3)</f>
        <v>0</v>
      </c>
      <c r="K215" s="139"/>
      <c r="L215" s="27"/>
      <c r="M215" s="140" t="s">
        <v>1</v>
      </c>
      <c r="N215" s="141" t="s">
        <v>36</v>
      </c>
      <c r="O215" s="142">
        <v>0</v>
      </c>
      <c r="P215" s="142">
        <f>O215*H215</f>
        <v>0</v>
      </c>
      <c r="Q215" s="142">
        <v>0</v>
      </c>
      <c r="R215" s="142">
        <f>Q215*H215</f>
        <v>0</v>
      </c>
      <c r="S215" s="142">
        <v>0</v>
      </c>
      <c r="T215" s="143">
        <f>S215*H215</f>
        <v>0</v>
      </c>
      <c r="AR215" s="144" t="s">
        <v>127</v>
      </c>
      <c r="AT215" s="144" t="s">
        <v>123</v>
      </c>
      <c r="AU215" s="144" t="s">
        <v>128</v>
      </c>
      <c r="AY215" s="15" t="s">
        <v>121</v>
      </c>
      <c r="BE215" s="145">
        <f>IF(N215="základná",J215,0)</f>
        <v>0</v>
      </c>
      <c r="BF215" s="145">
        <f>IF(N215="znížená",J215,0)</f>
        <v>0</v>
      </c>
      <c r="BG215" s="145">
        <f>IF(N215="zákl. prenesená",J215,0)</f>
        <v>0</v>
      </c>
      <c r="BH215" s="145">
        <f>IF(N215="zníž. prenesená",J215,0)</f>
        <v>0</v>
      </c>
      <c r="BI215" s="145">
        <f>IF(N215="nulová",J215,0)</f>
        <v>0</v>
      </c>
      <c r="BJ215" s="15" t="s">
        <v>128</v>
      </c>
      <c r="BK215" s="146">
        <f>ROUND(I215*H215,3)</f>
        <v>0</v>
      </c>
      <c r="BL215" s="15" t="s">
        <v>127</v>
      </c>
      <c r="BM215" s="144" t="s">
        <v>255</v>
      </c>
    </row>
    <row r="216" spans="2:65" s="12" customFormat="1">
      <c r="B216" s="147"/>
      <c r="D216" s="148" t="s">
        <v>130</v>
      </c>
      <c r="E216" s="149" t="s">
        <v>1</v>
      </c>
      <c r="F216" s="150" t="s">
        <v>256</v>
      </c>
      <c r="H216" s="151">
        <v>72.09</v>
      </c>
      <c r="L216" s="147"/>
      <c r="M216" s="152"/>
      <c r="T216" s="153"/>
      <c r="AT216" s="149" t="s">
        <v>130</v>
      </c>
      <c r="AU216" s="149" t="s">
        <v>128</v>
      </c>
      <c r="AV216" s="12" t="s">
        <v>128</v>
      </c>
      <c r="AW216" s="12" t="s">
        <v>26</v>
      </c>
      <c r="AX216" s="12" t="s">
        <v>70</v>
      </c>
      <c r="AY216" s="149" t="s">
        <v>121</v>
      </c>
    </row>
    <row r="217" spans="2:65" s="13" customFormat="1">
      <c r="B217" s="154"/>
      <c r="D217" s="148" t="s">
        <v>130</v>
      </c>
      <c r="E217" s="155" t="s">
        <v>1</v>
      </c>
      <c r="F217" s="156" t="s">
        <v>132</v>
      </c>
      <c r="H217" s="157">
        <v>72.09</v>
      </c>
      <c r="L217" s="154"/>
      <c r="M217" s="158"/>
      <c r="T217" s="159"/>
      <c r="AT217" s="155" t="s">
        <v>130</v>
      </c>
      <c r="AU217" s="155" t="s">
        <v>128</v>
      </c>
      <c r="AV217" s="13" t="s">
        <v>127</v>
      </c>
      <c r="AW217" s="13" t="s">
        <v>26</v>
      </c>
      <c r="AX217" s="13" t="s">
        <v>78</v>
      </c>
      <c r="AY217" s="155" t="s">
        <v>121</v>
      </c>
    </row>
    <row r="218" spans="2:65" s="1" customFormat="1" ht="16.5" customHeight="1">
      <c r="B218" s="133"/>
      <c r="C218" s="134" t="s">
        <v>257</v>
      </c>
      <c r="D218" s="134" t="s">
        <v>123</v>
      </c>
      <c r="E218" s="135" t="s">
        <v>258</v>
      </c>
      <c r="F218" s="136" t="s">
        <v>259</v>
      </c>
      <c r="G218" s="137" t="s">
        <v>248</v>
      </c>
      <c r="H218" s="138">
        <v>72.09</v>
      </c>
      <c r="I218" s="138"/>
      <c r="J218" s="138">
        <f>ROUND(I218*H218,3)</f>
        <v>0</v>
      </c>
      <c r="K218" s="139"/>
      <c r="L218" s="27"/>
      <c r="M218" s="140" t="s">
        <v>1</v>
      </c>
      <c r="N218" s="141" t="s">
        <v>36</v>
      </c>
      <c r="O218" s="142">
        <v>0</v>
      </c>
      <c r="P218" s="142">
        <f>O218*H218</f>
        <v>0</v>
      </c>
      <c r="Q218" s="142">
        <v>0</v>
      </c>
      <c r="R218" s="142">
        <f>Q218*H218</f>
        <v>0</v>
      </c>
      <c r="S218" s="142">
        <v>0</v>
      </c>
      <c r="T218" s="143">
        <f>S218*H218</f>
        <v>0</v>
      </c>
      <c r="AR218" s="144" t="s">
        <v>127</v>
      </c>
      <c r="AT218" s="144" t="s">
        <v>123</v>
      </c>
      <c r="AU218" s="144" t="s">
        <v>128</v>
      </c>
      <c r="AY218" s="15" t="s">
        <v>121</v>
      </c>
      <c r="BE218" s="145">
        <f>IF(N218="základná",J218,0)</f>
        <v>0</v>
      </c>
      <c r="BF218" s="145">
        <f>IF(N218="znížená",J218,0)</f>
        <v>0</v>
      </c>
      <c r="BG218" s="145">
        <f>IF(N218="zákl. prenesená",J218,0)</f>
        <v>0</v>
      </c>
      <c r="BH218" s="145">
        <f>IF(N218="zníž. prenesená",J218,0)</f>
        <v>0</v>
      </c>
      <c r="BI218" s="145">
        <f>IF(N218="nulová",J218,0)</f>
        <v>0</v>
      </c>
      <c r="BJ218" s="15" t="s">
        <v>128</v>
      </c>
      <c r="BK218" s="146">
        <f>ROUND(I218*H218,3)</f>
        <v>0</v>
      </c>
      <c r="BL218" s="15" t="s">
        <v>127</v>
      </c>
      <c r="BM218" s="144" t="s">
        <v>260</v>
      </c>
    </row>
    <row r="219" spans="2:65" s="11" customFormat="1" ht="22.85" customHeight="1">
      <c r="B219" s="122"/>
      <c r="D219" s="123" t="s">
        <v>69</v>
      </c>
      <c r="E219" s="131" t="s">
        <v>261</v>
      </c>
      <c r="F219" s="131" t="s">
        <v>262</v>
      </c>
      <c r="J219" s="132">
        <f>BK219</f>
        <v>0</v>
      </c>
      <c r="L219" s="122"/>
      <c r="M219" s="126"/>
      <c r="P219" s="127">
        <f>P220</f>
        <v>0</v>
      </c>
      <c r="R219" s="127">
        <f>R220</f>
        <v>0</v>
      </c>
      <c r="T219" s="128">
        <f>T220</f>
        <v>0</v>
      </c>
      <c r="AR219" s="123" t="s">
        <v>78</v>
      </c>
      <c r="AT219" s="129" t="s">
        <v>69</v>
      </c>
      <c r="AU219" s="129" t="s">
        <v>78</v>
      </c>
      <c r="AY219" s="123" t="s">
        <v>121</v>
      </c>
      <c r="BK219" s="130">
        <f>BK220</f>
        <v>0</v>
      </c>
    </row>
    <row r="220" spans="2:65" s="1" customFormat="1" ht="24.15" customHeight="1">
      <c r="B220" s="133"/>
      <c r="C220" s="134" t="s">
        <v>170</v>
      </c>
      <c r="D220" s="134" t="s">
        <v>123</v>
      </c>
      <c r="E220" s="135" t="s">
        <v>263</v>
      </c>
      <c r="F220" s="136" t="s">
        <v>264</v>
      </c>
      <c r="G220" s="137" t="s">
        <v>193</v>
      </c>
      <c r="H220" s="138">
        <v>206</v>
      </c>
      <c r="I220" s="138"/>
      <c r="J220" s="138">
        <f>ROUND(I220*H220,3)</f>
        <v>0</v>
      </c>
      <c r="K220" s="139"/>
      <c r="L220" s="27"/>
      <c r="M220" s="140" t="s">
        <v>1</v>
      </c>
      <c r="N220" s="141" t="s">
        <v>36</v>
      </c>
      <c r="O220" s="142">
        <v>0</v>
      </c>
      <c r="P220" s="142">
        <f>O220*H220</f>
        <v>0</v>
      </c>
      <c r="Q220" s="142">
        <v>0</v>
      </c>
      <c r="R220" s="142">
        <f>Q220*H220</f>
        <v>0</v>
      </c>
      <c r="S220" s="142">
        <v>0</v>
      </c>
      <c r="T220" s="143">
        <f>S220*H220</f>
        <v>0</v>
      </c>
      <c r="AR220" s="144" t="s">
        <v>127</v>
      </c>
      <c r="AT220" s="144" t="s">
        <v>123</v>
      </c>
      <c r="AU220" s="144" t="s">
        <v>128</v>
      </c>
      <c r="AY220" s="15" t="s">
        <v>121</v>
      </c>
      <c r="BE220" s="145">
        <f>IF(N220="základná",J220,0)</f>
        <v>0</v>
      </c>
      <c r="BF220" s="145">
        <f>IF(N220="znížená",J220,0)</f>
        <v>0</v>
      </c>
      <c r="BG220" s="145">
        <f>IF(N220="zákl. prenesená",J220,0)</f>
        <v>0</v>
      </c>
      <c r="BH220" s="145">
        <f>IF(N220="zníž. prenesená",J220,0)</f>
        <v>0</v>
      </c>
      <c r="BI220" s="145">
        <f>IF(N220="nulová",J220,0)</f>
        <v>0</v>
      </c>
      <c r="BJ220" s="15" t="s">
        <v>128</v>
      </c>
      <c r="BK220" s="146">
        <f>ROUND(I220*H220,3)</f>
        <v>0</v>
      </c>
      <c r="BL220" s="15" t="s">
        <v>127</v>
      </c>
      <c r="BM220" s="144" t="s">
        <v>265</v>
      </c>
    </row>
    <row r="221" spans="2:65" s="11" customFormat="1" ht="25.95" customHeight="1">
      <c r="B221" s="122"/>
      <c r="D221" s="123" t="s">
        <v>69</v>
      </c>
      <c r="E221" s="124" t="s">
        <v>266</v>
      </c>
      <c r="F221" s="124" t="s">
        <v>267</v>
      </c>
      <c r="J221" s="125">
        <f>BK221</f>
        <v>0</v>
      </c>
      <c r="L221" s="122"/>
      <c r="M221" s="126"/>
      <c r="P221" s="127">
        <f>P222+P230+P237+P248+P257</f>
        <v>429.65390230000003</v>
      </c>
      <c r="R221" s="127">
        <f>R222+R230+R237+R248+R257</f>
        <v>0.39763599999999999</v>
      </c>
      <c r="T221" s="128">
        <f>T222+T230+T237+T248+T257</f>
        <v>0</v>
      </c>
      <c r="AR221" s="123" t="s">
        <v>128</v>
      </c>
      <c r="AT221" s="129" t="s">
        <v>69</v>
      </c>
      <c r="AU221" s="129" t="s">
        <v>70</v>
      </c>
      <c r="AY221" s="123" t="s">
        <v>121</v>
      </c>
      <c r="BK221" s="130">
        <f>BK222+BK230+BK237+BK248+BK257</f>
        <v>0</v>
      </c>
    </row>
    <row r="222" spans="2:65" s="11" customFormat="1" ht="22.85" customHeight="1">
      <c r="B222" s="122"/>
      <c r="D222" s="123" t="s">
        <v>69</v>
      </c>
      <c r="E222" s="131" t="s">
        <v>268</v>
      </c>
      <c r="F222" s="131" t="s">
        <v>269</v>
      </c>
      <c r="J222" s="132">
        <f>BK222</f>
        <v>0</v>
      </c>
      <c r="L222" s="122"/>
      <c r="M222" s="126"/>
      <c r="P222" s="127">
        <f>SUM(P223:P229)</f>
        <v>0</v>
      </c>
      <c r="R222" s="127">
        <f>SUM(R223:R229)</f>
        <v>0</v>
      </c>
      <c r="T222" s="128">
        <f>SUM(T223:T229)</f>
        <v>0</v>
      </c>
      <c r="AR222" s="123" t="s">
        <v>128</v>
      </c>
      <c r="AT222" s="129" t="s">
        <v>69</v>
      </c>
      <c r="AU222" s="129" t="s">
        <v>78</v>
      </c>
      <c r="AY222" s="123" t="s">
        <v>121</v>
      </c>
      <c r="BK222" s="130">
        <f>SUM(BK223:BK229)</f>
        <v>0</v>
      </c>
    </row>
    <row r="223" spans="2:65" s="1" customFormat="1" ht="21.75" customHeight="1">
      <c r="B223" s="133"/>
      <c r="C223" s="134" t="s">
        <v>270</v>
      </c>
      <c r="D223" s="134" t="s">
        <v>123</v>
      </c>
      <c r="E223" s="135" t="s">
        <v>271</v>
      </c>
      <c r="F223" s="136" t="s">
        <v>272</v>
      </c>
      <c r="G223" s="137" t="s">
        <v>248</v>
      </c>
      <c r="H223" s="138">
        <v>78.09</v>
      </c>
      <c r="I223" s="138"/>
      <c r="J223" s="138">
        <f>ROUND(I223*H223,3)</f>
        <v>0</v>
      </c>
      <c r="K223" s="139"/>
      <c r="L223" s="27"/>
      <c r="M223" s="140" t="s">
        <v>1</v>
      </c>
      <c r="N223" s="141" t="s">
        <v>36</v>
      </c>
      <c r="O223" s="142">
        <v>0</v>
      </c>
      <c r="P223" s="142">
        <f>O223*H223</f>
        <v>0</v>
      </c>
      <c r="Q223" s="142">
        <v>0</v>
      </c>
      <c r="R223" s="142">
        <f>Q223*H223</f>
        <v>0</v>
      </c>
      <c r="S223" s="142">
        <v>0</v>
      </c>
      <c r="T223" s="143">
        <f>S223*H223</f>
        <v>0</v>
      </c>
      <c r="AR223" s="144" t="s">
        <v>154</v>
      </c>
      <c r="AT223" s="144" t="s">
        <v>123</v>
      </c>
      <c r="AU223" s="144" t="s">
        <v>128</v>
      </c>
      <c r="AY223" s="15" t="s">
        <v>121</v>
      </c>
      <c r="BE223" s="145">
        <f>IF(N223="základná",J223,0)</f>
        <v>0</v>
      </c>
      <c r="BF223" s="145">
        <f>IF(N223="znížená",J223,0)</f>
        <v>0</v>
      </c>
      <c r="BG223" s="145">
        <f>IF(N223="zákl. prenesená",J223,0)</f>
        <v>0</v>
      </c>
      <c r="BH223" s="145">
        <f>IF(N223="zníž. prenesená",J223,0)</f>
        <v>0</v>
      </c>
      <c r="BI223" s="145">
        <f>IF(N223="nulová",J223,0)</f>
        <v>0</v>
      </c>
      <c r="BJ223" s="15" t="s">
        <v>128</v>
      </c>
      <c r="BK223" s="146">
        <f>ROUND(I223*H223,3)</f>
        <v>0</v>
      </c>
      <c r="BL223" s="15" t="s">
        <v>154</v>
      </c>
      <c r="BM223" s="144" t="s">
        <v>273</v>
      </c>
    </row>
    <row r="224" spans="2:65" s="12" customFormat="1">
      <c r="B224" s="147"/>
      <c r="D224" s="148" t="s">
        <v>130</v>
      </c>
      <c r="E224" s="149" t="s">
        <v>1</v>
      </c>
      <c r="F224" s="150" t="s">
        <v>274</v>
      </c>
      <c r="H224" s="151">
        <v>78.09</v>
      </c>
      <c r="L224" s="147"/>
      <c r="M224" s="152"/>
      <c r="T224" s="153"/>
      <c r="AT224" s="149" t="s">
        <v>130</v>
      </c>
      <c r="AU224" s="149" t="s">
        <v>128</v>
      </c>
      <c r="AV224" s="12" t="s">
        <v>128</v>
      </c>
      <c r="AW224" s="12" t="s">
        <v>26</v>
      </c>
      <c r="AX224" s="12" t="s">
        <v>70</v>
      </c>
      <c r="AY224" s="149" t="s">
        <v>121</v>
      </c>
    </row>
    <row r="225" spans="2:65" s="13" customFormat="1">
      <c r="B225" s="154"/>
      <c r="D225" s="148" t="s">
        <v>130</v>
      </c>
      <c r="E225" s="155" t="s">
        <v>1</v>
      </c>
      <c r="F225" s="156" t="s">
        <v>132</v>
      </c>
      <c r="H225" s="157">
        <v>78.09</v>
      </c>
      <c r="L225" s="154"/>
      <c r="M225" s="158"/>
      <c r="T225" s="159"/>
      <c r="AT225" s="155" t="s">
        <v>130</v>
      </c>
      <c r="AU225" s="155" t="s">
        <v>128</v>
      </c>
      <c r="AV225" s="13" t="s">
        <v>127</v>
      </c>
      <c r="AW225" s="13" t="s">
        <v>26</v>
      </c>
      <c r="AX225" s="13" t="s">
        <v>78</v>
      </c>
      <c r="AY225" s="155" t="s">
        <v>121</v>
      </c>
    </row>
    <row r="226" spans="2:65" s="1" customFormat="1" ht="16.5" customHeight="1">
      <c r="B226" s="133"/>
      <c r="C226" s="134" t="s">
        <v>176</v>
      </c>
      <c r="D226" s="134" t="s">
        <v>123</v>
      </c>
      <c r="E226" s="135" t="s">
        <v>275</v>
      </c>
      <c r="F226" s="136" t="s">
        <v>276</v>
      </c>
      <c r="G226" s="137" t="s">
        <v>277</v>
      </c>
      <c r="H226" s="138">
        <v>4</v>
      </c>
      <c r="I226" s="138"/>
      <c r="J226" s="138">
        <f>ROUND(I226*H226,3)</f>
        <v>0</v>
      </c>
      <c r="K226" s="139"/>
      <c r="L226" s="27"/>
      <c r="M226" s="140" t="s">
        <v>1</v>
      </c>
      <c r="N226" s="141" t="s">
        <v>36</v>
      </c>
      <c r="O226" s="142">
        <v>0</v>
      </c>
      <c r="P226" s="142">
        <f>O226*H226</f>
        <v>0</v>
      </c>
      <c r="Q226" s="142">
        <v>0</v>
      </c>
      <c r="R226" s="142">
        <f>Q226*H226</f>
        <v>0</v>
      </c>
      <c r="S226" s="142">
        <v>0</v>
      </c>
      <c r="T226" s="143">
        <f>S226*H226</f>
        <v>0</v>
      </c>
      <c r="AR226" s="144" t="s">
        <v>154</v>
      </c>
      <c r="AT226" s="144" t="s">
        <v>123</v>
      </c>
      <c r="AU226" s="144" t="s">
        <v>128</v>
      </c>
      <c r="AY226" s="15" t="s">
        <v>121</v>
      </c>
      <c r="BE226" s="145">
        <f>IF(N226="základná",J226,0)</f>
        <v>0</v>
      </c>
      <c r="BF226" s="145">
        <f>IF(N226="znížená",J226,0)</f>
        <v>0</v>
      </c>
      <c r="BG226" s="145">
        <f>IF(N226="zákl. prenesená",J226,0)</f>
        <v>0</v>
      </c>
      <c r="BH226" s="145">
        <f>IF(N226="zníž. prenesená",J226,0)</f>
        <v>0</v>
      </c>
      <c r="BI226" s="145">
        <f>IF(N226="nulová",J226,0)</f>
        <v>0</v>
      </c>
      <c r="BJ226" s="15" t="s">
        <v>128</v>
      </c>
      <c r="BK226" s="146">
        <f>ROUND(I226*H226,3)</f>
        <v>0</v>
      </c>
      <c r="BL226" s="15" t="s">
        <v>154</v>
      </c>
      <c r="BM226" s="144" t="s">
        <v>278</v>
      </c>
    </row>
    <row r="227" spans="2:65" s="1" customFormat="1" ht="16.5" customHeight="1">
      <c r="B227" s="133"/>
      <c r="C227" s="160" t="s">
        <v>279</v>
      </c>
      <c r="D227" s="160" t="s">
        <v>280</v>
      </c>
      <c r="E227" s="161" t="s">
        <v>281</v>
      </c>
      <c r="F227" s="162" t="s">
        <v>282</v>
      </c>
      <c r="G227" s="163" t="s">
        <v>277</v>
      </c>
      <c r="H227" s="164">
        <v>4</v>
      </c>
      <c r="I227" s="164"/>
      <c r="J227" s="164">
        <f>ROUND(I227*H227,3)</f>
        <v>0</v>
      </c>
      <c r="K227" s="165"/>
      <c r="L227" s="166"/>
      <c r="M227" s="167" t="s">
        <v>1</v>
      </c>
      <c r="N227" s="168" t="s">
        <v>36</v>
      </c>
      <c r="O227" s="142">
        <v>0</v>
      </c>
      <c r="P227" s="142">
        <f>O227*H227</f>
        <v>0</v>
      </c>
      <c r="Q227" s="142">
        <v>0</v>
      </c>
      <c r="R227" s="142">
        <f>Q227*H227</f>
        <v>0</v>
      </c>
      <c r="S227" s="142">
        <v>0</v>
      </c>
      <c r="T227" s="143">
        <f>S227*H227</f>
        <v>0</v>
      </c>
      <c r="AR227" s="144" t="s">
        <v>180</v>
      </c>
      <c r="AT227" s="144" t="s">
        <v>280</v>
      </c>
      <c r="AU227" s="144" t="s">
        <v>128</v>
      </c>
      <c r="AY227" s="15" t="s">
        <v>121</v>
      </c>
      <c r="BE227" s="145">
        <f>IF(N227="základná",J227,0)</f>
        <v>0</v>
      </c>
      <c r="BF227" s="145">
        <f>IF(N227="znížená",J227,0)</f>
        <v>0</v>
      </c>
      <c r="BG227" s="145">
        <f>IF(N227="zákl. prenesená",J227,0)</f>
        <v>0</v>
      </c>
      <c r="BH227" s="145">
        <f>IF(N227="zníž. prenesená",J227,0)</f>
        <v>0</v>
      </c>
      <c r="BI227" s="145">
        <f>IF(N227="nulová",J227,0)</f>
        <v>0</v>
      </c>
      <c r="BJ227" s="15" t="s">
        <v>128</v>
      </c>
      <c r="BK227" s="146">
        <f>ROUND(I227*H227,3)</f>
        <v>0</v>
      </c>
      <c r="BL227" s="15" t="s">
        <v>154</v>
      </c>
      <c r="BM227" s="144" t="s">
        <v>283</v>
      </c>
    </row>
    <row r="228" spans="2:65" s="1" customFormat="1" ht="24.15" customHeight="1">
      <c r="B228" s="133"/>
      <c r="C228" s="134" t="s">
        <v>180</v>
      </c>
      <c r="D228" s="134" t="s">
        <v>123</v>
      </c>
      <c r="E228" s="135" t="s">
        <v>284</v>
      </c>
      <c r="F228" s="136" t="s">
        <v>285</v>
      </c>
      <c r="G228" s="137" t="s">
        <v>248</v>
      </c>
      <c r="H228" s="138">
        <v>78.09</v>
      </c>
      <c r="I228" s="138"/>
      <c r="J228" s="138">
        <f>ROUND(I228*H228,3)</f>
        <v>0</v>
      </c>
      <c r="K228" s="139"/>
      <c r="L228" s="27"/>
      <c r="M228" s="140" t="s">
        <v>1</v>
      </c>
      <c r="N228" s="141" t="s">
        <v>36</v>
      </c>
      <c r="O228" s="142">
        <v>0</v>
      </c>
      <c r="P228" s="142">
        <f>O228*H228</f>
        <v>0</v>
      </c>
      <c r="Q228" s="142">
        <v>0</v>
      </c>
      <c r="R228" s="142">
        <f>Q228*H228</f>
        <v>0</v>
      </c>
      <c r="S228" s="142">
        <v>0</v>
      </c>
      <c r="T228" s="143">
        <f>S228*H228</f>
        <v>0</v>
      </c>
      <c r="AR228" s="144" t="s">
        <v>154</v>
      </c>
      <c r="AT228" s="144" t="s">
        <v>123</v>
      </c>
      <c r="AU228" s="144" t="s">
        <v>128</v>
      </c>
      <c r="AY228" s="15" t="s">
        <v>121</v>
      </c>
      <c r="BE228" s="145">
        <f>IF(N228="základná",J228,0)</f>
        <v>0</v>
      </c>
      <c r="BF228" s="145">
        <f>IF(N228="znížená",J228,0)</f>
        <v>0</v>
      </c>
      <c r="BG228" s="145">
        <f>IF(N228="zákl. prenesená",J228,0)</f>
        <v>0</v>
      </c>
      <c r="BH228" s="145">
        <f>IF(N228="zníž. prenesená",J228,0)</f>
        <v>0</v>
      </c>
      <c r="BI228" s="145">
        <f>IF(N228="nulová",J228,0)</f>
        <v>0</v>
      </c>
      <c r="BJ228" s="15" t="s">
        <v>128</v>
      </c>
      <c r="BK228" s="146">
        <f>ROUND(I228*H228,3)</f>
        <v>0</v>
      </c>
      <c r="BL228" s="15" t="s">
        <v>154</v>
      </c>
      <c r="BM228" s="144" t="s">
        <v>286</v>
      </c>
    </row>
    <row r="229" spans="2:65" s="1" customFormat="1" ht="24.15" customHeight="1">
      <c r="B229" s="133"/>
      <c r="C229" s="134" t="s">
        <v>287</v>
      </c>
      <c r="D229" s="134" t="s">
        <v>123</v>
      </c>
      <c r="E229" s="135" t="s">
        <v>288</v>
      </c>
      <c r="F229" s="136" t="s">
        <v>289</v>
      </c>
      <c r="G229" s="137" t="s">
        <v>290</v>
      </c>
      <c r="H229" s="138">
        <v>54.975999999999999</v>
      </c>
      <c r="I229" s="138"/>
      <c r="J229" s="138">
        <f>ROUND(I229*H229,3)</f>
        <v>0</v>
      </c>
      <c r="K229" s="139"/>
      <c r="L229" s="27"/>
      <c r="M229" s="140" t="s">
        <v>1</v>
      </c>
      <c r="N229" s="141" t="s">
        <v>36</v>
      </c>
      <c r="O229" s="142">
        <v>0</v>
      </c>
      <c r="P229" s="142">
        <f>O229*H229</f>
        <v>0</v>
      </c>
      <c r="Q229" s="142">
        <v>0</v>
      </c>
      <c r="R229" s="142">
        <f>Q229*H229</f>
        <v>0</v>
      </c>
      <c r="S229" s="142">
        <v>0</v>
      </c>
      <c r="T229" s="143">
        <f>S229*H229</f>
        <v>0</v>
      </c>
      <c r="AR229" s="144" t="s">
        <v>154</v>
      </c>
      <c r="AT229" s="144" t="s">
        <v>123</v>
      </c>
      <c r="AU229" s="144" t="s">
        <v>128</v>
      </c>
      <c r="AY229" s="15" t="s">
        <v>121</v>
      </c>
      <c r="BE229" s="145">
        <f>IF(N229="základná",J229,0)</f>
        <v>0</v>
      </c>
      <c r="BF229" s="145">
        <f>IF(N229="znížená",J229,0)</f>
        <v>0</v>
      </c>
      <c r="BG229" s="145">
        <f>IF(N229="zákl. prenesená",J229,0)</f>
        <v>0</v>
      </c>
      <c r="BH229" s="145">
        <f>IF(N229="zníž. prenesená",J229,0)</f>
        <v>0</v>
      </c>
      <c r="BI229" s="145">
        <f>IF(N229="nulová",J229,0)</f>
        <v>0</v>
      </c>
      <c r="BJ229" s="15" t="s">
        <v>128</v>
      </c>
      <c r="BK229" s="146">
        <f>ROUND(I229*H229,3)</f>
        <v>0</v>
      </c>
      <c r="BL229" s="15" t="s">
        <v>154</v>
      </c>
      <c r="BM229" s="144" t="s">
        <v>291</v>
      </c>
    </row>
    <row r="230" spans="2:65" s="11" customFormat="1" ht="22.85" customHeight="1">
      <c r="B230" s="122"/>
      <c r="D230" s="123" t="s">
        <v>69</v>
      </c>
      <c r="E230" s="131" t="s">
        <v>292</v>
      </c>
      <c r="F230" s="131" t="s">
        <v>293</v>
      </c>
      <c r="J230" s="132">
        <f>BK230</f>
        <v>0</v>
      </c>
      <c r="L230" s="122"/>
      <c r="M230" s="126"/>
      <c r="P230" s="127">
        <f>SUM(P231:P236)</f>
        <v>45.840589200000004</v>
      </c>
      <c r="R230" s="127">
        <f>SUM(R231:R236)</f>
        <v>5.6230200000000001E-2</v>
      </c>
      <c r="T230" s="128">
        <f>SUM(T231:T236)</f>
        <v>0</v>
      </c>
      <c r="AR230" s="123" t="s">
        <v>128</v>
      </c>
      <c r="AT230" s="129" t="s">
        <v>69</v>
      </c>
      <c r="AU230" s="129" t="s">
        <v>78</v>
      </c>
      <c r="AY230" s="123" t="s">
        <v>121</v>
      </c>
      <c r="BK230" s="130">
        <f>SUM(BK231:BK236)</f>
        <v>0</v>
      </c>
    </row>
    <row r="231" spans="2:65" s="1" customFormat="1" ht="24.15" customHeight="1">
      <c r="B231" s="133"/>
      <c r="C231" s="134" t="s">
        <v>185</v>
      </c>
      <c r="D231" s="134" t="s">
        <v>123</v>
      </c>
      <c r="E231" s="135" t="s">
        <v>294</v>
      </c>
      <c r="F231" s="136" t="s">
        <v>295</v>
      </c>
      <c r="G231" s="137" t="s">
        <v>248</v>
      </c>
      <c r="H231" s="138">
        <v>216.27</v>
      </c>
      <c r="I231" s="138"/>
      <c r="J231" s="138">
        <f>ROUND(I231*H231,3)</f>
        <v>0</v>
      </c>
      <c r="K231" s="139"/>
      <c r="L231" s="27"/>
      <c r="M231" s="140" t="s">
        <v>1</v>
      </c>
      <c r="N231" s="141" t="s">
        <v>36</v>
      </c>
      <c r="O231" s="142">
        <v>0.21196000000000001</v>
      </c>
      <c r="P231" s="142">
        <f>O231*H231</f>
        <v>45.840589200000004</v>
      </c>
      <c r="Q231" s="142">
        <v>2.5999999999999998E-4</v>
      </c>
      <c r="R231" s="142">
        <f>Q231*H231</f>
        <v>5.6230200000000001E-2</v>
      </c>
      <c r="S231" s="142">
        <v>0</v>
      </c>
      <c r="T231" s="143">
        <f>S231*H231</f>
        <v>0</v>
      </c>
      <c r="AR231" s="144" t="s">
        <v>154</v>
      </c>
      <c r="AT231" s="144" t="s">
        <v>123</v>
      </c>
      <c r="AU231" s="144" t="s">
        <v>128</v>
      </c>
      <c r="AY231" s="15" t="s">
        <v>121</v>
      </c>
      <c r="BE231" s="145">
        <f>IF(N231="základná",J231,0)</f>
        <v>0</v>
      </c>
      <c r="BF231" s="145">
        <f>IF(N231="znížená",J231,0)</f>
        <v>0</v>
      </c>
      <c r="BG231" s="145">
        <f>IF(N231="zákl. prenesená",J231,0)</f>
        <v>0</v>
      </c>
      <c r="BH231" s="145">
        <f>IF(N231="zníž. prenesená",J231,0)</f>
        <v>0</v>
      </c>
      <c r="BI231" s="145">
        <f>IF(N231="nulová",J231,0)</f>
        <v>0</v>
      </c>
      <c r="BJ231" s="15" t="s">
        <v>128</v>
      </c>
      <c r="BK231" s="146">
        <f>ROUND(I231*H231,3)</f>
        <v>0</v>
      </c>
      <c r="BL231" s="15" t="s">
        <v>154</v>
      </c>
      <c r="BM231" s="144" t="s">
        <v>296</v>
      </c>
    </row>
    <row r="232" spans="2:65" s="12" customFormat="1">
      <c r="B232" s="147"/>
      <c r="D232" s="148" t="s">
        <v>130</v>
      </c>
      <c r="E232" s="149" t="s">
        <v>1</v>
      </c>
      <c r="F232" s="150" t="s">
        <v>239</v>
      </c>
      <c r="H232" s="151">
        <v>216.27</v>
      </c>
      <c r="L232" s="147"/>
      <c r="M232" s="152"/>
      <c r="T232" s="153"/>
      <c r="AT232" s="149" t="s">
        <v>130</v>
      </c>
      <c r="AU232" s="149" t="s">
        <v>128</v>
      </c>
      <c r="AV232" s="12" t="s">
        <v>128</v>
      </c>
      <c r="AW232" s="12" t="s">
        <v>26</v>
      </c>
      <c r="AX232" s="12" t="s">
        <v>70</v>
      </c>
      <c r="AY232" s="149" t="s">
        <v>121</v>
      </c>
    </row>
    <row r="233" spans="2:65" s="13" customFormat="1">
      <c r="B233" s="154"/>
      <c r="D233" s="148" t="s">
        <v>130</v>
      </c>
      <c r="E233" s="155" t="s">
        <v>1</v>
      </c>
      <c r="F233" s="156" t="s">
        <v>132</v>
      </c>
      <c r="H233" s="157">
        <v>216.27</v>
      </c>
      <c r="L233" s="154"/>
      <c r="M233" s="158"/>
      <c r="T233" s="159"/>
      <c r="AT233" s="155" t="s">
        <v>130</v>
      </c>
      <c r="AU233" s="155" t="s">
        <v>128</v>
      </c>
      <c r="AV233" s="13" t="s">
        <v>127</v>
      </c>
      <c r="AW233" s="13" t="s">
        <v>26</v>
      </c>
      <c r="AX233" s="13" t="s">
        <v>78</v>
      </c>
      <c r="AY233" s="155" t="s">
        <v>121</v>
      </c>
    </row>
    <row r="234" spans="2:65" s="1" customFormat="1" ht="16.5" customHeight="1">
      <c r="B234" s="133"/>
      <c r="C234" s="160" t="s">
        <v>297</v>
      </c>
      <c r="D234" s="160" t="s">
        <v>280</v>
      </c>
      <c r="E234" s="161" t="s">
        <v>298</v>
      </c>
      <c r="F234" s="162" t="s">
        <v>299</v>
      </c>
      <c r="G234" s="163" t="s">
        <v>126</v>
      </c>
      <c r="H234" s="164">
        <v>1.73</v>
      </c>
      <c r="I234" s="164"/>
      <c r="J234" s="164">
        <f>ROUND(I234*H234,3)</f>
        <v>0</v>
      </c>
      <c r="K234" s="165"/>
      <c r="L234" s="166"/>
      <c r="M234" s="167" t="s">
        <v>1</v>
      </c>
      <c r="N234" s="168" t="s">
        <v>36</v>
      </c>
      <c r="O234" s="142">
        <v>0</v>
      </c>
      <c r="P234" s="142">
        <f>O234*H234</f>
        <v>0</v>
      </c>
      <c r="Q234" s="142">
        <v>0</v>
      </c>
      <c r="R234" s="142">
        <f>Q234*H234</f>
        <v>0</v>
      </c>
      <c r="S234" s="142">
        <v>0</v>
      </c>
      <c r="T234" s="143">
        <f>S234*H234</f>
        <v>0</v>
      </c>
      <c r="AR234" s="144" t="s">
        <v>180</v>
      </c>
      <c r="AT234" s="144" t="s">
        <v>280</v>
      </c>
      <c r="AU234" s="144" t="s">
        <v>128</v>
      </c>
      <c r="AY234" s="15" t="s">
        <v>121</v>
      </c>
      <c r="BE234" s="145">
        <f>IF(N234="základná",J234,0)</f>
        <v>0</v>
      </c>
      <c r="BF234" s="145">
        <f>IF(N234="znížená",J234,0)</f>
        <v>0</v>
      </c>
      <c r="BG234" s="145">
        <f>IF(N234="zákl. prenesená",J234,0)</f>
        <v>0</v>
      </c>
      <c r="BH234" s="145">
        <f>IF(N234="zníž. prenesená",J234,0)</f>
        <v>0</v>
      </c>
      <c r="BI234" s="145">
        <f>IF(N234="nulová",J234,0)</f>
        <v>0</v>
      </c>
      <c r="BJ234" s="15" t="s">
        <v>128</v>
      </c>
      <c r="BK234" s="146">
        <f>ROUND(I234*H234,3)</f>
        <v>0</v>
      </c>
      <c r="BL234" s="15" t="s">
        <v>154</v>
      </c>
      <c r="BM234" s="144" t="s">
        <v>300</v>
      </c>
    </row>
    <row r="235" spans="2:65" s="12" customFormat="1">
      <c r="B235" s="147"/>
      <c r="D235" s="148" t="s">
        <v>130</v>
      </c>
      <c r="E235" s="149" t="s">
        <v>1</v>
      </c>
      <c r="F235" s="150" t="s">
        <v>301</v>
      </c>
      <c r="H235" s="151">
        <v>1.73</v>
      </c>
      <c r="L235" s="147"/>
      <c r="M235" s="152"/>
      <c r="T235" s="153"/>
      <c r="AT235" s="149" t="s">
        <v>130</v>
      </c>
      <c r="AU235" s="149" t="s">
        <v>128</v>
      </c>
      <c r="AV235" s="12" t="s">
        <v>128</v>
      </c>
      <c r="AW235" s="12" t="s">
        <v>26</v>
      </c>
      <c r="AX235" s="12" t="s">
        <v>78</v>
      </c>
      <c r="AY235" s="149" t="s">
        <v>121</v>
      </c>
    </row>
    <row r="236" spans="2:65" s="1" customFormat="1" ht="24.15" customHeight="1">
      <c r="B236" s="133"/>
      <c r="C236" s="134" t="s">
        <v>190</v>
      </c>
      <c r="D236" s="134" t="s">
        <v>123</v>
      </c>
      <c r="E236" s="135" t="s">
        <v>302</v>
      </c>
      <c r="F236" s="136" t="s">
        <v>303</v>
      </c>
      <c r="G236" s="137" t="s">
        <v>290</v>
      </c>
      <c r="H236" s="138">
        <v>86.988</v>
      </c>
      <c r="I236" s="138"/>
      <c r="J236" s="138">
        <f>ROUND(I236*H236,3)</f>
        <v>0</v>
      </c>
      <c r="K236" s="139"/>
      <c r="L236" s="27"/>
      <c r="M236" s="140" t="s">
        <v>1</v>
      </c>
      <c r="N236" s="141" t="s">
        <v>36</v>
      </c>
      <c r="O236" s="142">
        <v>0</v>
      </c>
      <c r="P236" s="142">
        <f>O236*H236</f>
        <v>0</v>
      </c>
      <c r="Q236" s="142">
        <v>0</v>
      </c>
      <c r="R236" s="142">
        <f>Q236*H236</f>
        <v>0</v>
      </c>
      <c r="S236" s="142">
        <v>0</v>
      </c>
      <c r="T236" s="143">
        <f>S236*H236</f>
        <v>0</v>
      </c>
      <c r="AR236" s="144" t="s">
        <v>154</v>
      </c>
      <c r="AT236" s="144" t="s">
        <v>123</v>
      </c>
      <c r="AU236" s="144" t="s">
        <v>128</v>
      </c>
      <c r="AY236" s="15" t="s">
        <v>121</v>
      </c>
      <c r="BE236" s="145">
        <f>IF(N236="základná",J236,0)</f>
        <v>0</v>
      </c>
      <c r="BF236" s="145">
        <f>IF(N236="znížená",J236,0)</f>
        <v>0</v>
      </c>
      <c r="BG236" s="145">
        <f>IF(N236="zákl. prenesená",J236,0)</f>
        <v>0</v>
      </c>
      <c r="BH236" s="145">
        <f>IF(N236="zníž. prenesená",J236,0)</f>
        <v>0</v>
      </c>
      <c r="BI236" s="145">
        <f>IF(N236="nulová",J236,0)</f>
        <v>0</v>
      </c>
      <c r="BJ236" s="15" t="s">
        <v>128</v>
      </c>
      <c r="BK236" s="146">
        <f>ROUND(I236*H236,3)</f>
        <v>0</v>
      </c>
      <c r="BL236" s="15" t="s">
        <v>154</v>
      </c>
      <c r="BM236" s="144" t="s">
        <v>304</v>
      </c>
    </row>
    <row r="237" spans="2:65" s="11" customFormat="1" ht="22.85" customHeight="1">
      <c r="B237" s="122"/>
      <c r="D237" s="123" t="s">
        <v>69</v>
      </c>
      <c r="E237" s="131" t="s">
        <v>305</v>
      </c>
      <c r="F237" s="131" t="s">
        <v>306</v>
      </c>
      <c r="J237" s="132">
        <f>BK237</f>
        <v>0</v>
      </c>
      <c r="L237" s="122"/>
      <c r="M237" s="126"/>
      <c r="P237" s="127">
        <f>SUM(P238:P247)</f>
        <v>64.5630831</v>
      </c>
      <c r="R237" s="127">
        <f>SUM(R238:R247)</f>
        <v>0.17806230000000001</v>
      </c>
      <c r="T237" s="128">
        <f>SUM(T238:T247)</f>
        <v>0</v>
      </c>
      <c r="AR237" s="123" t="s">
        <v>128</v>
      </c>
      <c r="AT237" s="129" t="s">
        <v>69</v>
      </c>
      <c r="AU237" s="129" t="s">
        <v>78</v>
      </c>
      <c r="AY237" s="123" t="s">
        <v>121</v>
      </c>
      <c r="BK237" s="130">
        <f>SUM(BK238:BK247)</f>
        <v>0</v>
      </c>
    </row>
    <row r="238" spans="2:65" s="1" customFormat="1" ht="21.75" customHeight="1">
      <c r="B238" s="133"/>
      <c r="C238" s="134" t="s">
        <v>307</v>
      </c>
      <c r="D238" s="134" t="s">
        <v>123</v>
      </c>
      <c r="E238" s="135" t="s">
        <v>308</v>
      </c>
      <c r="F238" s="136" t="s">
        <v>309</v>
      </c>
      <c r="G238" s="137" t="s">
        <v>169</v>
      </c>
      <c r="H238" s="138">
        <v>302.77800000000002</v>
      </c>
      <c r="I238" s="138"/>
      <c r="J238" s="138">
        <f>ROUND(I238*H238,3)</f>
        <v>0</v>
      </c>
      <c r="K238" s="139"/>
      <c r="L238" s="27"/>
      <c r="M238" s="140" t="s">
        <v>1</v>
      </c>
      <c r="N238" s="141" t="s">
        <v>36</v>
      </c>
      <c r="O238" s="142">
        <v>0</v>
      </c>
      <c r="P238" s="142">
        <f>O238*H238</f>
        <v>0</v>
      </c>
      <c r="Q238" s="142">
        <v>0</v>
      </c>
      <c r="R238" s="142">
        <f>Q238*H238</f>
        <v>0</v>
      </c>
      <c r="S238" s="142">
        <v>0</v>
      </c>
      <c r="T238" s="143">
        <f>S238*H238</f>
        <v>0</v>
      </c>
      <c r="AR238" s="144" t="s">
        <v>154</v>
      </c>
      <c r="AT238" s="144" t="s">
        <v>123</v>
      </c>
      <c r="AU238" s="144" t="s">
        <v>128</v>
      </c>
      <c r="AY238" s="15" t="s">
        <v>121</v>
      </c>
      <c r="BE238" s="145">
        <f>IF(N238="základná",J238,0)</f>
        <v>0</v>
      </c>
      <c r="BF238" s="145">
        <f>IF(N238="znížená",J238,0)</f>
        <v>0</v>
      </c>
      <c r="BG238" s="145">
        <f>IF(N238="zákl. prenesená",J238,0)</f>
        <v>0</v>
      </c>
      <c r="BH238" s="145">
        <f>IF(N238="zníž. prenesená",J238,0)</f>
        <v>0</v>
      </c>
      <c r="BI238" s="145">
        <f>IF(N238="nulová",J238,0)</f>
        <v>0</v>
      </c>
      <c r="BJ238" s="15" t="s">
        <v>128</v>
      </c>
      <c r="BK238" s="146">
        <f>ROUND(I238*H238,3)</f>
        <v>0</v>
      </c>
      <c r="BL238" s="15" t="s">
        <v>154</v>
      </c>
      <c r="BM238" s="144" t="s">
        <v>310</v>
      </c>
    </row>
    <row r="239" spans="2:65" s="12" customFormat="1">
      <c r="B239" s="147"/>
      <c r="D239" s="148" t="s">
        <v>130</v>
      </c>
      <c r="E239" s="149" t="s">
        <v>1</v>
      </c>
      <c r="F239" s="150" t="s">
        <v>311</v>
      </c>
      <c r="H239" s="151">
        <v>302.77800000000002</v>
      </c>
      <c r="L239" s="147"/>
      <c r="M239" s="152"/>
      <c r="T239" s="153"/>
      <c r="AT239" s="149" t="s">
        <v>130</v>
      </c>
      <c r="AU239" s="149" t="s">
        <v>128</v>
      </c>
      <c r="AV239" s="12" t="s">
        <v>128</v>
      </c>
      <c r="AW239" s="12" t="s">
        <v>26</v>
      </c>
      <c r="AX239" s="12" t="s">
        <v>70</v>
      </c>
      <c r="AY239" s="149" t="s">
        <v>121</v>
      </c>
    </row>
    <row r="240" spans="2:65" s="13" customFormat="1">
      <c r="B240" s="154"/>
      <c r="D240" s="148" t="s">
        <v>130</v>
      </c>
      <c r="E240" s="155" t="s">
        <v>1</v>
      </c>
      <c r="F240" s="156" t="s">
        <v>132</v>
      </c>
      <c r="H240" s="157">
        <v>302.77800000000002</v>
      </c>
      <c r="L240" s="154"/>
      <c r="M240" s="158"/>
      <c r="T240" s="159"/>
      <c r="AT240" s="155" t="s">
        <v>130</v>
      </c>
      <c r="AU240" s="155" t="s">
        <v>128</v>
      </c>
      <c r="AV240" s="13" t="s">
        <v>127</v>
      </c>
      <c r="AW240" s="13" t="s">
        <v>26</v>
      </c>
      <c r="AX240" s="13" t="s">
        <v>78</v>
      </c>
      <c r="AY240" s="155" t="s">
        <v>121</v>
      </c>
    </row>
    <row r="241" spans="2:65" s="1" customFormat="1" ht="24.15" customHeight="1">
      <c r="B241" s="133"/>
      <c r="C241" s="134" t="s">
        <v>194</v>
      </c>
      <c r="D241" s="134" t="s">
        <v>123</v>
      </c>
      <c r="E241" s="135" t="s">
        <v>312</v>
      </c>
      <c r="F241" s="136" t="s">
        <v>313</v>
      </c>
      <c r="G241" s="137" t="s">
        <v>248</v>
      </c>
      <c r="H241" s="138">
        <v>72.09</v>
      </c>
      <c r="I241" s="138"/>
      <c r="J241" s="138">
        <f>ROUND(I241*H241,3)</f>
        <v>0</v>
      </c>
      <c r="K241" s="139"/>
      <c r="L241" s="27"/>
      <c r="M241" s="140" t="s">
        <v>1</v>
      </c>
      <c r="N241" s="141" t="s">
        <v>36</v>
      </c>
      <c r="O241" s="142">
        <v>0.89559</v>
      </c>
      <c r="P241" s="142">
        <f>O241*H241</f>
        <v>64.5630831</v>
      </c>
      <c r="Q241" s="142">
        <v>2.47E-3</v>
      </c>
      <c r="R241" s="142">
        <f>Q241*H241</f>
        <v>0.17806230000000001</v>
      </c>
      <c r="S241" s="142">
        <v>0</v>
      </c>
      <c r="T241" s="143">
        <f>S241*H241</f>
        <v>0</v>
      </c>
      <c r="AR241" s="144" t="s">
        <v>154</v>
      </c>
      <c r="AT241" s="144" t="s">
        <v>123</v>
      </c>
      <c r="AU241" s="144" t="s">
        <v>128</v>
      </c>
      <c r="AY241" s="15" t="s">
        <v>121</v>
      </c>
      <c r="BE241" s="145">
        <f>IF(N241="základná",J241,0)</f>
        <v>0</v>
      </c>
      <c r="BF241" s="145">
        <f>IF(N241="znížená",J241,0)</f>
        <v>0</v>
      </c>
      <c r="BG241" s="145">
        <f>IF(N241="zákl. prenesená",J241,0)</f>
        <v>0</v>
      </c>
      <c r="BH241" s="145">
        <f>IF(N241="zníž. prenesená",J241,0)</f>
        <v>0</v>
      </c>
      <c r="BI241" s="145">
        <f>IF(N241="nulová",J241,0)</f>
        <v>0</v>
      </c>
      <c r="BJ241" s="15" t="s">
        <v>128</v>
      </c>
      <c r="BK241" s="146">
        <f>ROUND(I241*H241,3)</f>
        <v>0</v>
      </c>
      <c r="BL241" s="15" t="s">
        <v>154</v>
      </c>
      <c r="BM241" s="144" t="s">
        <v>314</v>
      </c>
    </row>
    <row r="242" spans="2:65" s="12" customFormat="1">
      <c r="B242" s="147"/>
      <c r="D242" s="148" t="s">
        <v>130</v>
      </c>
      <c r="E242" s="149" t="s">
        <v>1</v>
      </c>
      <c r="F242" s="150" t="s">
        <v>256</v>
      </c>
      <c r="H242" s="151">
        <v>72.09</v>
      </c>
      <c r="L242" s="147"/>
      <c r="M242" s="152"/>
      <c r="T242" s="153"/>
      <c r="AT242" s="149" t="s">
        <v>130</v>
      </c>
      <c r="AU242" s="149" t="s">
        <v>128</v>
      </c>
      <c r="AV242" s="12" t="s">
        <v>128</v>
      </c>
      <c r="AW242" s="12" t="s">
        <v>26</v>
      </c>
      <c r="AX242" s="12" t="s">
        <v>70</v>
      </c>
      <c r="AY242" s="149" t="s">
        <v>121</v>
      </c>
    </row>
    <row r="243" spans="2:65" s="13" customFormat="1">
      <c r="B243" s="154"/>
      <c r="D243" s="148" t="s">
        <v>130</v>
      </c>
      <c r="E243" s="155" t="s">
        <v>1</v>
      </c>
      <c r="F243" s="156" t="s">
        <v>132</v>
      </c>
      <c r="H243" s="157">
        <v>72.09</v>
      </c>
      <c r="L243" s="154"/>
      <c r="M243" s="158"/>
      <c r="T243" s="159"/>
      <c r="AT243" s="155" t="s">
        <v>130</v>
      </c>
      <c r="AU243" s="155" t="s">
        <v>128</v>
      </c>
      <c r="AV243" s="13" t="s">
        <v>127</v>
      </c>
      <c r="AW243" s="13" t="s">
        <v>26</v>
      </c>
      <c r="AX243" s="13" t="s">
        <v>78</v>
      </c>
      <c r="AY243" s="155" t="s">
        <v>121</v>
      </c>
    </row>
    <row r="244" spans="2:65" s="1" customFormat="1" ht="24.15" customHeight="1">
      <c r="B244" s="133"/>
      <c r="C244" s="134" t="s">
        <v>315</v>
      </c>
      <c r="D244" s="134" t="s">
        <v>123</v>
      </c>
      <c r="E244" s="135" t="s">
        <v>316</v>
      </c>
      <c r="F244" s="136" t="s">
        <v>317</v>
      </c>
      <c r="G244" s="137" t="s">
        <v>248</v>
      </c>
      <c r="H244" s="138">
        <v>9</v>
      </c>
      <c r="I244" s="138"/>
      <c r="J244" s="138">
        <f>ROUND(I244*H244,3)</f>
        <v>0</v>
      </c>
      <c r="K244" s="139"/>
      <c r="L244" s="27"/>
      <c r="M244" s="140" t="s">
        <v>1</v>
      </c>
      <c r="N244" s="141" t="s">
        <v>36</v>
      </c>
      <c r="O244" s="142">
        <v>0</v>
      </c>
      <c r="P244" s="142">
        <f>O244*H244</f>
        <v>0</v>
      </c>
      <c r="Q244" s="142">
        <v>0</v>
      </c>
      <c r="R244" s="142">
        <f>Q244*H244</f>
        <v>0</v>
      </c>
      <c r="S244" s="142">
        <v>0</v>
      </c>
      <c r="T244" s="143">
        <f>S244*H244</f>
        <v>0</v>
      </c>
      <c r="AR244" s="144" t="s">
        <v>154</v>
      </c>
      <c r="AT244" s="144" t="s">
        <v>123</v>
      </c>
      <c r="AU244" s="144" t="s">
        <v>128</v>
      </c>
      <c r="AY244" s="15" t="s">
        <v>121</v>
      </c>
      <c r="BE244" s="145">
        <f>IF(N244="základná",J244,0)</f>
        <v>0</v>
      </c>
      <c r="BF244" s="145">
        <f>IF(N244="znížená",J244,0)</f>
        <v>0</v>
      </c>
      <c r="BG244" s="145">
        <f>IF(N244="zákl. prenesená",J244,0)</f>
        <v>0</v>
      </c>
      <c r="BH244" s="145">
        <f>IF(N244="zníž. prenesená",J244,0)</f>
        <v>0</v>
      </c>
      <c r="BI244" s="145">
        <f>IF(N244="nulová",J244,0)</f>
        <v>0</v>
      </c>
      <c r="BJ244" s="15" t="s">
        <v>128</v>
      </c>
      <c r="BK244" s="146">
        <f>ROUND(I244*H244,3)</f>
        <v>0</v>
      </c>
      <c r="BL244" s="15" t="s">
        <v>154</v>
      </c>
      <c r="BM244" s="144" t="s">
        <v>318</v>
      </c>
    </row>
    <row r="245" spans="2:65" s="12" customFormat="1">
      <c r="B245" s="147"/>
      <c r="D245" s="148" t="s">
        <v>130</v>
      </c>
      <c r="E245" s="149" t="s">
        <v>1</v>
      </c>
      <c r="F245" s="150" t="s">
        <v>319</v>
      </c>
      <c r="H245" s="151">
        <v>9</v>
      </c>
      <c r="L245" s="147"/>
      <c r="M245" s="152"/>
      <c r="T245" s="153"/>
      <c r="AT245" s="149" t="s">
        <v>130</v>
      </c>
      <c r="AU245" s="149" t="s">
        <v>128</v>
      </c>
      <c r="AV245" s="12" t="s">
        <v>128</v>
      </c>
      <c r="AW245" s="12" t="s">
        <v>26</v>
      </c>
      <c r="AX245" s="12" t="s">
        <v>70</v>
      </c>
      <c r="AY245" s="149" t="s">
        <v>121</v>
      </c>
    </row>
    <row r="246" spans="2:65" s="13" customFormat="1">
      <c r="B246" s="154"/>
      <c r="D246" s="148" t="s">
        <v>130</v>
      </c>
      <c r="E246" s="155" t="s">
        <v>1</v>
      </c>
      <c r="F246" s="156" t="s">
        <v>132</v>
      </c>
      <c r="H246" s="157">
        <v>9</v>
      </c>
      <c r="L246" s="154"/>
      <c r="M246" s="158"/>
      <c r="T246" s="159"/>
      <c r="AT246" s="155" t="s">
        <v>130</v>
      </c>
      <c r="AU246" s="155" t="s">
        <v>128</v>
      </c>
      <c r="AV246" s="13" t="s">
        <v>127</v>
      </c>
      <c r="AW246" s="13" t="s">
        <v>26</v>
      </c>
      <c r="AX246" s="13" t="s">
        <v>78</v>
      </c>
      <c r="AY246" s="155" t="s">
        <v>121</v>
      </c>
    </row>
    <row r="247" spans="2:65" s="1" customFormat="1" ht="24.15" customHeight="1">
      <c r="B247" s="133"/>
      <c r="C247" s="134" t="s">
        <v>199</v>
      </c>
      <c r="D247" s="134" t="s">
        <v>123</v>
      </c>
      <c r="E247" s="135" t="s">
        <v>320</v>
      </c>
      <c r="F247" s="136" t="s">
        <v>321</v>
      </c>
      <c r="G247" s="137" t="s">
        <v>290</v>
      </c>
      <c r="H247" s="138">
        <v>194.23699999999999</v>
      </c>
      <c r="I247" s="138"/>
      <c r="J247" s="138">
        <f>ROUND(I247*H247,3)</f>
        <v>0</v>
      </c>
      <c r="K247" s="139"/>
      <c r="L247" s="27"/>
      <c r="M247" s="140" t="s">
        <v>1</v>
      </c>
      <c r="N247" s="141" t="s">
        <v>36</v>
      </c>
      <c r="O247" s="142">
        <v>0</v>
      </c>
      <c r="P247" s="142">
        <f>O247*H247</f>
        <v>0</v>
      </c>
      <c r="Q247" s="142">
        <v>0</v>
      </c>
      <c r="R247" s="142">
        <f>Q247*H247</f>
        <v>0</v>
      </c>
      <c r="S247" s="142">
        <v>0</v>
      </c>
      <c r="T247" s="143">
        <f>S247*H247</f>
        <v>0</v>
      </c>
      <c r="AR247" s="144" t="s">
        <v>154</v>
      </c>
      <c r="AT247" s="144" t="s">
        <v>123</v>
      </c>
      <c r="AU247" s="144" t="s">
        <v>128</v>
      </c>
      <c r="AY247" s="15" t="s">
        <v>121</v>
      </c>
      <c r="BE247" s="145">
        <f>IF(N247="základná",J247,0)</f>
        <v>0</v>
      </c>
      <c r="BF247" s="145">
        <f>IF(N247="znížená",J247,0)</f>
        <v>0</v>
      </c>
      <c r="BG247" s="145">
        <f>IF(N247="zákl. prenesená",J247,0)</f>
        <v>0</v>
      </c>
      <c r="BH247" s="145">
        <f>IF(N247="zníž. prenesená",J247,0)</f>
        <v>0</v>
      </c>
      <c r="BI247" s="145">
        <f>IF(N247="nulová",J247,0)</f>
        <v>0</v>
      </c>
      <c r="BJ247" s="15" t="s">
        <v>128</v>
      </c>
      <c r="BK247" s="146">
        <f>ROUND(I247*H247,3)</f>
        <v>0</v>
      </c>
      <c r="BL247" s="15" t="s">
        <v>154</v>
      </c>
      <c r="BM247" s="144" t="s">
        <v>322</v>
      </c>
    </row>
    <row r="248" spans="2:65" s="11" customFormat="1" ht="22.85" customHeight="1">
      <c r="B248" s="122"/>
      <c r="D248" s="123" t="s">
        <v>69</v>
      </c>
      <c r="E248" s="131" t="s">
        <v>323</v>
      </c>
      <c r="F248" s="131" t="s">
        <v>324</v>
      </c>
      <c r="J248" s="132">
        <f>BK248</f>
        <v>0</v>
      </c>
      <c r="L248" s="122"/>
      <c r="M248" s="126"/>
      <c r="P248" s="127">
        <f>SUM(P249:P256)</f>
        <v>297.91773000000001</v>
      </c>
      <c r="R248" s="127">
        <f>SUM(R249:R256)</f>
        <v>0.1504635</v>
      </c>
      <c r="T248" s="128">
        <f>SUM(T249:T256)</f>
        <v>0</v>
      </c>
      <c r="AR248" s="123" t="s">
        <v>128</v>
      </c>
      <c r="AT248" s="129" t="s">
        <v>69</v>
      </c>
      <c r="AU248" s="129" t="s">
        <v>78</v>
      </c>
      <c r="AY248" s="123" t="s">
        <v>121</v>
      </c>
      <c r="BK248" s="130">
        <f>SUM(BK249:BK256)</f>
        <v>0</v>
      </c>
    </row>
    <row r="249" spans="2:65" s="1" customFormat="1" ht="24.15" customHeight="1">
      <c r="B249" s="133"/>
      <c r="C249" s="134" t="s">
        <v>325</v>
      </c>
      <c r="D249" s="134" t="s">
        <v>123</v>
      </c>
      <c r="E249" s="135" t="s">
        <v>326</v>
      </c>
      <c r="F249" s="136" t="s">
        <v>327</v>
      </c>
      <c r="G249" s="137" t="s">
        <v>328</v>
      </c>
      <c r="H249" s="138">
        <v>3009.27</v>
      </c>
      <c r="I249" s="138"/>
      <c r="J249" s="138">
        <f>ROUND(I249*H249,3)</f>
        <v>0</v>
      </c>
      <c r="K249" s="139"/>
      <c r="L249" s="27"/>
      <c r="M249" s="140" t="s">
        <v>1</v>
      </c>
      <c r="N249" s="141" t="s">
        <v>36</v>
      </c>
      <c r="O249" s="142">
        <v>9.9000000000000005E-2</v>
      </c>
      <c r="P249" s="142">
        <f>O249*H249</f>
        <v>297.91773000000001</v>
      </c>
      <c r="Q249" s="142">
        <v>5.0000000000000002E-5</v>
      </c>
      <c r="R249" s="142">
        <f>Q249*H249</f>
        <v>0.1504635</v>
      </c>
      <c r="S249" s="142">
        <v>0</v>
      </c>
      <c r="T249" s="143">
        <f>S249*H249</f>
        <v>0</v>
      </c>
      <c r="AR249" s="144" t="s">
        <v>154</v>
      </c>
      <c r="AT249" s="144" t="s">
        <v>123</v>
      </c>
      <c r="AU249" s="144" t="s">
        <v>128</v>
      </c>
      <c r="AY249" s="15" t="s">
        <v>121</v>
      </c>
      <c r="BE249" s="145">
        <f>IF(N249="základná",J249,0)</f>
        <v>0</v>
      </c>
      <c r="BF249" s="145">
        <f>IF(N249="znížená",J249,0)</f>
        <v>0</v>
      </c>
      <c r="BG249" s="145">
        <f>IF(N249="zákl. prenesená",J249,0)</f>
        <v>0</v>
      </c>
      <c r="BH249" s="145">
        <f>IF(N249="zníž. prenesená",J249,0)</f>
        <v>0</v>
      </c>
      <c r="BI249" s="145">
        <f>IF(N249="nulová",J249,0)</f>
        <v>0</v>
      </c>
      <c r="BJ249" s="15" t="s">
        <v>128</v>
      </c>
      <c r="BK249" s="146">
        <f>ROUND(I249*H249,3)</f>
        <v>0</v>
      </c>
      <c r="BL249" s="15" t="s">
        <v>154</v>
      </c>
      <c r="BM249" s="144" t="s">
        <v>329</v>
      </c>
    </row>
    <row r="250" spans="2:65" s="12" customFormat="1">
      <c r="B250" s="147"/>
      <c r="D250" s="148" t="s">
        <v>130</v>
      </c>
      <c r="E250" s="149" t="s">
        <v>1</v>
      </c>
      <c r="F250" s="150" t="s">
        <v>330</v>
      </c>
      <c r="H250" s="151">
        <v>1520</v>
      </c>
      <c r="L250" s="147"/>
      <c r="M250" s="152"/>
      <c r="T250" s="153"/>
      <c r="AT250" s="149" t="s">
        <v>130</v>
      </c>
      <c r="AU250" s="149" t="s">
        <v>128</v>
      </c>
      <c r="AV250" s="12" t="s">
        <v>128</v>
      </c>
      <c r="AW250" s="12" t="s">
        <v>26</v>
      </c>
      <c r="AX250" s="12" t="s">
        <v>70</v>
      </c>
      <c r="AY250" s="149" t="s">
        <v>121</v>
      </c>
    </row>
    <row r="251" spans="2:65" s="12" customFormat="1">
      <c r="B251" s="147"/>
      <c r="D251" s="148" t="s">
        <v>130</v>
      </c>
      <c r="E251" s="149" t="s">
        <v>1</v>
      </c>
      <c r="F251" s="150" t="s">
        <v>331</v>
      </c>
      <c r="H251" s="151">
        <v>1131.3499999999999</v>
      </c>
      <c r="L251" s="147"/>
      <c r="M251" s="152"/>
      <c r="T251" s="153"/>
      <c r="AT251" s="149" t="s">
        <v>130</v>
      </c>
      <c r="AU251" s="149" t="s">
        <v>128</v>
      </c>
      <c r="AV251" s="12" t="s">
        <v>128</v>
      </c>
      <c r="AW251" s="12" t="s">
        <v>26</v>
      </c>
      <c r="AX251" s="12" t="s">
        <v>70</v>
      </c>
      <c r="AY251" s="149" t="s">
        <v>121</v>
      </c>
    </row>
    <row r="252" spans="2:65" s="12" customFormat="1">
      <c r="B252" s="147"/>
      <c r="D252" s="148" t="s">
        <v>130</v>
      </c>
      <c r="E252" s="149" t="s">
        <v>1</v>
      </c>
      <c r="F252" s="150" t="s">
        <v>332</v>
      </c>
      <c r="H252" s="151">
        <v>247.92</v>
      </c>
      <c r="L252" s="147"/>
      <c r="M252" s="152"/>
      <c r="T252" s="153"/>
      <c r="AT252" s="149" t="s">
        <v>130</v>
      </c>
      <c r="AU252" s="149" t="s">
        <v>128</v>
      </c>
      <c r="AV252" s="12" t="s">
        <v>128</v>
      </c>
      <c r="AW252" s="12" t="s">
        <v>26</v>
      </c>
      <c r="AX252" s="12" t="s">
        <v>70</v>
      </c>
      <c r="AY252" s="149" t="s">
        <v>121</v>
      </c>
    </row>
    <row r="253" spans="2:65" s="12" customFormat="1">
      <c r="B253" s="147"/>
      <c r="D253" s="148" t="s">
        <v>130</v>
      </c>
      <c r="E253" s="149" t="s">
        <v>1</v>
      </c>
      <c r="F253" s="150" t="s">
        <v>333</v>
      </c>
      <c r="H253" s="151">
        <v>110</v>
      </c>
      <c r="L253" s="147"/>
      <c r="M253" s="152"/>
      <c r="T253" s="153"/>
      <c r="AT253" s="149" t="s">
        <v>130</v>
      </c>
      <c r="AU253" s="149" t="s">
        <v>128</v>
      </c>
      <c r="AV253" s="12" t="s">
        <v>128</v>
      </c>
      <c r="AW253" s="12" t="s">
        <v>26</v>
      </c>
      <c r="AX253" s="12" t="s">
        <v>70</v>
      </c>
      <c r="AY253" s="149" t="s">
        <v>121</v>
      </c>
    </row>
    <row r="254" spans="2:65" s="13" customFormat="1">
      <c r="B254" s="154"/>
      <c r="D254" s="148" t="s">
        <v>130</v>
      </c>
      <c r="E254" s="155" t="s">
        <v>1</v>
      </c>
      <c r="F254" s="156" t="s">
        <v>132</v>
      </c>
      <c r="H254" s="157">
        <v>3009.27</v>
      </c>
      <c r="L254" s="154"/>
      <c r="M254" s="158"/>
      <c r="T254" s="159"/>
      <c r="AT254" s="155" t="s">
        <v>130</v>
      </c>
      <c r="AU254" s="155" t="s">
        <v>128</v>
      </c>
      <c r="AV254" s="13" t="s">
        <v>127</v>
      </c>
      <c r="AW254" s="13" t="s">
        <v>26</v>
      </c>
      <c r="AX254" s="13" t="s">
        <v>78</v>
      </c>
      <c r="AY254" s="155" t="s">
        <v>121</v>
      </c>
    </row>
    <row r="255" spans="2:65" s="1" customFormat="1" ht="24.15" customHeight="1">
      <c r="B255" s="133"/>
      <c r="C255" s="160" t="s">
        <v>210</v>
      </c>
      <c r="D255" s="160" t="s">
        <v>280</v>
      </c>
      <c r="E255" s="161" t="s">
        <v>334</v>
      </c>
      <c r="F255" s="162" t="s">
        <v>335</v>
      </c>
      <c r="G255" s="163" t="s">
        <v>193</v>
      </c>
      <c r="H255" s="164">
        <v>3.0089999999999999</v>
      </c>
      <c r="I255" s="164"/>
      <c r="J255" s="164">
        <f>ROUND(I255*H255,3)</f>
        <v>0</v>
      </c>
      <c r="K255" s="165"/>
      <c r="L255" s="166"/>
      <c r="M255" s="167" t="s">
        <v>1</v>
      </c>
      <c r="N255" s="168" t="s">
        <v>36</v>
      </c>
      <c r="O255" s="142">
        <v>0</v>
      </c>
      <c r="P255" s="142">
        <f>O255*H255</f>
        <v>0</v>
      </c>
      <c r="Q255" s="142">
        <v>0</v>
      </c>
      <c r="R255" s="142">
        <f>Q255*H255</f>
        <v>0</v>
      </c>
      <c r="S255" s="142">
        <v>0</v>
      </c>
      <c r="T255" s="143">
        <f>S255*H255</f>
        <v>0</v>
      </c>
      <c r="AR255" s="144" t="s">
        <v>180</v>
      </c>
      <c r="AT255" s="144" t="s">
        <v>280</v>
      </c>
      <c r="AU255" s="144" t="s">
        <v>128</v>
      </c>
      <c r="AY255" s="15" t="s">
        <v>121</v>
      </c>
      <c r="BE255" s="145">
        <f>IF(N255="základná",J255,0)</f>
        <v>0</v>
      </c>
      <c r="BF255" s="145">
        <f>IF(N255="znížená",J255,0)</f>
        <v>0</v>
      </c>
      <c r="BG255" s="145">
        <f>IF(N255="zákl. prenesená",J255,0)</f>
        <v>0</v>
      </c>
      <c r="BH255" s="145">
        <f>IF(N255="zníž. prenesená",J255,0)</f>
        <v>0</v>
      </c>
      <c r="BI255" s="145">
        <f>IF(N255="nulová",J255,0)</f>
        <v>0</v>
      </c>
      <c r="BJ255" s="15" t="s">
        <v>128</v>
      </c>
      <c r="BK255" s="146">
        <f>ROUND(I255*H255,3)</f>
        <v>0</v>
      </c>
      <c r="BL255" s="15" t="s">
        <v>154</v>
      </c>
      <c r="BM255" s="144" t="s">
        <v>336</v>
      </c>
    </row>
    <row r="256" spans="2:65" s="1" customFormat="1" ht="24.15" customHeight="1">
      <c r="B256" s="133"/>
      <c r="C256" s="134" t="s">
        <v>337</v>
      </c>
      <c r="D256" s="134" t="s">
        <v>123</v>
      </c>
      <c r="E256" s="135" t="s">
        <v>338</v>
      </c>
      <c r="F256" s="136" t="s">
        <v>339</v>
      </c>
      <c r="G256" s="137" t="s">
        <v>290</v>
      </c>
      <c r="H256" s="138">
        <v>115.12</v>
      </c>
      <c r="I256" s="138"/>
      <c r="J256" s="138">
        <f>ROUND(I256*H256,3)</f>
        <v>0</v>
      </c>
      <c r="K256" s="139"/>
      <c r="L256" s="27"/>
      <c r="M256" s="140" t="s">
        <v>1</v>
      </c>
      <c r="N256" s="141" t="s">
        <v>36</v>
      </c>
      <c r="O256" s="142">
        <v>0</v>
      </c>
      <c r="P256" s="142">
        <f>O256*H256</f>
        <v>0</v>
      </c>
      <c r="Q256" s="142">
        <v>0</v>
      </c>
      <c r="R256" s="142">
        <f>Q256*H256</f>
        <v>0</v>
      </c>
      <c r="S256" s="142">
        <v>0</v>
      </c>
      <c r="T256" s="143">
        <f>S256*H256</f>
        <v>0</v>
      </c>
      <c r="AR256" s="144" t="s">
        <v>154</v>
      </c>
      <c r="AT256" s="144" t="s">
        <v>123</v>
      </c>
      <c r="AU256" s="144" t="s">
        <v>128</v>
      </c>
      <c r="AY256" s="15" t="s">
        <v>121</v>
      </c>
      <c r="BE256" s="145">
        <f>IF(N256="základná",J256,0)</f>
        <v>0</v>
      </c>
      <c r="BF256" s="145">
        <f>IF(N256="znížená",J256,0)</f>
        <v>0</v>
      </c>
      <c r="BG256" s="145">
        <f>IF(N256="zákl. prenesená",J256,0)</f>
        <v>0</v>
      </c>
      <c r="BH256" s="145">
        <f>IF(N256="zníž. prenesená",J256,0)</f>
        <v>0</v>
      </c>
      <c r="BI256" s="145">
        <f>IF(N256="nulová",J256,0)</f>
        <v>0</v>
      </c>
      <c r="BJ256" s="15" t="s">
        <v>128</v>
      </c>
      <c r="BK256" s="146">
        <f>ROUND(I256*H256,3)</f>
        <v>0</v>
      </c>
      <c r="BL256" s="15" t="s">
        <v>154</v>
      </c>
      <c r="BM256" s="144" t="s">
        <v>340</v>
      </c>
    </row>
    <row r="257" spans="2:65" s="11" customFormat="1" ht="22.85" customHeight="1">
      <c r="B257" s="122"/>
      <c r="D257" s="123" t="s">
        <v>69</v>
      </c>
      <c r="E257" s="131" t="s">
        <v>341</v>
      </c>
      <c r="F257" s="131" t="s">
        <v>342</v>
      </c>
      <c r="J257" s="132">
        <f>BK257</f>
        <v>0</v>
      </c>
      <c r="L257" s="122"/>
      <c r="M257" s="126"/>
      <c r="P257" s="127">
        <f>SUM(P258:P262)</f>
        <v>21.3325</v>
      </c>
      <c r="R257" s="127">
        <f>SUM(R258:R262)</f>
        <v>1.2880000000000001E-2</v>
      </c>
      <c r="T257" s="128">
        <f>SUM(T258:T262)</f>
        <v>0</v>
      </c>
      <c r="AR257" s="123" t="s">
        <v>128</v>
      </c>
      <c r="AT257" s="129" t="s">
        <v>69</v>
      </c>
      <c r="AU257" s="129" t="s">
        <v>78</v>
      </c>
      <c r="AY257" s="123" t="s">
        <v>121</v>
      </c>
      <c r="BK257" s="130">
        <f>SUM(BK258:BK262)</f>
        <v>0</v>
      </c>
    </row>
    <row r="258" spans="2:65" s="1" customFormat="1" ht="24.15" customHeight="1">
      <c r="B258" s="133"/>
      <c r="C258" s="134" t="s">
        <v>204</v>
      </c>
      <c r="D258" s="134" t="s">
        <v>123</v>
      </c>
      <c r="E258" s="135" t="s">
        <v>343</v>
      </c>
      <c r="F258" s="136" t="s">
        <v>344</v>
      </c>
      <c r="G258" s="137" t="s">
        <v>169</v>
      </c>
      <c r="H258" s="138">
        <v>80.5</v>
      </c>
      <c r="I258" s="138"/>
      <c r="J258" s="138">
        <f>ROUND(I258*H258,3)</f>
        <v>0</v>
      </c>
      <c r="K258" s="139"/>
      <c r="L258" s="27"/>
      <c r="M258" s="140" t="s">
        <v>1</v>
      </c>
      <c r="N258" s="141" t="s">
        <v>36</v>
      </c>
      <c r="O258" s="142">
        <v>0.26500000000000001</v>
      </c>
      <c r="P258" s="142">
        <f>O258*H258</f>
        <v>21.3325</v>
      </c>
      <c r="Q258" s="142">
        <v>1.6000000000000001E-4</v>
      </c>
      <c r="R258" s="142">
        <f>Q258*H258</f>
        <v>1.2880000000000001E-2</v>
      </c>
      <c r="S258" s="142">
        <v>0</v>
      </c>
      <c r="T258" s="143">
        <f>S258*H258</f>
        <v>0</v>
      </c>
      <c r="AR258" s="144" t="s">
        <v>154</v>
      </c>
      <c r="AT258" s="144" t="s">
        <v>123</v>
      </c>
      <c r="AU258" s="144" t="s">
        <v>128</v>
      </c>
      <c r="AY258" s="15" t="s">
        <v>121</v>
      </c>
      <c r="BE258" s="145">
        <f>IF(N258="základná",J258,0)</f>
        <v>0</v>
      </c>
      <c r="BF258" s="145">
        <f>IF(N258="znížená",J258,0)</f>
        <v>0</v>
      </c>
      <c r="BG258" s="145">
        <f>IF(N258="zákl. prenesená",J258,0)</f>
        <v>0</v>
      </c>
      <c r="BH258" s="145">
        <f>IF(N258="zníž. prenesená",J258,0)</f>
        <v>0</v>
      </c>
      <c r="BI258" s="145">
        <f>IF(N258="nulová",J258,0)</f>
        <v>0</v>
      </c>
      <c r="BJ258" s="15" t="s">
        <v>128</v>
      </c>
      <c r="BK258" s="146">
        <f>ROUND(I258*H258,3)</f>
        <v>0</v>
      </c>
      <c r="BL258" s="15" t="s">
        <v>154</v>
      </c>
      <c r="BM258" s="144" t="s">
        <v>345</v>
      </c>
    </row>
    <row r="259" spans="2:65" s="12" customFormat="1">
      <c r="B259" s="147"/>
      <c r="D259" s="148" t="s">
        <v>130</v>
      </c>
      <c r="E259" s="149" t="s">
        <v>1</v>
      </c>
      <c r="F259" s="150" t="s">
        <v>346</v>
      </c>
      <c r="H259" s="151">
        <v>80.5</v>
      </c>
      <c r="L259" s="147"/>
      <c r="M259" s="152"/>
      <c r="T259" s="153"/>
      <c r="AT259" s="149" t="s">
        <v>130</v>
      </c>
      <c r="AU259" s="149" t="s">
        <v>128</v>
      </c>
      <c r="AV259" s="12" t="s">
        <v>128</v>
      </c>
      <c r="AW259" s="12" t="s">
        <v>26</v>
      </c>
      <c r="AX259" s="12" t="s">
        <v>70</v>
      </c>
      <c r="AY259" s="149" t="s">
        <v>121</v>
      </c>
    </row>
    <row r="260" spans="2:65" s="13" customFormat="1">
      <c r="B260" s="154"/>
      <c r="D260" s="148" t="s">
        <v>130</v>
      </c>
      <c r="E260" s="155" t="s">
        <v>1</v>
      </c>
      <c r="F260" s="156" t="s">
        <v>132</v>
      </c>
      <c r="H260" s="157">
        <v>80.5</v>
      </c>
      <c r="L260" s="154"/>
      <c r="M260" s="158"/>
      <c r="T260" s="159"/>
      <c r="AT260" s="155" t="s">
        <v>130</v>
      </c>
      <c r="AU260" s="155" t="s">
        <v>128</v>
      </c>
      <c r="AV260" s="13" t="s">
        <v>127</v>
      </c>
      <c r="AW260" s="13" t="s">
        <v>26</v>
      </c>
      <c r="AX260" s="13" t="s">
        <v>78</v>
      </c>
      <c r="AY260" s="155" t="s">
        <v>121</v>
      </c>
    </row>
    <row r="261" spans="2:65" s="1" customFormat="1" ht="37.85" customHeight="1">
      <c r="B261" s="133"/>
      <c r="C261" s="134" t="s">
        <v>347</v>
      </c>
      <c r="D261" s="134" t="s">
        <v>123</v>
      </c>
      <c r="E261" s="135" t="s">
        <v>348</v>
      </c>
      <c r="F261" s="136" t="s">
        <v>349</v>
      </c>
      <c r="G261" s="137" t="s">
        <v>169</v>
      </c>
      <c r="H261" s="138">
        <v>77.856999999999999</v>
      </c>
      <c r="I261" s="138"/>
      <c r="J261" s="138">
        <f>ROUND(I261*H261,3)</f>
        <v>0</v>
      </c>
      <c r="K261" s="139"/>
      <c r="L261" s="27"/>
      <c r="M261" s="140" t="s">
        <v>1</v>
      </c>
      <c r="N261" s="141" t="s">
        <v>36</v>
      </c>
      <c r="O261" s="142">
        <v>0</v>
      </c>
      <c r="P261" s="142">
        <f>O261*H261</f>
        <v>0</v>
      </c>
      <c r="Q261" s="142">
        <v>0</v>
      </c>
      <c r="R261" s="142">
        <f>Q261*H261</f>
        <v>0</v>
      </c>
      <c r="S261" s="142">
        <v>0</v>
      </c>
      <c r="T261" s="143">
        <f>S261*H261</f>
        <v>0</v>
      </c>
      <c r="AR261" s="144" t="s">
        <v>154</v>
      </c>
      <c r="AT261" s="144" t="s">
        <v>123</v>
      </c>
      <c r="AU261" s="144" t="s">
        <v>128</v>
      </c>
      <c r="AY261" s="15" t="s">
        <v>121</v>
      </c>
      <c r="BE261" s="145">
        <f>IF(N261="základná",J261,0)</f>
        <v>0</v>
      </c>
      <c r="BF261" s="145">
        <f>IF(N261="znížená",J261,0)</f>
        <v>0</v>
      </c>
      <c r="BG261" s="145">
        <f>IF(N261="zákl. prenesená",J261,0)</f>
        <v>0</v>
      </c>
      <c r="BH261" s="145">
        <f>IF(N261="zníž. prenesená",J261,0)</f>
        <v>0</v>
      </c>
      <c r="BI261" s="145">
        <f>IF(N261="nulová",J261,0)</f>
        <v>0</v>
      </c>
      <c r="BJ261" s="15" t="s">
        <v>128</v>
      </c>
      <c r="BK261" s="146">
        <f>ROUND(I261*H261,3)</f>
        <v>0</v>
      </c>
      <c r="BL261" s="15" t="s">
        <v>154</v>
      </c>
      <c r="BM261" s="144" t="s">
        <v>350</v>
      </c>
    </row>
    <row r="262" spans="2:65" s="12" customFormat="1">
      <c r="B262" s="147"/>
      <c r="D262" s="148" t="s">
        <v>130</v>
      </c>
      <c r="E262" s="149" t="s">
        <v>1</v>
      </c>
      <c r="F262" s="150" t="s">
        <v>351</v>
      </c>
      <c r="H262" s="151">
        <v>77.856999999999999</v>
      </c>
      <c r="L262" s="147"/>
      <c r="M262" s="152"/>
      <c r="T262" s="153"/>
      <c r="AT262" s="149" t="s">
        <v>130</v>
      </c>
      <c r="AU262" s="149" t="s">
        <v>128</v>
      </c>
      <c r="AV262" s="12" t="s">
        <v>128</v>
      </c>
      <c r="AW262" s="12" t="s">
        <v>26</v>
      </c>
      <c r="AX262" s="12" t="s">
        <v>78</v>
      </c>
      <c r="AY262" s="149" t="s">
        <v>121</v>
      </c>
    </row>
    <row r="263" spans="2:65" s="11" customFormat="1" ht="25.95" customHeight="1">
      <c r="B263" s="122"/>
      <c r="D263" s="123" t="s">
        <v>69</v>
      </c>
      <c r="E263" s="124" t="s">
        <v>280</v>
      </c>
      <c r="F263" s="124" t="s">
        <v>352</v>
      </c>
      <c r="J263" s="125">
        <f>BK263</f>
        <v>0</v>
      </c>
      <c r="L263" s="122"/>
      <c r="M263" s="126"/>
      <c r="P263" s="127">
        <f>P264</f>
        <v>0</v>
      </c>
      <c r="R263" s="127">
        <f>R264</f>
        <v>0</v>
      </c>
      <c r="T263" s="128">
        <f>T264</f>
        <v>0</v>
      </c>
      <c r="AR263" s="123" t="s">
        <v>138</v>
      </c>
      <c r="AT263" s="129" t="s">
        <v>69</v>
      </c>
      <c r="AU263" s="129" t="s">
        <v>70</v>
      </c>
      <c r="AY263" s="123" t="s">
        <v>121</v>
      </c>
      <c r="BK263" s="130">
        <f>BK264</f>
        <v>0</v>
      </c>
    </row>
    <row r="264" spans="2:65" s="11" customFormat="1" ht="22.85" customHeight="1">
      <c r="B264" s="122"/>
      <c r="D264" s="123" t="s">
        <v>69</v>
      </c>
      <c r="E264" s="131" t="s">
        <v>353</v>
      </c>
      <c r="F264" s="131" t="s">
        <v>354</v>
      </c>
      <c r="J264" s="132">
        <f>BK264</f>
        <v>0</v>
      </c>
      <c r="L264" s="122"/>
      <c r="M264" s="126"/>
      <c r="P264" s="127">
        <f>SUM(P265:P289)</f>
        <v>0</v>
      </c>
      <c r="R264" s="127">
        <f>SUM(R265:R289)</f>
        <v>0</v>
      </c>
      <c r="T264" s="128">
        <f>SUM(T265:T289)</f>
        <v>0</v>
      </c>
      <c r="AR264" s="123" t="s">
        <v>138</v>
      </c>
      <c r="AT264" s="129" t="s">
        <v>69</v>
      </c>
      <c r="AU264" s="129" t="s">
        <v>78</v>
      </c>
      <c r="AY264" s="123" t="s">
        <v>121</v>
      </c>
      <c r="BK264" s="130">
        <f>SUM(BK265:BK289)</f>
        <v>0</v>
      </c>
    </row>
    <row r="265" spans="2:65" s="1" customFormat="1" ht="24.15" customHeight="1">
      <c r="B265" s="133"/>
      <c r="C265" s="134" t="s">
        <v>355</v>
      </c>
      <c r="D265" s="134" t="s">
        <v>123</v>
      </c>
      <c r="E265" s="135" t="s">
        <v>356</v>
      </c>
      <c r="F265" s="136" t="s">
        <v>357</v>
      </c>
      <c r="G265" s="137" t="s">
        <v>248</v>
      </c>
      <c r="H265" s="138">
        <v>23.12</v>
      </c>
      <c r="I265" s="138"/>
      <c r="J265" s="138">
        <f t="shared" ref="J265:J289" si="0">ROUND(I265*H265,3)</f>
        <v>0</v>
      </c>
      <c r="K265" s="139"/>
      <c r="L265" s="27"/>
      <c r="M265" s="140" t="s">
        <v>1</v>
      </c>
      <c r="N265" s="141" t="s">
        <v>36</v>
      </c>
      <c r="O265" s="142">
        <v>0</v>
      </c>
      <c r="P265" s="142">
        <f t="shared" ref="P265:P289" si="1">O265*H265</f>
        <v>0</v>
      </c>
      <c r="Q265" s="142">
        <v>0</v>
      </c>
      <c r="R265" s="142">
        <f t="shared" ref="R265:R289" si="2">Q265*H265</f>
        <v>0</v>
      </c>
      <c r="S265" s="142">
        <v>0</v>
      </c>
      <c r="T265" s="143">
        <f t="shared" ref="T265:T289" si="3">S265*H265</f>
        <v>0</v>
      </c>
      <c r="AR265" s="144" t="s">
        <v>358</v>
      </c>
      <c r="AT265" s="144" t="s">
        <v>123</v>
      </c>
      <c r="AU265" s="144" t="s">
        <v>128</v>
      </c>
      <c r="AY265" s="15" t="s">
        <v>121</v>
      </c>
      <c r="BE265" s="145">
        <f t="shared" ref="BE265:BE289" si="4">IF(N265="základná",J265,0)</f>
        <v>0</v>
      </c>
      <c r="BF265" s="145">
        <f t="shared" ref="BF265:BF289" si="5">IF(N265="znížená",J265,0)</f>
        <v>0</v>
      </c>
      <c r="BG265" s="145">
        <f t="shared" ref="BG265:BG289" si="6">IF(N265="zákl. prenesená",J265,0)</f>
        <v>0</v>
      </c>
      <c r="BH265" s="145">
        <f t="shared" ref="BH265:BH289" si="7">IF(N265="zníž. prenesená",J265,0)</f>
        <v>0</v>
      </c>
      <c r="BI265" s="145">
        <f t="shared" ref="BI265:BI289" si="8">IF(N265="nulová",J265,0)</f>
        <v>0</v>
      </c>
      <c r="BJ265" s="15" t="s">
        <v>128</v>
      </c>
      <c r="BK265" s="146">
        <f t="shared" ref="BK265:BK289" si="9">ROUND(I265*H265,3)</f>
        <v>0</v>
      </c>
      <c r="BL265" s="15" t="s">
        <v>358</v>
      </c>
      <c r="BM265" s="144" t="s">
        <v>359</v>
      </c>
    </row>
    <row r="266" spans="2:65" s="1" customFormat="1" ht="33" customHeight="1">
      <c r="B266" s="133"/>
      <c r="C266" s="160" t="s">
        <v>360</v>
      </c>
      <c r="D266" s="160" t="s">
        <v>280</v>
      </c>
      <c r="E266" s="161" t="s">
        <v>361</v>
      </c>
      <c r="F266" s="162" t="s">
        <v>362</v>
      </c>
      <c r="G266" s="163" t="s">
        <v>248</v>
      </c>
      <c r="H266" s="164">
        <v>23.12</v>
      </c>
      <c r="I266" s="164"/>
      <c r="J266" s="164">
        <f t="shared" si="0"/>
        <v>0</v>
      </c>
      <c r="K266" s="165"/>
      <c r="L266" s="166"/>
      <c r="M266" s="167" t="s">
        <v>1</v>
      </c>
      <c r="N266" s="168" t="s">
        <v>36</v>
      </c>
      <c r="O266" s="142">
        <v>0</v>
      </c>
      <c r="P266" s="142">
        <f t="shared" si="1"/>
        <v>0</v>
      </c>
      <c r="Q266" s="142">
        <v>0</v>
      </c>
      <c r="R266" s="142">
        <f t="shared" si="2"/>
        <v>0</v>
      </c>
      <c r="S266" s="142">
        <v>0</v>
      </c>
      <c r="T266" s="143">
        <f t="shared" si="3"/>
        <v>0</v>
      </c>
      <c r="AR266" s="144" t="s">
        <v>363</v>
      </c>
      <c r="AT266" s="144" t="s">
        <v>280</v>
      </c>
      <c r="AU266" s="144" t="s">
        <v>128</v>
      </c>
      <c r="AY266" s="15" t="s">
        <v>121</v>
      </c>
      <c r="BE266" s="145">
        <f t="shared" si="4"/>
        <v>0</v>
      </c>
      <c r="BF266" s="145">
        <f t="shared" si="5"/>
        <v>0</v>
      </c>
      <c r="BG266" s="145">
        <f t="shared" si="6"/>
        <v>0</v>
      </c>
      <c r="BH266" s="145">
        <f t="shared" si="7"/>
        <v>0</v>
      </c>
      <c r="BI266" s="145">
        <f t="shared" si="8"/>
        <v>0</v>
      </c>
      <c r="BJ266" s="15" t="s">
        <v>128</v>
      </c>
      <c r="BK266" s="146">
        <f t="shared" si="9"/>
        <v>0</v>
      </c>
      <c r="BL266" s="15" t="s">
        <v>358</v>
      </c>
      <c r="BM266" s="144" t="s">
        <v>364</v>
      </c>
    </row>
    <row r="267" spans="2:65" s="1" customFormat="1" ht="33" customHeight="1">
      <c r="B267" s="133"/>
      <c r="C267" s="160" t="s">
        <v>220</v>
      </c>
      <c r="D267" s="160" t="s">
        <v>280</v>
      </c>
      <c r="E267" s="161" t="s">
        <v>365</v>
      </c>
      <c r="F267" s="162" t="s">
        <v>366</v>
      </c>
      <c r="G267" s="163" t="s">
        <v>277</v>
      </c>
      <c r="H267" s="164">
        <v>23.12</v>
      </c>
      <c r="I267" s="164"/>
      <c r="J267" s="164">
        <f t="shared" si="0"/>
        <v>0</v>
      </c>
      <c r="K267" s="165"/>
      <c r="L267" s="166"/>
      <c r="M267" s="167" t="s">
        <v>1</v>
      </c>
      <c r="N267" s="168" t="s">
        <v>36</v>
      </c>
      <c r="O267" s="142">
        <v>0</v>
      </c>
      <c r="P267" s="142">
        <f t="shared" si="1"/>
        <v>0</v>
      </c>
      <c r="Q267" s="142">
        <v>0</v>
      </c>
      <c r="R267" s="142">
        <f t="shared" si="2"/>
        <v>0</v>
      </c>
      <c r="S267" s="142">
        <v>0</v>
      </c>
      <c r="T267" s="143">
        <f t="shared" si="3"/>
        <v>0</v>
      </c>
      <c r="AR267" s="144" t="s">
        <v>363</v>
      </c>
      <c r="AT267" s="144" t="s">
        <v>280</v>
      </c>
      <c r="AU267" s="144" t="s">
        <v>128</v>
      </c>
      <c r="AY267" s="15" t="s">
        <v>121</v>
      </c>
      <c r="BE267" s="145">
        <f t="shared" si="4"/>
        <v>0</v>
      </c>
      <c r="BF267" s="145">
        <f t="shared" si="5"/>
        <v>0</v>
      </c>
      <c r="BG267" s="145">
        <f t="shared" si="6"/>
        <v>0</v>
      </c>
      <c r="BH267" s="145">
        <f t="shared" si="7"/>
        <v>0</v>
      </c>
      <c r="BI267" s="145">
        <f t="shared" si="8"/>
        <v>0</v>
      </c>
      <c r="BJ267" s="15" t="s">
        <v>128</v>
      </c>
      <c r="BK267" s="146">
        <f t="shared" si="9"/>
        <v>0</v>
      </c>
      <c r="BL267" s="15" t="s">
        <v>358</v>
      </c>
      <c r="BM267" s="144" t="s">
        <v>367</v>
      </c>
    </row>
    <row r="268" spans="2:65" s="1" customFormat="1" ht="16.5" customHeight="1">
      <c r="B268" s="133"/>
      <c r="C268" s="134" t="s">
        <v>368</v>
      </c>
      <c r="D268" s="134" t="s">
        <v>123</v>
      </c>
      <c r="E268" s="135" t="s">
        <v>369</v>
      </c>
      <c r="F268" s="136" t="s">
        <v>370</v>
      </c>
      <c r="G268" s="137" t="s">
        <v>371</v>
      </c>
      <c r="H268" s="138">
        <v>4</v>
      </c>
      <c r="I268" s="138"/>
      <c r="J268" s="138">
        <f t="shared" si="0"/>
        <v>0</v>
      </c>
      <c r="K268" s="139"/>
      <c r="L268" s="27"/>
      <c r="M268" s="140" t="s">
        <v>1</v>
      </c>
      <c r="N268" s="141" t="s">
        <v>36</v>
      </c>
      <c r="O268" s="142">
        <v>0</v>
      </c>
      <c r="P268" s="142">
        <f t="shared" si="1"/>
        <v>0</v>
      </c>
      <c r="Q268" s="142">
        <v>0</v>
      </c>
      <c r="R268" s="142">
        <f t="shared" si="2"/>
        <v>0</v>
      </c>
      <c r="S268" s="142">
        <v>0</v>
      </c>
      <c r="T268" s="143">
        <f t="shared" si="3"/>
        <v>0</v>
      </c>
      <c r="AR268" s="144" t="s">
        <v>358</v>
      </c>
      <c r="AT268" s="144" t="s">
        <v>123</v>
      </c>
      <c r="AU268" s="144" t="s">
        <v>128</v>
      </c>
      <c r="AY268" s="15" t="s">
        <v>121</v>
      </c>
      <c r="BE268" s="145">
        <f t="shared" si="4"/>
        <v>0</v>
      </c>
      <c r="BF268" s="145">
        <f t="shared" si="5"/>
        <v>0</v>
      </c>
      <c r="BG268" s="145">
        <f t="shared" si="6"/>
        <v>0</v>
      </c>
      <c r="BH268" s="145">
        <f t="shared" si="7"/>
        <v>0</v>
      </c>
      <c r="BI268" s="145">
        <f t="shared" si="8"/>
        <v>0</v>
      </c>
      <c r="BJ268" s="15" t="s">
        <v>128</v>
      </c>
      <c r="BK268" s="146">
        <f t="shared" si="9"/>
        <v>0</v>
      </c>
      <c r="BL268" s="15" t="s">
        <v>358</v>
      </c>
      <c r="BM268" s="144" t="s">
        <v>372</v>
      </c>
    </row>
    <row r="269" spans="2:65" s="1" customFormat="1" ht="16.5" customHeight="1">
      <c r="B269" s="133"/>
      <c r="C269" s="160" t="s">
        <v>224</v>
      </c>
      <c r="D269" s="160" t="s">
        <v>280</v>
      </c>
      <c r="E269" s="161" t="s">
        <v>373</v>
      </c>
      <c r="F269" s="162" t="s">
        <v>374</v>
      </c>
      <c r="G269" s="163" t="s">
        <v>277</v>
      </c>
      <c r="H269" s="164">
        <v>4</v>
      </c>
      <c r="I269" s="164"/>
      <c r="J269" s="164">
        <f t="shared" si="0"/>
        <v>0</v>
      </c>
      <c r="K269" s="165"/>
      <c r="L269" s="166"/>
      <c r="M269" s="167" t="s">
        <v>1</v>
      </c>
      <c r="N269" s="168" t="s">
        <v>36</v>
      </c>
      <c r="O269" s="142">
        <v>0</v>
      </c>
      <c r="P269" s="142">
        <f t="shared" si="1"/>
        <v>0</v>
      </c>
      <c r="Q269" s="142">
        <v>0</v>
      </c>
      <c r="R269" s="142">
        <f t="shared" si="2"/>
        <v>0</v>
      </c>
      <c r="S269" s="142">
        <v>0</v>
      </c>
      <c r="T269" s="143">
        <f t="shared" si="3"/>
        <v>0</v>
      </c>
      <c r="AR269" s="144" t="s">
        <v>363</v>
      </c>
      <c r="AT269" s="144" t="s">
        <v>280</v>
      </c>
      <c r="AU269" s="144" t="s">
        <v>128</v>
      </c>
      <c r="AY269" s="15" t="s">
        <v>121</v>
      </c>
      <c r="BE269" s="145">
        <f t="shared" si="4"/>
        <v>0</v>
      </c>
      <c r="BF269" s="145">
        <f t="shared" si="5"/>
        <v>0</v>
      </c>
      <c r="BG269" s="145">
        <f t="shared" si="6"/>
        <v>0</v>
      </c>
      <c r="BH269" s="145">
        <f t="shared" si="7"/>
        <v>0</v>
      </c>
      <c r="BI269" s="145">
        <f t="shared" si="8"/>
        <v>0</v>
      </c>
      <c r="BJ269" s="15" t="s">
        <v>128</v>
      </c>
      <c r="BK269" s="146">
        <f t="shared" si="9"/>
        <v>0</v>
      </c>
      <c r="BL269" s="15" t="s">
        <v>358</v>
      </c>
      <c r="BM269" s="144" t="s">
        <v>375</v>
      </c>
    </row>
    <row r="270" spans="2:65" s="1" customFormat="1" ht="24.15" customHeight="1">
      <c r="B270" s="133"/>
      <c r="C270" s="134" t="s">
        <v>376</v>
      </c>
      <c r="D270" s="134" t="s">
        <v>123</v>
      </c>
      <c r="E270" s="135" t="s">
        <v>377</v>
      </c>
      <c r="F270" s="136" t="s">
        <v>378</v>
      </c>
      <c r="G270" s="137" t="s">
        <v>371</v>
      </c>
      <c r="H270" s="138">
        <v>4</v>
      </c>
      <c r="I270" s="138"/>
      <c r="J270" s="138">
        <f t="shared" si="0"/>
        <v>0</v>
      </c>
      <c r="K270" s="139"/>
      <c r="L270" s="27"/>
      <c r="M270" s="140" t="s">
        <v>1</v>
      </c>
      <c r="N270" s="141" t="s">
        <v>36</v>
      </c>
      <c r="O270" s="142">
        <v>0</v>
      </c>
      <c r="P270" s="142">
        <f t="shared" si="1"/>
        <v>0</v>
      </c>
      <c r="Q270" s="142">
        <v>0</v>
      </c>
      <c r="R270" s="142">
        <f t="shared" si="2"/>
        <v>0</v>
      </c>
      <c r="S270" s="142">
        <v>0</v>
      </c>
      <c r="T270" s="143">
        <f t="shared" si="3"/>
        <v>0</v>
      </c>
      <c r="AR270" s="144" t="s">
        <v>358</v>
      </c>
      <c r="AT270" s="144" t="s">
        <v>123</v>
      </c>
      <c r="AU270" s="144" t="s">
        <v>128</v>
      </c>
      <c r="AY270" s="15" t="s">
        <v>121</v>
      </c>
      <c r="BE270" s="145">
        <f t="shared" si="4"/>
        <v>0</v>
      </c>
      <c r="BF270" s="145">
        <f t="shared" si="5"/>
        <v>0</v>
      </c>
      <c r="BG270" s="145">
        <f t="shared" si="6"/>
        <v>0</v>
      </c>
      <c r="BH270" s="145">
        <f t="shared" si="7"/>
        <v>0</v>
      </c>
      <c r="BI270" s="145">
        <f t="shared" si="8"/>
        <v>0</v>
      </c>
      <c r="BJ270" s="15" t="s">
        <v>128</v>
      </c>
      <c r="BK270" s="146">
        <f t="shared" si="9"/>
        <v>0</v>
      </c>
      <c r="BL270" s="15" t="s">
        <v>358</v>
      </c>
      <c r="BM270" s="144" t="s">
        <v>379</v>
      </c>
    </row>
    <row r="271" spans="2:65" s="1" customFormat="1" ht="16.5" customHeight="1">
      <c r="B271" s="133"/>
      <c r="C271" s="134" t="s">
        <v>229</v>
      </c>
      <c r="D271" s="134" t="s">
        <v>123</v>
      </c>
      <c r="E271" s="135" t="s">
        <v>380</v>
      </c>
      <c r="F271" s="136" t="s">
        <v>381</v>
      </c>
      <c r="G271" s="137" t="s">
        <v>277</v>
      </c>
      <c r="H271" s="138">
        <v>4</v>
      </c>
      <c r="I271" s="138"/>
      <c r="J271" s="138">
        <f t="shared" si="0"/>
        <v>0</v>
      </c>
      <c r="K271" s="139"/>
      <c r="L271" s="27"/>
      <c r="M271" s="140" t="s">
        <v>1</v>
      </c>
      <c r="N271" s="141" t="s">
        <v>36</v>
      </c>
      <c r="O271" s="142">
        <v>0</v>
      </c>
      <c r="P271" s="142">
        <f t="shared" si="1"/>
        <v>0</v>
      </c>
      <c r="Q271" s="142">
        <v>0</v>
      </c>
      <c r="R271" s="142">
        <f t="shared" si="2"/>
        <v>0</v>
      </c>
      <c r="S271" s="142">
        <v>0</v>
      </c>
      <c r="T271" s="143">
        <f t="shared" si="3"/>
        <v>0</v>
      </c>
      <c r="AR271" s="144" t="s">
        <v>358</v>
      </c>
      <c r="AT271" s="144" t="s">
        <v>123</v>
      </c>
      <c r="AU271" s="144" t="s">
        <v>128</v>
      </c>
      <c r="AY271" s="15" t="s">
        <v>121</v>
      </c>
      <c r="BE271" s="145">
        <f t="shared" si="4"/>
        <v>0</v>
      </c>
      <c r="BF271" s="145">
        <f t="shared" si="5"/>
        <v>0</v>
      </c>
      <c r="BG271" s="145">
        <f t="shared" si="6"/>
        <v>0</v>
      </c>
      <c r="BH271" s="145">
        <f t="shared" si="7"/>
        <v>0</v>
      </c>
      <c r="BI271" s="145">
        <f t="shared" si="8"/>
        <v>0</v>
      </c>
      <c r="BJ271" s="15" t="s">
        <v>128</v>
      </c>
      <c r="BK271" s="146">
        <f t="shared" si="9"/>
        <v>0</v>
      </c>
      <c r="BL271" s="15" t="s">
        <v>358</v>
      </c>
      <c r="BM271" s="144" t="s">
        <v>382</v>
      </c>
    </row>
    <row r="272" spans="2:65" s="1" customFormat="1" ht="16.5" customHeight="1">
      <c r="B272" s="133"/>
      <c r="C272" s="160" t="s">
        <v>383</v>
      </c>
      <c r="D272" s="160" t="s">
        <v>280</v>
      </c>
      <c r="E272" s="161" t="s">
        <v>384</v>
      </c>
      <c r="F272" s="162" t="s">
        <v>385</v>
      </c>
      <c r="G272" s="163" t="s">
        <v>277</v>
      </c>
      <c r="H272" s="164">
        <v>4</v>
      </c>
      <c r="I272" s="164"/>
      <c r="J272" s="164">
        <f t="shared" si="0"/>
        <v>0</v>
      </c>
      <c r="K272" s="165"/>
      <c r="L272" s="166"/>
      <c r="M272" s="167" t="s">
        <v>1</v>
      </c>
      <c r="N272" s="168" t="s">
        <v>36</v>
      </c>
      <c r="O272" s="142">
        <v>0</v>
      </c>
      <c r="P272" s="142">
        <f t="shared" si="1"/>
        <v>0</v>
      </c>
      <c r="Q272" s="142">
        <v>0</v>
      </c>
      <c r="R272" s="142">
        <f t="shared" si="2"/>
        <v>0</v>
      </c>
      <c r="S272" s="142">
        <v>0</v>
      </c>
      <c r="T272" s="143">
        <f t="shared" si="3"/>
        <v>0</v>
      </c>
      <c r="AR272" s="144" t="s">
        <v>363</v>
      </c>
      <c r="AT272" s="144" t="s">
        <v>280</v>
      </c>
      <c r="AU272" s="144" t="s">
        <v>128</v>
      </c>
      <c r="AY272" s="15" t="s">
        <v>121</v>
      </c>
      <c r="BE272" s="145">
        <f t="shared" si="4"/>
        <v>0</v>
      </c>
      <c r="BF272" s="145">
        <f t="shared" si="5"/>
        <v>0</v>
      </c>
      <c r="BG272" s="145">
        <f t="shared" si="6"/>
        <v>0</v>
      </c>
      <c r="BH272" s="145">
        <f t="shared" si="7"/>
        <v>0</v>
      </c>
      <c r="BI272" s="145">
        <f t="shared" si="8"/>
        <v>0</v>
      </c>
      <c r="BJ272" s="15" t="s">
        <v>128</v>
      </c>
      <c r="BK272" s="146">
        <f t="shared" si="9"/>
        <v>0</v>
      </c>
      <c r="BL272" s="15" t="s">
        <v>358</v>
      </c>
      <c r="BM272" s="144" t="s">
        <v>386</v>
      </c>
    </row>
    <row r="273" spans="2:65" s="1" customFormat="1" ht="24.15" customHeight="1">
      <c r="B273" s="133"/>
      <c r="C273" s="134" t="s">
        <v>234</v>
      </c>
      <c r="D273" s="134" t="s">
        <v>123</v>
      </c>
      <c r="E273" s="135" t="s">
        <v>387</v>
      </c>
      <c r="F273" s="136" t="s">
        <v>388</v>
      </c>
      <c r="G273" s="137" t="s">
        <v>277</v>
      </c>
      <c r="H273" s="138">
        <v>2</v>
      </c>
      <c r="I273" s="138"/>
      <c r="J273" s="138">
        <f t="shared" si="0"/>
        <v>0</v>
      </c>
      <c r="K273" s="139"/>
      <c r="L273" s="27"/>
      <c r="M273" s="140" t="s">
        <v>1</v>
      </c>
      <c r="N273" s="141" t="s">
        <v>36</v>
      </c>
      <c r="O273" s="142">
        <v>0</v>
      </c>
      <c r="P273" s="142">
        <f t="shared" si="1"/>
        <v>0</v>
      </c>
      <c r="Q273" s="142">
        <v>0</v>
      </c>
      <c r="R273" s="142">
        <f t="shared" si="2"/>
        <v>0</v>
      </c>
      <c r="S273" s="142">
        <v>0</v>
      </c>
      <c r="T273" s="143">
        <f t="shared" si="3"/>
        <v>0</v>
      </c>
      <c r="AR273" s="144" t="s">
        <v>358</v>
      </c>
      <c r="AT273" s="144" t="s">
        <v>123</v>
      </c>
      <c r="AU273" s="144" t="s">
        <v>128</v>
      </c>
      <c r="AY273" s="15" t="s">
        <v>121</v>
      </c>
      <c r="BE273" s="145">
        <f t="shared" si="4"/>
        <v>0</v>
      </c>
      <c r="BF273" s="145">
        <f t="shared" si="5"/>
        <v>0</v>
      </c>
      <c r="BG273" s="145">
        <f t="shared" si="6"/>
        <v>0</v>
      </c>
      <c r="BH273" s="145">
        <f t="shared" si="7"/>
        <v>0</v>
      </c>
      <c r="BI273" s="145">
        <f t="shared" si="8"/>
        <v>0</v>
      </c>
      <c r="BJ273" s="15" t="s">
        <v>128</v>
      </c>
      <c r="BK273" s="146">
        <f t="shared" si="9"/>
        <v>0</v>
      </c>
      <c r="BL273" s="15" t="s">
        <v>358</v>
      </c>
      <c r="BM273" s="144" t="s">
        <v>389</v>
      </c>
    </row>
    <row r="274" spans="2:65" s="1" customFormat="1" ht="16.5" customHeight="1">
      <c r="B274" s="133"/>
      <c r="C274" s="160" t="s">
        <v>390</v>
      </c>
      <c r="D274" s="160" t="s">
        <v>280</v>
      </c>
      <c r="E274" s="161" t="s">
        <v>391</v>
      </c>
      <c r="F274" s="162" t="s">
        <v>392</v>
      </c>
      <c r="G274" s="163" t="s">
        <v>277</v>
      </c>
      <c r="H274" s="164">
        <v>2</v>
      </c>
      <c r="I274" s="164"/>
      <c r="J274" s="164">
        <f t="shared" si="0"/>
        <v>0</v>
      </c>
      <c r="K274" s="165"/>
      <c r="L274" s="166"/>
      <c r="M274" s="167" t="s">
        <v>1</v>
      </c>
      <c r="N274" s="168" t="s">
        <v>36</v>
      </c>
      <c r="O274" s="142">
        <v>0</v>
      </c>
      <c r="P274" s="142">
        <f t="shared" si="1"/>
        <v>0</v>
      </c>
      <c r="Q274" s="142">
        <v>0</v>
      </c>
      <c r="R274" s="142">
        <f t="shared" si="2"/>
        <v>0</v>
      </c>
      <c r="S274" s="142">
        <v>0</v>
      </c>
      <c r="T274" s="143">
        <f t="shared" si="3"/>
        <v>0</v>
      </c>
      <c r="AR274" s="144" t="s">
        <v>363</v>
      </c>
      <c r="AT274" s="144" t="s">
        <v>280</v>
      </c>
      <c r="AU274" s="144" t="s">
        <v>128</v>
      </c>
      <c r="AY274" s="15" t="s">
        <v>121</v>
      </c>
      <c r="BE274" s="145">
        <f t="shared" si="4"/>
        <v>0</v>
      </c>
      <c r="BF274" s="145">
        <f t="shared" si="5"/>
        <v>0</v>
      </c>
      <c r="BG274" s="145">
        <f t="shared" si="6"/>
        <v>0</v>
      </c>
      <c r="BH274" s="145">
        <f t="shared" si="7"/>
        <v>0</v>
      </c>
      <c r="BI274" s="145">
        <f t="shared" si="8"/>
        <v>0</v>
      </c>
      <c r="BJ274" s="15" t="s">
        <v>128</v>
      </c>
      <c r="BK274" s="146">
        <f t="shared" si="9"/>
        <v>0</v>
      </c>
      <c r="BL274" s="15" t="s">
        <v>358</v>
      </c>
      <c r="BM274" s="144" t="s">
        <v>393</v>
      </c>
    </row>
    <row r="275" spans="2:65" s="1" customFormat="1" ht="16.5" customHeight="1">
      <c r="B275" s="133"/>
      <c r="C275" s="160" t="s">
        <v>394</v>
      </c>
      <c r="D275" s="160" t="s">
        <v>280</v>
      </c>
      <c r="E275" s="161" t="s">
        <v>395</v>
      </c>
      <c r="F275" s="162" t="s">
        <v>396</v>
      </c>
      <c r="G275" s="163" t="s">
        <v>277</v>
      </c>
      <c r="H275" s="164">
        <v>2</v>
      </c>
      <c r="I275" s="164"/>
      <c r="J275" s="164">
        <f t="shared" si="0"/>
        <v>0</v>
      </c>
      <c r="K275" s="165"/>
      <c r="L275" s="166"/>
      <c r="M275" s="167" t="s">
        <v>1</v>
      </c>
      <c r="N275" s="168" t="s">
        <v>36</v>
      </c>
      <c r="O275" s="142">
        <v>0</v>
      </c>
      <c r="P275" s="142">
        <f t="shared" si="1"/>
        <v>0</v>
      </c>
      <c r="Q275" s="142">
        <v>0</v>
      </c>
      <c r="R275" s="142">
        <f t="shared" si="2"/>
        <v>0</v>
      </c>
      <c r="S275" s="142">
        <v>0</v>
      </c>
      <c r="T275" s="143">
        <f t="shared" si="3"/>
        <v>0</v>
      </c>
      <c r="AR275" s="144" t="s">
        <v>363</v>
      </c>
      <c r="AT275" s="144" t="s">
        <v>280</v>
      </c>
      <c r="AU275" s="144" t="s">
        <v>128</v>
      </c>
      <c r="AY275" s="15" t="s">
        <v>121</v>
      </c>
      <c r="BE275" s="145">
        <f t="shared" si="4"/>
        <v>0</v>
      </c>
      <c r="BF275" s="145">
        <f t="shared" si="5"/>
        <v>0</v>
      </c>
      <c r="BG275" s="145">
        <f t="shared" si="6"/>
        <v>0</v>
      </c>
      <c r="BH275" s="145">
        <f t="shared" si="7"/>
        <v>0</v>
      </c>
      <c r="BI275" s="145">
        <f t="shared" si="8"/>
        <v>0</v>
      </c>
      <c r="BJ275" s="15" t="s">
        <v>128</v>
      </c>
      <c r="BK275" s="146">
        <f t="shared" si="9"/>
        <v>0</v>
      </c>
      <c r="BL275" s="15" t="s">
        <v>358</v>
      </c>
      <c r="BM275" s="144" t="s">
        <v>397</v>
      </c>
    </row>
    <row r="276" spans="2:65" s="1" customFormat="1" ht="21.75" customHeight="1">
      <c r="B276" s="133"/>
      <c r="C276" s="134" t="s">
        <v>398</v>
      </c>
      <c r="D276" s="134" t="s">
        <v>123</v>
      </c>
      <c r="E276" s="135" t="s">
        <v>399</v>
      </c>
      <c r="F276" s="136" t="s">
        <v>400</v>
      </c>
      <c r="G276" s="137" t="s">
        <v>277</v>
      </c>
      <c r="H276" s="138">
        <v>3</v>
      </c>
      <c r="I276" s="138"/>
      <c r="J276" s="138">
        <f t="shared" si="0"/>
        <v>0</v>
      </c>
      <c r="K276" s="139"/>
      <c r="L276" s="27"/>
      <c r="M276" s="140" t="s">
        <v>1</v>
      </c>
      <c r="N276" s="141" t="s">
        <v>36</v>
      </c>
      <c r="O276" s="142">
        <v>0</v>
      </c>
      <c r="P276" s="142">
        <f t="shared" si="1"/>
        <v>0</v>
      </c>
      <c r="Q276" s="142">
        <v>0</v>
      </c>
      <c r="R276" s="142">
        <f t="shared" si="2"/>
        <v>0</v>
      </c>
      <c r="S276" s="142">
        <v>0</v>
      </c>
      <c r="T276" s="143">
        <f t="shared" si="3"/>
        <v>0</v>
      </c>
      <c r="AR276" s="144" t="s">
        <v>358</v>
      </c>
      <c r="AT276" s="144" t="s">
        <v>123</v>
      </c>
      <c r="AU276" s="144" t="s">
        <v>128</v>
      </c>
      <c r="AY276" s="15" t="s">
        <v>121</v>
      </c>
      <c r="BE276" s="145">
        <f t="shared" si="4"/>
        <v>0</v>
      </c>
      <c r="BF276" s="145">
        <f t="shared" si="5"/>
        <v>0</v>
      </c>
      <c r="BG276" s="145">
        <f t="shared" si="6"/>
        <v>0</v>
      </c>
      <c r="BH276" s="145">
        <f t="shared" si="7"/>
        <v>0</v>
      </c>
      <c r="BI276" s="145">
        <f t="shared" si="8"/>
        <v>0</v>
      </c>
      <c r="BJ276" s="15" t="s">
        <v>128</v>
      </c>
      <c r="BK276" s="146">
        <f t="shared" si="9"/>
        <v>0</v>
      </c>
      <c r="BL276" s="15" t="s">
        <v>358</v>
      </c>
      <c r="BM276" s="144" t="s">
        <v>401</v>
      </c>
    </row>
    <row r="277" spans="2:65" s="1" customFormat="1" ht="16.5" customHeight="1">
      <c r="B277" s="133"/>
      <c r="C277" s="160" t="s">
        <v>242</v>
      </c>
      <c r="D277" s="160" t="s">
        <v>280</v>
      </c>
      <c r="E277" s="161" t="s">
        <v>402</v>
      </c>
      <c r="F277" s="162" t="s">
        <v>403</v>
      </c>
      <c r="G277" s="163" t="s">
        <v>277</v>
      </c>
      <c r="H277" s="164">
        <v>3</v>
      </c>
      <c r="I277" s="164"/>
      <c r="J277" s="164">
        <f t="shared" si="0"/>
        <v>0</v>
      </c>
      <c r="K277" s="165"/>
      <c r="L277" s="166"/>
      <c r="M277" s="167" t="s">
        <v>1</v>
      </c>
      <c r="N277" s="168" t="s">
        <v>36</v>
      </c>
      <c r="O277" s="142">
        <v>0</v>
      </c>
      <c r="P277" s="142">
        <f t="shared" si="1"/>
        <v>0</v>
      </c>
      <c r="Q277" s="142">
        <v>0</v>
      </c>
      <c r="R277" s="142">
        <f t="shared" si="2"/>
        <v>0</v>
      </c>
      <c r="S277" s="142">
        <v>0</v>
      </c>
      <c r="T277" s="143">
        <f t="shared" si="3"/>
        <v>0</v>
      </c>
      <c r="AR277" s="144" t="s">
        <v>363</v>
      </c>
      <c r="AT277" s="144" t="s">
        <v>280</v>
      </c>
      <c r="AU277" s="144" t="s">
        <v>128</v>
      </c>
      <c r="AY277" s="15" t="s">
        <v>121</v>
      </c>
      <c r="BE277" s="145">
        <f t="shared" si="4"/>
        <v>0</v>
      </c>
      <c r="BF277" s="145">
        <f t="shared" si="5"/>
        <v>0</v>
      </c>
      <c r="BG277" s="145">
        <f t="shared" si="6"/>
        <v>0</v>
      </c>
      <c r="BH277" s="145">
        <f t="shared" si="7"/>
        <v>0</v>
      </c>
      <c r="BI277" s="145">
        <f t="shared" si="8"/>
        <v>0</v>
      </c>
      <c r="BJ277" s="15" t="s">
        <v>128</v>
      </c>
      <c r="BK277" s="146">
        <f t="shared" si="9"/>
        <v>0</v>
      </c>
      <c r="BL277" s="15" t="s">
        <v>358</v>
      </c>
      <c r="BM277" s="144" t="s">
        <v>404</v>
      </c>
    </row>
    <row r="278" spans="2:65" s="1" customFormat="1" ht="24.15" customHeight="1">
      <c r="B278" s="133"/>
      <c r="C278" s="134" t="s">
        <v>405</v>
      </c>
      <c r="D278" s="134" t="s">
        <v>123</v>
      </c>
      <c r="E278" s="135" t="s">
        <v>406</v>
      </c>
      <c r="F278" s="136" t="s">
        <v>407</v>
      </c>
      <c r="G278" s="137" t="s">
        <v>277</v>
      </c>
      <c r="H278" s="138">
        <v>1</v>
      </c>
      <c r="I278" s="138"/>
      <c r="J278" s="138">
        <f t="shared" si="0"/>
        <v>0</v>
      </c>
      <c r="K278" s="139"/>
      <c r="L278" s="27"/>
      <c r="M278" s="140" t="s">
        <v>1</v>
      </c>
      <c r="N278" s="141" t="s">
        <v>36</v>
      </c>
      <c r="O278" s="142">
        <v>0</v>
      </c>
      <c r="P278" s="142">
        <f t="shared" si="1"/>
        <v>0</v>
      </c>
      <c r="Q278" s="142">
        <v>0</v>
      </c>
      <c r="R278" s="142">
        <f t="shared" si="2"/>
        <v>0</v>
      </c>
      <c r="S278" s="142">
        <v>0</v>
      </c>
      <c r="T278" s="143">
        <f t="shared" si="3"/>
        <v>0</v>
      </c>
      <c r="AR278" s="144" t="s">
        <v>358</v>
      </c>
      <c r="AT278" s="144" t="s">
        <v>123</v>
      </c>
      <c r="AU278" s="144" t="s">
        <v>128</v>
      </c>
      <c r="AY278" s="15" t="s">
        <v>121</v>
      </c>
      <c r="BE278" s="145">
        <f t="shared" si="4"/>
        <v>0</v>
      </c>
      <c r="BF278" s="145">
        <f t="shared" si="5"/>
        <v>0</v>
      </c>
      <c r="BG278" s="145">
        <f t="shared" si="6"/>
        <v>0</v>
      </c>
      <c r="BH278" s="145">
        <f t="shared" si="7"/>
        <v>0</v>
      </c>
      <c r="BI278" s="145">
        <f t="shared" si="8"/>
        <v>0</v>
      </c>
      <c r="BJ278" s="15" t="s">
        <v>128</v>
      </c>
      <c r="BK278" s="146">
        <f t="shared" si="9"/>
        <v>0</v>
      </c>
      <c r="BL278" s="15" t="s">
        <v>358</v>
      </c>
      <c r="BM278" s="144" t="s">
        <v>408</v>
      </c>
    </row>
    <row r="279" spans="2:65" s="1" customFormat="1" ht="21.75" customHeight="1">
      <c r="B279" s="133"/>
      <c r="C279" s="160" t="s">
        <v>249</v>
      </c>
      <c r="D279" s="160" t="s">
        <v>280</v>
      </c>
      <c r="E279" s="161" t="s">
        <v>409</v>
      </c>
      <c r="F279" s="162" t="s">
        <v>410</v>
      </c>
      <c r="G279" s="163" t="s">
        <v>277</v>
      </c>
      <c r="H279" s="164">
        <v>1</v>
      </c>
      <c r="I279" s="164"/>
      <c r="J279" s="164">
        <f t="shared" si="0"/>
        <v>0</v>
      </c>
      <c r="K279" s="165"/>
      <c r="L279" s="166"/>
      <c r="M279" s="167" t="s">
        <v>1</v>
      </c>
      <c r="N279" s="168" t="s">
        <v>36</v>
      </c>
      <c r="O279" s="142">
        <v>0</v>
      </c>
      <c r="P279" s="142">
        <f t="shared" si="1"/>
        <v>0</v>
      </c>
      <c r="Q279" s="142">
        <v>0</v>
      </c>
      <c r="R279" s="142">
        <f t="shared" si="2"/>
        <v>0</v>
      </c>
      <c r="S279" s="142">
        <v>0</v>
      </c>
      <c r="T279" s="143">
        <f t="shared" si="3"/>
        <v>0</v>
      </c>
      <c r="AR279" s="144" t="s">
        <v>363</v>
      </c>
      <c r="AT279" s="144" t="s">
        <v>280</v>
      </c>
      <c r="AU279" s="144" t="s">
        <v>128</v>
      </c>
      <c r="AY279" s="15" t="s">
        <v>121</v>
      </c>
      <c r="BE279" s="145">
        <f t="shared" si="4"/>
        <v>0</v>
      </c>
      <c r="BF279" s="145">
        <f t="shared" si="5"/>
        <v>0</v>
      </c>
      <c r="BG279" s="145">
        <f t="shared" si="6"/>
        <v>0</v>
      </c>
      <c r="BH279" s="145">
        <f t="shared" si="7"/>
        <v>0</v>
      </c>
      <c r="BI279" s="145">
        <f t="shared" si="8"/>
        <v>0</v>
      </c>
      <c r="BJ279" s="15" t="s">
        <v>128</v>
      </c>
      <c r="BK279" s="146">
        <f t="shared" si="9"/>
        <v>0</v>
      </c>
      <c r="BL279" s="15" t="s">
        <v>358</v>
      </c>
      <c r="BM279" s="144" t="s">
        <v>411</v>
      </c>
    </row>
    <row r="280" spans="2:65" s="1" customFormat="1" ht="21.75" customHeight="1">
      <c r="B280" s="133"/>
      <c r="C280" s="134" t="s">
        <v>412</v>
      </c>
      <c r="D280" s="134" t="s">
        <v>123</v>
      </c>
      <c r="E280" s="135" t="s">
        <v>413</v>
      </c>
      <c r="F280" s="136" t="s">
        <v>414</v>
      </c>
      <c r="G280" s="137" t="s">
        <v>277</v>
      </c>
      <c r="H280" s="138">
        <v>3</v>
      </c>
      <c r="I280" s="138"/>
      <c r="J280" s="138">
        <f t="shared" si="0"/>
        <v>0</v>
      </c>
      <c r="K280" s="139"/>
      <c r="L280" s="27"/>
      <c r="M280" s="140" t="s">
        <v>1</v>
      </c>
      <c r="N280" s="141" t="s">
        <v>36</v>
      </c>
      <c r="O280" s="142">
        <v>0</v>
      </c>
      <c r="P280" s="142">
        <f t="shared" si="1"/>
        <v>0</v>
      </c>
      <c r="Q280" s="142">
        <v>0</v>
      </c>
      <c r="R280" s="142">
        <f t="shared" si="2"/>
        <v>0</v>
      </c>
      <c r="S280" s="142">
        <v>0</v>
      </c>
      <c r="T280" s="143">
        <f t="shared" si="3"/>
        <v>0</v>
      </c>
      <c r="AR280" s="144" t="s">
        <v>358</v>
      </c>
      <c r="AT280" s="144" t="s">
        <v>123</v>
      </c>
      <c r="AU280" s="144" t="s">
        <v>128</v>
      </c>
      <c r="AY280" s="15" t="s">
        <v>121</v>
      </c>
      <c r="BE280" s="145">
        <f t="shared" si="4"/>
        <v>0</v>
      </c>
      <c r="BF280" s="145">
        <f t="shared" si="5"/>
        <v>0</v>
      </c>
      <c r="BG280" s="145">
        <f t="shared" si="6"/>
        <v>0</v>
      </c>
      <c r="BH280" s="145">
        <f t="shared" si="7"/>
        <v>0</v>
      </c>
      <c r="BI280" s="145">
        <f t="shared" si="8"/>
        <v>0</v>
      </c>
      <c r="BJ280" s="15" t="s">
        <v>128</v>
      </c>
      <c r="BK280" s="146">
        <f t="shared" si="9"/>
        <v>0</v>
      </c>
      <c r="BL280" s="15" t="s">
        <v>358</v>
      </c>
      <c r="BM280" s="144" t="s">
        <v>415</v>
      </c>
    </row>
    <row r="281" spans="2:65" s="1" customFormat="1" ht="16.5" customHeight="1">
      <c r="B281" s="133"/>
      <c r="C281" s="160" t="s">
        <v>416</v>
      </c>
      <c r="D281" s="160" t="s">
        <v>280</v>
      </c>
      <c r="E281" s="161" t="s">
        <v>417</v>
      </c>
      <c r="F281" s="162" t="s">
        <v>418</v>
      </c>
      <c r="G281" s="163" t="s">
        <v>277</v>
      </c>
      <c r="H281" s="164">
        <v>3</v>
      </c>
      <c r="I281" s="164"/>
      <c r="J281" s="164">
        <f t="shared" si="0"/>
        <v>0</v>
      </c>
      <c r="K281" s="165"/>
      <c r="L281" s="166"/>
      <c r="M281" s="167" t="s">
        <v>1</v>
      </c>
      <c r="N281" s="168" t="s">
        <v>36</v>
      </c>
      <c r="O281" s="142">
        <v>0</v>
      </c>
      <c r="P281" s="142">
        <f t="shared" si="1"/>
        <v>0</v>
      </c>
      <c r="Q281" s="142">
        <v>0</v>
      </c>
      <c r="R281" s="142">
        <f t="shared" si="2"/>
        <v>0</v>
      </c>
      <c r="S281" s="142">
        <v>0</v>
      </c>
      <c r="T281" s="143">
        <f t="shared" si="3"/>
        <v>0</v>
      </c>
      <c r="AR281" s="144" t="s">
        <v>363</v>
      </c>
      <c r="AT281" s="144" t="s">
        <v>280</v>
      </c>
      <c r="AU281" s="144" t="s">
        <v>128</v>
      </c>
      <c r="AY281" s="15" t="s">
        <v>121</v>
      </c>
      <c r="BE281" s="145">
        <f t="shared" si="4"/>
        <v>0</v>
      </c>
      <c r="BF281" s="145">
        <f t="shared" si="5"/>
        <v>0</v>
      </c>
      <c r="BG281" s="145">
        <f t="shared" si="6"/>
        <v>0</v>
      </c>
      <c r="BH281" s="145">
        <f t="shared" si="7"/>
        <v>0</v>
      </c>
      <c r="BI281" s="145">
        <f t="shared" si="8"/>
        <v>0</v>
      </c>
      <c r="BJ281" s="15" t="s">
        <v>128</v>
      </c>
      <c r="BK281" s="146">
        <f t="shared" si="9"/>
        <v>0</v>
      </c>
      <c r="BL281" s="15" t="s">
        <v>358</v>
      </c>
      <c r="BM281" s="144" t="s">
        <v>419</v>
      </c>
    </row>
    <row r="282" spans="2:65" s="1" customFormat="1" ht="16.5" customHeight="1">
      <c r="B282" s="133"/>
      <c r="C282" s="134" t="s">
        <v>420</v>
      </c>
      <c r="D282" s="134" t="s">
        <v>123</v>
      </c>
      <c r="E282" s="135" t="s">
        <v>421</v>
      </c>
      <c r="F282" s="136" t="s">
        <v>422</v>
      </c>
      <c r="G282" s="137" t="s">
        <v>248</v>
      </c>
      <c r="H282" s="138">
        <v>32</v>
      </c>
      <c r="I282" s="138"/>
      <c r="J282" s="138">
        <f t="shared" si="0"/>
        <v>0</v>
      </c>
      <c r="K282" s="139"/>
      <c r="L282" s="27"/>
      <c r="M282" s="140" t="s">
        <v>1</v>
      </c>
      <c r="N282" s="141" t="s">
        <v>36</v>
      </c>
      <c r="O282" s="142">
        <v>0</v>
      </c>
      <c r="P282" s="142">
        <f t="shared" si="1"/>
        <v>0</v>
      </c>
      <c r="Q282" s="142">
        <v>0</v>
      </c>
      <c r="R282" s="142">
        <f t="shared" si="2"/>
        <v>0</v>
      </c>
      <c r="S282" s="142">
        <v>0</v>
      </c>
      <c r="T282" s="143">
        <f t="shared" si="3"/>
        <v>0</v>
      </c>
      <c r="AR282" s="144" t="s">
        <v>358</v>
      </c>
      <c r="AT282" s="144" t="s">
        <v>123</v>
      </c>
      <c r="AU282" s="144" t="s">
        <v>128</v>
      </c>
      <c r="AY282" s="15" t="s">
        <v>121</v>
      </c>
      <c r="BE282" s="145">
        <f t="shared" si="4"/>
        <v>0</v>
      </c>
      <c r="BF282" s="145">
        <f t="shared" si="5"/>
        <v>0</v>
      </c>
      <c r="BG282" s="145">
        <f t="shared" si="6"/>
        <v>0</v>
      </c>
      <c r="BH282" s="145">
        <f t="shared" si="7"/>
        <v>0</v>
      </c>
      <c r="BI282" s="145">
        <f t="shared" si="8"/>
        <v>0</v>
      </c>
      <c r="BJ282" s="15" t="s">
        <v>128</v>
      </c>
      <c r="BK282" s="146">
        <f t="shared" si="9"/>
        <v>0</v>
      </c>
      <c r="BL282" s="15" t="s">
        <v>358</v>
      </c>
      <c r="BM282" s="144" t="s">
        <v>423</v>
      </c>
    </row>
    <row r="283" spans="2:65" s="1" customFormat="1" ht="16.5" customHeight="1">
      <c r="B283" s="133"/>
      <c r="C283" s="160" t="s">
        <v>358</v>
      </c>
      <c r="D283" s="160" t="s">
        <v>280</v>
      </c>
      <c r="E283" s="161" t="s">
        <v>424</v>
      </c>
      <c r="F283" s="162" t="s">
        <v>425</v>
      </c>
      <c r="G283" s="163" t="s">
        <v>248</v>
      </c>
      <c r="H283" s="164">
        <v>32</v>
      </c>
      <c r="I283" s="164"/>
      <c r="J283" s="164">
        <f t="shared" si="0"/>
        <v>0</v>
      </c>
      <c r="K283" s="165"/>
      <c r="L283" s="166"/>
      <c r="M283" s="167" t="s">
        <v>1</v>
      </c>
      <c r="N283" s="168" t="s">
        <v>36</v>
      </c>
      <c r="O283" s="142">
        <v>0</v>
      </c>
      <c r="P283" s="142">
        <f t="shared" si="1"/>
        <v>0</v>
      </c>
      <c r="Q283" s="142">
        <v>0</v>
      </c>
      <c r="R283" s="142">
        <f t="shared" si="2"/>
        <v>0</v>
      </c>
      <c r="S283" s="142">
        <v>0</v>
      </c>
      <c r="T283" s="143">
        <f t="shared" si="3"/>
        <v>0</v>
      </c>
      <c r="AR283" s="144" t="s">
        <v>363</v>
      </c>
      <c r="AT283" s="144" t="s">
        <v>280</v>
      </c>
      <c r="AU283" s="144" t="s">
        <v>128</v>
      </c>
      <c r="AY283" s="15" t="s">
        <v>121</v>
      </c>
      <c r="BE283" s="145">
        <f t="shared" si="4"/>
        <v>0</v>
      </c>
      <c r="BF283" s="145">
        <f t="shared" si="5"/>
        <v>0</v>
      </c>
      <c r="BG283" s="145">
        <f t="shared" si="6"/>
        <v>0</v>
      </c>
      <c r="BH283" s="145">
        <f t="shared" si="7"/>
        <v>0</v>
      </c>
      <c r="BI283" s="145">
        <f t="shared" si="8"/>
        <v>0</v>
      </c>
      <c r="BJ283" s="15" t="s">
        <v>128</v>
      </c>
      <c r="BK283" s="146">
        <f t="shared" si="9"/>
        <v>0</v>
      </c>
      <c r="BL283" s="15" t="s">
        <v>358</v>
      </c>
      <c r="BM283" s="144" t="s">
        <v>426</v>
      </c>
    </row>
    <row r="284" spans="2:65" s="1" customFormat="1" ht="16.5" customHeight="1">
      <c r="B284" s="133"/>
      <c r="C284" s="134" t="s">
        <v>427</v>
      </c>
      <c r="D284" s="134" t="s">
        <v>123</v>
      </c>
      <c r="E284" s="135" t="s">
        <v>428</v>
      </c>
      <c r="F284" s="136" t="s">
        <v>429</v>
      </c>
      <c r="G284" s="137" t="s">
        <v>248</v>
      </c>
      <c r="H284" s="138">
        <v>98.44</v>
      </c>
      <c r="I284" s="138"/>
      <c r="J284" s="138">
        <f t="shared" si="0"/>
        <v>0</v>
      </c>
      <c r="K284" s="139"/>
      <c r="L284" s="27"/>
      <c r="M284" s="140" t="s">
        <v>1</v>
      </c>
      <c r="N284" s="141" t="s">
        <v>36</v>
      </c>
      <c r="O284" s="142">
        <v>0</v>
      </c>
      <c r="P284" s="142">
        <f t="shared" si="1"/>
        <v>0</v>
      </c>
      <c r="Q284" s="142">
        <v>0</v>
      </c>
      <c r="R284" s="142">
        <f t="shared" si="2"/>
        <v>0</v>
      </c>
      <c r="S284" s="142">
        <v>0</v>
      </c>
      <c r="T284" s="143">
        <f t="shared" si="3"/>
        <v>0</v>
      </c>
      <c r="AR284" s="144" t="s">
        <v>358</v>
      </c>
      <c r="AT284" s="144" t="s">
        <v>123</v>
      </c>
      <c r="AU284" s="144" t="s">
        <v>128</v>
      </c>
      <c r="AY284" s="15" t="s">
        <v>121</v>
      </c>
      <c r="BE284" s="145">
        <f t="shared" si="4"/>
        <v>0</v>
      </c>
      <c r="BF284" s="145">
        <f t="shared" si="5"/>
        <v>0</v>
      </c>
      <c r="BG284" s="145">
        <f t="shared" si="6"/>
        <v>0</v>
      </c>
      <c r="BH284" s="145">
        <f t="shared" si="7"/>
        <v>0</v>
      </c>
      <c r="BI284" s="145">
        <f t="shared" si="8"/>
        <v>0</v>
      </c>
      <c r="BJ284" s="15" t="s">
        <v>128</v>
      </c>
      <c r="BK284" s="146">
        <f t="shared" si="9"/>
        <v>0</v>
      </c>
      <c r="BL284" s="15" t="s">
        <v>358</v>
      </c>
      <c r="BM284" s="144" t="s">
        <v>430</v>
      </c>
    </row>
    <row r="285" spans="2:65" s="1" customFormat="1" ht="16.5" customHeight="1">
      <c r="B285" s="133"/>
      <c r="C285" s="160" t="s">
        <v>255</v>
      </c>
      <c r="D285" s="160" t="s">
        <v>280</v>
      </c>
      <c r="E285" s="161" t="s">
        <v>431</v>
      </c>
      <c r="F285" s="162" t="s">
        <v>432</v>
      </c>
      <c r="G285" s="163" t="s">
        <v>248</v>
      </c>
      <c r="H285" s="164">
        <v>98.44</v>
      </c>
      <c r="I285" s="164"/>
      <c r="J285" s="164">
        <f t="shared" si="0"/>
        <v>0</v>
      </c>
      <c r="K285" s="165"/>
      <c r="L285" s="166"/>
      <c r="M285" s="167" t="s">
        <v>1</v>
      </c>
      <c r="N285" s="168" t="s">
        <v>36</v>
      </c>
      <c r="O285" s="142">
        <v>0</v>
      </c>
      <c r="P285" s="142">
        <f t="shared" si="1"/>
        <v>0</v>
      </c>
      <c r="Q285" s="142">
        <v>0</v>
      </c>
      <c r="R285" s="142">
        <f t="shared" si="2"/>
        <v>0</v>
      </c>
      <c r="S285" s="142">
        <v>0</v>
      </c>
      <c r="T285" s="143">
        <f t="shared" si="3"/>
        <v>0</v>
      </c>
      <c r="AR285" s="144" t="s">
        <v>363</v>
      </c>
      <c r="AT285" s="144" t="s">
        <v>280</v>
      </c>
      <c r="AU285" s="144" t="s">
        <v>128</v>
      </c>
      <c r="AY285" s="15" t="s">
        <v>121</v>
      </c>
      <c r="BE285" s="145">
        <f t="shared" si="4"/>
        <v>0</v>
      </c>
      <c r="BF285" s="145">
        <f t="shared" si="5"/>
        <v>0</v>
      </c>
      <c r="BG285" s="145">
        <f t="shared" si="6"/>
        <v>0</v>
      </c>
      <c r="BH285" s="145">
        <f t="shared" si="7"/>
        <v>0</v>
      </c>
      <c r="BI285" s="145">
        <f t="shared" si="8"/>
        <v>0</v>
      </c>
      <c r="BJ285" s="15" t="s">
        <v>128</v>
      </c>
      <c r="BK285" s="146">
        <f t="shared" si="9"/>
        <v>0</v>
      </c>
      <c r="BL285" s="15" t="s">
        <v>358</v>
      </c>
      <c r="BM285" s="144" t="s">
        <v>433</v>
      </c>
    </row>
    <row r="286" spans="2:65" s="1" customFormat="1" ht="16.5" customHeight="1">
      <c r="B286" s="133"/>
      <c r="C286" s="134" t="s">
        <v>434</v>
      </c>
      <c r="D286" s="134" t="s">
        <v>123</v>
      </c>
      <c r="E286" s="135" t="s">
        <v>435</v>
      </c>
      <c r="F286" s="136" t="s">
        <v>436</v>
      </c>
      <c r="G286" s="137" t="s">
        <v>437</v>
      </c>
      <c r="H286" s="138">
        <v>8</v>
      </c>
      <c r="I286" s="138"/>
      <c r="J286" s="138">
        <f t="shared" si="0"/>
        <v>0</v>
      </c>
      <c r="K286" s="139"/>
      <c r="L286" s="27"/>
      <c r="M286" s="140" t="s">
        <v>1</v>
      </c>
      <c r="N286" s="141" t="s">
        <v>36</v>
      </c>
      <c r="O286" s="142">
        <v>0</v>
      </c>
      <c r="P286" s="142">
        <f t="shared" si="1"/>
        <v>0</v>
      </c>
      <c r="Q286" s="142">
        <v>0</v>
      </c>
      <c r="R286" s="142">
        <f t="shared" si="2"/>
        <v>0</v>
      </c>
      <c r="S286" s="142">
        <v>0</v>
      </c>
      <c r="T286" s="143">
        <f t="shared" si="3"/>
        <v>0</v>
      </c>
      <c r="AR286" s="144" t="s">
        <v>358</v>
      </c>
      <c r="AT286" s="144" t="s">
        <v>123</v>
      </c>
      <c r="AU286" s="144" t="s">
        <v>128</v>
      </c>
      <c r="AY286" s="15" t="s">
        <v>121</v>
      </c>
      <c r="BE286" s="145">
        <f t="shared" si="4"/>
        <v>0</v>
      </c>
      <c r="BF286" s="145">
        <f t="shared" si="5"/>
        <v>0</v>
      </c>
      <c r="BG286" s="145">
        <f t="shared" si="6"/>
        <v>0</v>
      </c>
      <c r="BH286" s="145">
        <f t="shared" si="7"/>
        <v>0</v>
      </c>
      <c r="BI286" s="145">
        <f t="shared" si="8"/>
        <v>0</v>
      </c>
      <c r="BJ286" s="15" t="s">
        <v>128</v>
      </c>
      <c r="BK286" s="146">
        <f t="shared" si="9"/>
        <v>0</v>
      </c>
      <c r="BL286" s="15" t="s">
        <v>358</v>
      </c>
      <c r="BM286" s="144" t="s">
        <v>438</v>
      </c>
    </row>
    <row r="287" spans="2:65" s="1" customFormat="1" ht="16.5" customHeight="1">
      <c r="B287" s="133"/>
      <c r="C287" s="134" t="s">
        <v>260</v>
      </c>
      <c r="D287" s="134" t="s">
        <v>123</v>
      </c>
      <c r="E287" s="135" t="s">
        <v>439</v>
      </c>
      <c r="F287" s="136" t="s">
        <v>440</v>
      </c>
      <c r="G287" s="137" t="s">
        <v>290</v>
      </c>
      <c r="H287" s="138">
        <v>12.396000000000001</v>
      </c>
      <c r="I287" s="138"/>
      <c r="J287" s="138">
        <f t="shared" si="0"/>
        <v>0</v>
      </c>
      <c r="K287" s="139"/>
      <c r="L287" s="27"/>
      <c r="M287" s="140" t="s">
        <v>1</v>
      </c>
      <c r="N287" s="141" t="s">
        <v>36</v>
      </c>
      <c r="O287" s="142">
        <v>0</v>
      </c>
      <c r="P287" s="142">
        <f t="shared" si="1"/>
        <v>0</v>
      </c>
      <c r="Q287" s="142">
        <v>0</v>
      </c>
      <c r="R287" s="142">
        <f t="shared" si="2"/>
        <v>0</v>
      </c>
      <c r="S287" s="142">
        <v>0</v>
      </c>
      <c r="T287" s="143">
        <f t="shared" si="3"/>
        <v>0</v>
      </c>
      <c r="AR287" s="144" t="s">
        <v>358</v>
      </c>
      <c r="AT287" s="144" t="s">
        <v>123</v>
      </c>
      <c r="AU287" s="144" t="s">
        <v>128</v>
      </c>
      <c r="AY287" s="15" t="s">
        <v>121</v>
      </c>
      <c r="BE287" s="145">
        <f t="shared" si="4"/>
        <v>0</v>
      </c>
      <c r="BF287" s="145">
        <f t="shared" si="5"/>
        <v>0</v>
      </c>
      <c r="BG287" s="145">
        <f t="shared" si="6"/>
        <v>0</v>
      </c>
      <c r="BH287" s="145">
        <f t="shared" si="7"/>
        <v>0</v>
      </c>
      <c r="BI287" s="145">
        <f t="shared" si="8"/>
        <v>0</v>
      </c>
      <c r="BJ287" s="15" t="s">
        <v>128</v>
      </c>
      <c r="BK287" s="146">
        <f t="shared" si="9"/>
        <v>0</v>
      </c>
      <c r="BL287" s="15" t="s">
        <v>358</v>
      </c>
      <c r="BM287" s="144" t="s">
        <v>441</v>
      </c>
    </row>
    <row r="288" spans="2:65" s="1" customFormat="1" ht="16.5" customHeight="1">
      <c r="B288" s="133"/>
      <c r="C288" s="134" t="s">
        <v>442</v>
      </c>
      <c r="D288" s="134" t="s">
        <v>123</v>
      </c>
      <c r="E288" s="135" t="s">
        <v>443</v>
      </c>
      <c r="F288" s="136" t="s">
        <v>444</v>
      </c>
      <c r="G288" s="137" t="s">
        <v>290</v>
      </c>
      <c r="H288" s="138">
        <v>7.6820000000000004</v>
      </c>
      <c r="I288" s="138"/>
      <c r="J288" s="138">
        <f t="shared" si="0"/>
        <v>0</v>
      </c>
      <c r="K288" s="139"/>
      <c r="L288" s="27"/>
      <c r="M288" s="140" t="s">
        <v>1</v>
      </c>
      <c r="N288" s="141" t="s">
        <v>36</v>
      </c>
      <c r="O288" s="142">
        <v>0</v>
      </c>
      <c r="P288" s="142">
        <f t="shared" si="1"/>
        <v>0</v>
      </c>
      <c r="Q288" s="142">
        <v>0</v>
      </c>
      <c r="R288" s="142">
        <f t="shared" si="2"/>
        <v>0</v>
      </c>
      <c r="S288" s="142">
        <v>0</v>
      </c>
      <c r="T288" s="143">
        <f t="shared" si="3"/>
        <v>0</v>
      </c>
      <c r="AR288" s="144" t="s">
        <v>358</v>
      </c>
      <c r="AT288" s="144" t="s">
        <v>123</v>
      </c>
      <c r="AU288" s="144" t="s">
        <v>128</v>
      </c>
      <c r="AY288" s="15" t="s">
        <v>121</v>
      </c>
      <c r="BE288" s="145">
        <f t="shared" si="4"/>
        <v>0</v>
      </c>
      <c r="BF288" s="145">
        <f t="shared" si="5"/>
        <v>0</v>
      </c>
      <c r="BG288" s="145">
        <f t="shared" si="6"/>
        <v>0</v>
      </c>
      <c r="BH288" s="145">
        <f t="shared" si="7"/>
        <v>0</v>
      </c>
      <c r="BI288" s="145">
        <f t="shared" si="8"/>
        <v>0</v>
      </c>
      <c r="BJ288" s="15" t="s">
        <v>128</v>
      </c>
      <c r="BK288" s="146">
        <f t="shared" si="9"/>
        <v>0</v>
      </c>
      <c r="BL288" s="15" t="s">
        <v>358</v>
      </c>
      <c r="BM288" s="144" t="s">
        <v>445</v>
      </c>
    </row>
    <row r="289" spans="2:65" s="1" customFormat="1" ht="16.5" customHeight="1">
      <c r="B289" s="133"/>
      <c r="C289" s="134" t="s">
        <v>446</v>
      </c>
      <c r="D289" s="134" t="s">
        <v>123</v>
      </c>
      <c r="E289" s="135" t="s">
        <v>447</v>
      </c>
      <c r="F289" s="136" t="s">
        <v>448</v>
      </c>
      <c r="G289" s="137" t="s">
        <v>290</v>
      </c>
      <c r="H289" s="138">
        <v>12.396000000000001</v>
      </c>
      <c r="I289" s="138"/>
      <c r="J289" s="138">
        <f t="shared" si="0"/>
        <v>0</v>
      </c>
      <c r="K289" s="139"/>
      <c r="L289" s="27"/>
      <c r="M289" s="169" t="s">
        <v>1</v>
      </c>
      <c r="N289" s="170" t="s">
        <v>36</v>
      </c>
      <c r="O289" s="171">
        <v>0</v>
      </c>
      <c r="P289" s="171">
        <f t="shared" si="1"/>
        <v>0</v>
      </c>
      <c r="Q289" s="171">
        <v>0</v>
      </c>
      <c r="R289" s="171">
        <f t="shared" si="2"/>
        <v>0</v>
      </c>
      <c r="S289" s="171">
        <v>0</v>
      </c>
      <c r="T289" s="172">
        <f t="shared" si="3"/>
        <v>0</v>
      </c>
      <c r="AR289" s="144" t="s">
        <v>358</v>
      </c>
      <c r="AT289" s="144" t="s">
        <v>123</v>
      </c>
      <c r="AU289" s="144" t="s">
        <v>128</v>
      </c>
      <c r="AY289" s="15" t="s">
        <v>121</v>
      </c>
      <c r="BE289" s="145">
        <f t="shared" si="4"/>
        <v>0</v>
      </c>
      <c r="BF289" s="145">
        <f t="shared" si="5"/>
        <v>0</v>
      </c>
      <c r="BG289" s="145">
        <f t="shared" si="6"/>
        <v>0</v>
      </c>
      <c r="BH289" s="145">
        <f t="shared" si="7"/>
        <v>0</v>
      </c>
      <c r="BI289" s="145">
        <f t="shared" si="8"/>
        <v>0</v>
      </c>
      <c r="BJ289" s="15" t="s">
        <v>128</v>
      </c>
      <c r="BK289" s="146">
        <f t="shared" si="9"/>
        <v>0</v>
      </c>
      <c r="BL289" s="15" t="s">
        <v>358</v>
      </c>
      <c r="BM289" s="144" t="s">
        <v>449</v>
      </c>
    </row>
    <row r="290" spans="2:65" s="1" customFormat="1" ht="6.9" customHeight="1">
      <c r="B290" s="42"/>
      <c r="C290" s="43"/>
      <c r="D290" s="43"/>
      <c r="E290" s="43"/>
      <c r="F290" s="43"/>
      <c r="G290" s="43"/>
      <c r="H290" s="43"/>
      <c r="I290" s="43"/>
      <c r="J290" s="43"/>
      <c r="K290" s="43"/>
      <c r="L290" s="27"/>
    </row>
  </sheetData>
  <autoFilter ref="C131:K289" xr:uid="{00000000-0009-0000-0000-000001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1"/>
  <sheetViews>
    <sheetView showGridLines="0" topLeftCell="A16" workbookViewId="0">
      <selection activeCell="F23" sqref="F23"/>
    </sheetView>
  </sheetViews>
  <sheetFormatPr defaultRowHeight="10.3"/>
  <cols>
    <col min="1" max="1" width="8.26953125" customWidth="1"/>
    <col min="2" max="2" width="1.1796875" customWidth="1"/>
    <col min="3" max="3" width="4.1796875" customWidth="1"/>
    <col min="4" max="4" width="4.26953125" customWidth="1"/>
    <col min="5" max="5" width="17.1796875" customWidth="1"/>
    <col min="6" max="6" width="50.81640625" customWidth="1"/>
    <col min="7" max="7" width="7.453125" customWidth="1"/>
    <col min="8" max="8" width="14" customWidth="1"/>
    <col min="9" max="9" width="15.81640625" customWidth="1"/>
    <col min="10" max="10" width="22.26953125" customWidth="1"/>
    <col min="11" max="11" width="22.26953125" hidden="1" customWidth="1"/>
    <col min="12" max="12" width="9.26953125" customWidth="1"/>
    <col min="13" max="13" width="10.81640625" hidden="1" customWidth="1"/>
    <col min="14" max="14" width="9.26953125" hidden="1"/>
    <col min="15" max="20" width="14.1796875" hidden="1" customWidth="1"/>
    <col min="21" max="21" width="16.26953125" hidden="1" customWidth="1"/>
    <col min="22" max="22" width="12.26953125" customWidth="1"/>
    <col min="23" max="23" width="16.26953125" customWidth="1"/>
    <col min="24" max="24" width="12.26953125" customWidth="1"/>
    <col min="25" max="25" width="15" customWidth="1"/>
    <col min="26" max="26" width="11" customWidth="1"/>
    <col min="27" max="27" width="15" customWidth="1"/>
    <col min="28" max="28" width="16.26953125" customWidth="1"/>
    <col min="29" max="29" width="11" customWidth="1"/>
    <col min="30" max="30" width="15" customWidth="1"/>
    <col min="31" max="31" width="16.26953125" customWidth="1"/>
    <col min="44" max="65" width="9.26953125" hidden="1"/>
  </cols>
  <sheetData>
    <row r="2" spans="2:46" ht="36.9" customHeight="1">
      <c r="L2" s="197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5" t="s">
        <v>82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70</v>
      </c>
    </row>
    <row r="4" spans="2:46" ht="24.9" customHeight="1">
      <c r="B4" s="18"/>
      <c r="D4" s="19" t="s">
        <v>83</v>
      </c>
      <c r="L4" s="18"/>
      <c r="M4" s="85" t="s">
        <v>9</v>
      </c>
      <c r="AT4" s="15" t="s">
        <v>3</v>
      </c>
    </row>
    <row r="5" spans="2:46" ht="6.9" customHeight="1">
      <c r="B5" s="18"/>
      <c r="L5" s="18"/>
    </row>
    <row r="6" spans="2:46" ht="12" customHeight="1">
      <c r="B6" s="18"/>
      <c r="D6" s="24" t="s">
        <v>12</v>
      </c>
      <c r="L6" s="18"/>
    </row>
    <row r="7" spans="2:46" ht="26.25" customHeight="1">
      <c r="B7" s="18"/>
      <c r="E7" s="211" t="str">
        <f>'Rekapitulácia stavby'!K6</f>
        <v xml:space="preserve">Stavebné úpravy maštale pre voľné ustajnenie HD,  č. 182/8 k.u. Rovné </v>
      </c>
      <c r="F7" s="212"/>
      <c r="G7" s="212"/>
      <c r="H7" s="212"/>
      <c r="L7" s="18"/>
    </row>
    <row r="8" spans="2:46" s="1" customFormat="1" ht="12" customHeight="1">
      <c r="B8" s="27"/>
      <c r="D8" s="24" t="s">
        <v>84</v>
      </c>
      <c r="L8" s="27"/>
    </row>
    <row r="9" spans="2:46" s="1" customFormat="1" ht="16.5" customHeight="1">
      <c r="B9" s="27"/>
      <c r="E9" s="208" t="s">
        <v>450</v>
      </c>
      <c r="F9" s="210"/>
      <c r="G9" s="210"/>
      <c r="H9" s="210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4" t="s">
        <v>13</v>
      </c>
      <c r="F11" s="22" t="s">
        <v>1</v>
      </c>
      <c r="I11" s="24" t="s">
        <v>14</v>
      </c>
      <c r="J11" s="22" t="s">
        <v>1</v>
      </c>
      <c r="L11" s="27"/>
    </row>
    <row r="12" spans="2:46" s="1" customFormat="1" ht="12" customHeight="1">
      <c r="B12" s="27"/>
      <c r="D12" s="24" t="s">
        <v>15</v>
      </c>
      <c r="F12" s="22" t="s">
        <v>16</v>
      </c>
      <c r="I12" s="24" t="s">
        <v>17</v>
      </c>
      <c r="J12" s="50">
        <f>'Rekapitulácia stavby'!AN8</f>
        <v>0</v>
      </c>
      <c r="L12" s="27"/>
    </row>
    <row r="13" spans="2:46" s="1" customFormat="1" ht="10.85" customHeight="1">
      <c r="B13" s="27"/>
      <c r="L13" s="27"/>
    </row>
    <row r="14" spans="2:46" s="1" customFormat="1" ht="12" customHeight="1">
      <c r="B14" s="27"/>
      <c r="D14" s="24" t="s">
        <v>18</v>
      </c>
      <c r="I14" s="24" t="s">
        <v>19</v>
      </c>
      <c r="J14" s="22" t="s">
        <v>1</v>
      </c>
      <c r="L14" s="27"/>
    </row>
    <row r="15" spans="2:46" s="1" customFormat="1" ht="18" customHeight="1">
      <c r="B15" s="27"/>
      <c r="E15" s="22" t="s">
        <v>20</v>
      </c>
      <c r="I15" s="24" t="s">
        <v>21</v>
      </c>
      <c r="J15" s="22" t="s">
        <v>1</v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4" t="s">
        <v>22</v>
      </c>
      <c r="I17" s="24" t="s">
        <v>19</v>
      </c>
      <c r="J17" s="22" t="str">
        <f>'Rekapitulácia stavby'!AN13</f>
        <v/>
      </c>
      <c r="L17" s="27"/>
    </row>
    <row r="18" spans="2:12" s="1" customFormat="1" ht="18" customHeight="1">
      <c r="B18" s="27"/>
      <c r="E18" s="173" t="str">
        <f>'Rekapitulácia stavby'!E14</f>
        <v xml:space="preserve"> </v>
      </c>
      <c r="F18" s="173"/>
      <c r="G18" s="173"/>
      <c r="H18" s="173"/>
      <c r="I18" s="24" t="s">
        <v>21</v>
      </c>
      <c r="J18" s="22" t="str">
        <f>'Rekapitulácia stavby'!AN14</f>
        <v/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4" t="s">
        <v>24</v>
      </c>
      <c r="I20" s="24" t="s">
        <v>19</v>
      </c>
      <c r="J20" s="22" t="s">
        <v>1</v>
      </c>
      <c r="L20" s="27"/>
    </row>
    <row r="21" spans="2:12" s="1" customFormat="1" ht="18" customHeight="1">
      <c r="B21" s="27"/>
      <c r="E21" s="22" t="s">
        <v>25</v>
      </c>
      <c r="I21" s="24" t="s">
        <v>21</v>
      </c>
      <c r="J21" s="22" t="s">
        <v>1</v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4" t="s">
        <v>28</v>
      </c>
      <c r="I23" s="24" t="s">
        <v>19</v>
      </c>
      <c r="J23" s="22" t="s">
        <v>1</v>
      </c>
      <c r="L23" s="27"/>
    </row>
    <row r="24" spans="2:12" s="1" customFormat="1" ht="18" customHeight="1">
      <c r="B24" s="27"/>
      <c r="E24" s="22" t="s">
        <v>25</v>
      </c>
      <c r="I24" s="24" t="s">
        <v>21</v>
      </c>
      <c r="J24" s="22" t="s">
        <v>1</v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4" t="s">
        <v>29</v>
      </c>
      <c r="L26" s="27"/>
    </row>
    <row r="27" spans="2:12" s="7" customFormat="1" ht="16.5" customHeight="1">
      <c r="B27" s="86"/>
      <c r="E27" s="176" t="s">
        <v>1</v>
      </c>
      <c r="F27" s="176"/>
      <c r="G27" s="176"/>
      <c r="H27" s="176"/>
      <c r="L27" s="86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51"/>
      <c r="E29" s="51"/>
      <c r="F29" s="51"/>
      <c r="G29" s="51"/>
      <c r="H29" s="51"/>
      <c r="I29" s="51"/>
      <c r="J29" s="51"/>
      <c r="K29" s="51"/>
      <c r="L29" s="27"/>
    </row>
    <row r="30" spans="2:12" s="1" customFormat="1" ht="25.4" customHeight="1">
      <c r="B30" s="27"/>
      <c r="D30" s="87" t="s">
        <v>30</v>
      </c>
      <c r="J30" s="63">
        <f>ROUND(J118, 2)</f>
        <v>0</v>
      </c>
      <c r="L30" s="27"/>
    </row>
    <row r="31" spans="2:12" s="1" customFormat="1" ht="6.9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14.4" customHeight="1">
      <c r="B32" s="27"/>
      <c r="F32" s="30" t="s">
        <v>32</v>
      </c>
      <c r="I32" s="30" t="s">
        <v>31</v>
      </c>
      <c r="J32" s="30" t="s">
        <v>33</v>
      </c>
      <c r="L32" s="27"/>
    </row>
    <row r="33" spans="2:12" s="1" customFormat="1" ht="14.4" customHeight="1">
      <c r="B33" s="27"/>
      <c r="D33" s="88" t="s">
        <v>34</v>
      </c>
      <c r="E33" s="32" t="s">
        <v>35</v>
      </c>
      <c r="F33" s="89">
        <f>ROUND((SUM(BE118:BE130)),  2)</f>
        <v>0</v>
      </c>
      <c r="G33" s="90"/>
      <c r="H33" s="90"/>
      <c r="I33" s="91">
        <v>0.2</v>
      </c>
      <c r="J33" s="89">
        <f>ROUND(((SUM(BE118:BE130))*I33),  2)</f>
        <v>0</v>
      </c>
      <c r="L33" s="27"/>
    </row>
    <row r="34" spans="2:12" s="1" customFormat="1" ht="14.4" customHeight="1">
      <c r="B34" s="27"/>
      <c r="E34" s="32" t="s">
        <v>36</v>
      </c>
      <c r="F34" s="92">
        <f>ROUND((SUM(BF118:BF130)),  2)</f>
        <v>0</v>
      </c>
      <c r="I34" s="93">
        <v>0.2</v>
      </c>
      <c r="J34" s="92">
        <f>ROUND(((SUM(BF118:BF130))*I34),  2)</f>
        <v>0</v>
      </c>
      <c r="L34" s="27"/>
    </row>
    <row r="35" spans="2:12" s="1" customFormat="1" ht="14.4" hidden="1" customHeight="1">
      <c r="B35" s="27"/>
      <c r="E35" s="24" t="s">
        <v>37</v>
      </c>
      <c r="F35" s="92">
        <f>ROUND((SUM(BG118:BG130)),  2)</f>
        <v>0</v>
      </c>
      <c r="I35" s="93">
        <v>0.2</v>
      </c>
      <c r="J35" s="92">
        <f>0</f>
        <v>0</v>
      </c>
      <c r="L35" s="27"/>
    </row>
    <row r="36" spans="2:12" s="1" customFormat="1" ht="14.4" hidden="1" customHeight="1">
      <c r="B36" s="27"/>
      <c r="E36" s="24" t="s">
        <v>38</v>
      </c>
      <c r="F36" s="92">
        <f>ROUND((SUM(BH118:BH130)),  2)</f>
        <v>0</v>
      </c>
      <c r="I36" s="93">
        <v>0.2</v>
      </c>
      <c r="J36" s="92">
        <f>0</f>
        <v>0</v>
      </c>
      <c r="L36" s="27"/>
    </row>
    <row r="37" spans="2:12" s="1" customFormat="1" ht="14.4" hidden="1" customHeight="1">
      <c r="B37" s="27"/>
      <c r="E37" s="32" t="s">
        <v>39</v>
      </c>
      <c r="F37" s="89">
        <f>ROUND((SUM(BI118:BI130)),  2)</f>
        <v>0</v>
      </c>
      <c r="G37" s="90"/>
      <c r="H37" s="90"/>
      <c r="I37" s="91">
        <v>0</v>
      </c>
      <c r="J37" s="89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4" customHeight="1">
      <c r="B39" s="27"/>
      <c r="C39" s="94"/>
      <c r="D39" s="95" t="s">
        <v>40</v>
      </c>
      <c r="E39" s="54"/>
      <c r="F39" s="54"/>
      <c r="G39" s="96" t="s">
        <v>41</v>
      </c>
      <c r="H39" s="97" t="s">
        <v>42</v>
      </c>
      <c r="I39" s="54"/>
      <c r="J39" s="98">
        <f>SUM(J30:J37)</f>
        <v>0</v>
      </c>
      <c r="K39" s="99"/>
      <c r="L39" s="27"/>
    </row>
    <row r="40" spans="2:12" s="1" customFormat="1" ht="14.4" customHeight="1">
      <c r="B40" s="27"/>
      <c r="L40" s="27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27"/>
      <c r="D50" s="39" t="s">
        <v>43</v>
      </c>
      <c r="E50" s="40"/>
      <c r="F50" s="40"/>
      <c r="G50" s="39" t="s">
        <v>44</v>
      </c>
      <c r="H50" s="40"/>
      <c r="I50" s="40"/>
      <c r="J50" s="40"/>
      <c r="K50" s="40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45">
      <c r="B61" s="27"/>
      <c r="D61" s="41" t="s">
        <v>45</v>
      </c>
      <c r="E61" s="29"/>
      <c r="F61" s="100" t="s">
        <v>46</v>
      </c>
      <c r="G61" s="41" t="s">
        <v>45</v>
      </c>
      <c r="H61" s="29"/>
      <c r="I61" s="29"/>
      <c r="J61" s="101" t="s">
        <v>46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45">
      <c r="B65" s="27"/>
      <c r="D65" s="39" t="s">
        <v>47</v>
      </c>
      <c r="E65" s="40"/>
      <c r="F65" s="40"/>
      <c r="G65" s="39" t="s">
        <v>48</v>
      </c>
      <c r="H65" s="40"/>
      <c r="I65" s="40"/>
      <c r="J65" s="40"/>
      <c r="K65" s="40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45">
      <c r="B76" s="27"/>
      <c r="D76" s="41" t="s">
        <v>45</v>
      </c>
      <c r="E76" s="29"/>
      <c r="F76" s="100" t="s">
        <v>46</v>
      </c>
      <c r="G76" s="41" t="s">
        <v>45</v>
      </c>
      <c r="H76" s="29"/>
      <c r="I76" s="29"/>
      <c r="J76" s="101" t="s">
        <v>46</v>
      </c>
      <c r="K76" s="29"/>
      <c r="L76" s="27"/>
    </row>
    <row r="77" spans="2:12" s="1" customFormat="1" ht="14.4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47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47" s="1" customFormat="1" ht="24.9" customHeight="1">
      <c r="B82" s="27"/>
      <c r="C82" s="19" t="s">
        <v>86</v>
      </c>
      <c r="L82" s="27"/>
    </row>
    <row r="83" spans="2:47" s="1" customFormat="1" ht="6.9" customHeight="1">
      <c r="B83" s="27"/>
      <c r="L83" s="27"/>
    </row>
    <row r="84" spans="2:47" s="1" customFormat="1" ht="12" customHeight="1">
      <c r="B84" s="27"/>
      <c r="C84" s="24" t="s">
        <v>12</v>
      </c>
      <c r="L84" s="27"/>
    </row>
    <row r="85" spans="2:47" s="1" customFormat="1" ht="26.25" customHeight="1">
      <c r="B85" s="27"/>
      <c r="E85" s="211" t="str">
        <f>E7</f>
        <v xml:space="preserve">Stavebné úpravy maštale pre voľné ustajnenie HD,  č. 182/8 k.u. Rovné </v>
      </c>
      <c r="F85" s="212"/>
      <c r="G85" s="212"/>
      <c r="H85" s="212"/>
      <c r="L85" s="27"/>
    </row>
    <row r="86" spans="2:47" s="1" customFormat="1" ht="12" customHeight="1">
      <c r="B86" s="27"/>
      <c r="C86" s="24" t="s">
        <v>84</v>
      </c>
      <c r="L86" s="27"/>
    </row>
    <row r="87" spans="2:47" s="1" customFormat="1" ht="16.5" customHeight="1">
      <c r="B87" s="27"/>
      <c r="E87" s="208" t="str">
        <f>E9</f>
        <v>01.2 - Búracie práce</v>
      </c>
      <c r="F87" s="210"/>
      <c r="G87" s="210"/>
      <c r="H87" s="210"/>
      <c r="L87" s="27"/>
    </row>
    <row r="88" spans="2:47" s="1" customFormat="1" ht="6.9" customHeight="1">
      <c r="B88" s="27"/>
      <c r="L88" s="27"/>
    </row>
    <row r="89" spans="2:47" s="1" customFormat="1" ht="12" customHeight="1">
      <c r="B89" s="27"/>
      <c r="C89" s="24" t="s">
        <v>15</v>
      </c>
      <c r="F89" s="22" t="str">
        <f>F12</f>
        <v>Rovné, okres Humenné</v>
      </c>
      <c r="I89" s="24" t="s">
        <v>17</v>
      </c>
      <c r="J89" s="50">
        <f>IF(J12="","",J12)</f>
        <v>0</v>
      </c>
      <c r="L89" s="27"/>
    </row>
    <row r="90" spans="2:47" s="1" customFormat="1">
      <c r="B90" s="27"/>
      <c r="L90" s="27"/>
    </row>
    <row r="91" spans="2:47" s="1" customFormat="1" ht="12.45">
      <c r="B91" s="27"/>
      <c r="C91" s="24" t="s">
        <v>18</v>
      </c>
      <c r="F91" s="22" t="str">
        <f>E15</f>
        <v>MOR faktoring s.r.o.</v>
      </c>
      <c r="I91" s="24" t="s">
        <v>24</v>
      </c>
      <c r="J91" s="25" t="str">
        <f>E21</f>
        <v>Ing.Mária Salanciová</v>
      </c>
      <c r="L91" s="27"/>
    </row>
    <row r="92" spans="2:47" s="1" customFormat="1" ht="12.45">
      <c r="B92" s="27"/>
      <c r="C92" s="24" t="s">
        <v>22</v>
      </c>
      <c r="F92" s="22" t="str">
        <f>IF(E18="","",E18)</f>
        <v xml:space="preserve"> </v>
      </c>
      <c r="I92" s="24" t="s">
        <v>28</v>
      </c>
      <c r="J92" s="25" t="str">
        <f>E24</f>
        <v>Ing.Mária Salanciová</v>
      </c>
      <c r="L92" s="27"/>
    </row>
    <row r="93" spans="2:47" s="1" customFormat="1" ht="10.4" customHeight="1">
      <c r="B93" s="27"/>
      <c r="L93" s="27"/>
    </row>
    <row r="94" spans="2:47" s="1" customFormat="1" ht="29.25" customHeight="1">
      <c r="B94" s="27"/>
      <c r="C94" s="102" t="s">
        <v>87</v>
      </c>
      <c r="D94" s="94"/>
      <c r="E94" s="94"/>
      <c r="F94" s="94"/>
      <c r="G94" s="94"/>
      <c r="H94" s="94"/>
      <c r="I94" s="94"/>
      <c r="J94" s="103" t="s">
        <v>88</v>
      </c>
      <c r="K94" s="94"/>
      <c r="L94" s="27"/>
    </row>
    <row r="95" spans="2:47" s="1" customFormat="1" ht="10.4" customHeight="1">
      <c r="B95" s="27"/>
      <c r="L95" s="27"/>
    </row>
    <row r="96" spans="2:47" s="1" customFormat="1" ht="22.85" customHeight="1">
      <c r="B96" s="27"/>
      <c r="C96" s="104" t="s">
        <v>89</v>
      </c>
      <c r="J96" s="63">
        <f>J118</f>
        <v>0</v>
      </c>
      <c r="L96" s="27"/>
      <c r="AU96" s="15" t="s">
        <v>90</v>
      </c>
    </row>
    <row r="97" spans="2:12" s="8" customFormat="1" ht="24.9" customHeight="1">
      <c r="B97" s="105"/>
      <c r="D97" s="106" t="s">
        <v>91</v>
      </c>
      <c r="E97" s="107"/>
      <c r="F97" s="107"/>
      <c r="G97" s="107"/>
      <c r="H97" s="107"/>
      <c r="I97" s="107"/>
      <c r="J97" s="108">
        <f>J119</f>
        <v>0</v>
      </c>
      <c r="L97" s="105"/>
    </row>
    <row r="98" spans="2:12" s="9" customFormat="1" ht="19.95" customHeight="1">
      <c r="B98" s="109"/>
      <c r="D98" s="110" t="s">
        <v>97</v>
      </c>
      <c r="E98" s="111"/>
      <c r="F98" s="111"/>
      <c r="G98" s="111"/>
      <c r="H98" s="111"/>
      <c r="I98" s="111"/>
      <c r="J98" s="112">
        <f>J120</f>
        <v>0</v>
      </c>
      <c r="L98" s="109"/>
    </row>
    <row r="99" spans="2:12" s="1" customFormat="1" ht="21.75" customHeight="1">
      <c r="B99" s="27"/>
      <c r="L99" s="27"/>
    </row>
    <row r="100" spans="2:12" s="1" customFormat="1" ht="6.9" customHeight="1"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27"/>
    </row>
    <row r="104" spans="2:12" s="1" customFormat="1" ht="6.9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27"/>
    </row>
    <row r="105" spans="2:12" s="1" customFormat="1" ht="24.9" customHeight="1">
      <c r="B105" s="27"/>
      <c r="C105" s="19" t="s">
        <v>107</v>
      </c>
      <c r="L105" s="27"/>
    </row>
    <row r="106" spans="2:12" s="1" customFormat="1" ht="6.9" customHeight="1">
      <c r="B106" s="27"/>
      <c r="L106" s="27"/>
    </row>
    <row r="107" spans="2:12" s="1" customFormat="1" ht="12" customHeight="1">
      <c r="B107" s="27"/>
      <c r="C107" s="24" t="s">
        <v>12</v>
      </c>
      <c r="L107" s="27"/>
    </row>
    <row r="108" spans="2:12" s="1" customFormat="1" ht="26.25" customHeight="1">
      <c r="B108" s="27"/>
      <c r="E108" s="211" t="str">
        <f>E7</f>
        <v xml:space="preserve">Stavebné úpravy maštale pre voľné ustajnenie HD,  č. 182/8 k.u. Rovné </v>
      </c>
      <c r="F108" s="212"/>
      <c r="G108" s="212"/>
      <c r="H108" s="212"/>
      <c r="L108" s="27"/>
    </row>
    <row r="109" spans="2:12" s="1" customFormat="1" ht="12" customHeight="1">
      <c r="B109" s="27"/>
      <c r="C109" s="24" t="s">
        <v>84</v>
      </c>
      <c r="L109" s="27"/>
    </row>
    <row r="110" spans="2:12" s="1" customFormat="1" ht="16.5" customHeight="1">
      <c r="B110" s="27"/>
      <c r="E110" s="208" t="str">
        <f>E9</f>
        <v>01.2 - Búracie práce</v>
      </c>
      <c r="F110" s="210"/>
      <c r="G110" s="210"/>
      <c r="H110" s="210"/>
      <c r="L110" s="27"/>
    </row>
    <row r="111" spans="2:12" s="1" customFormat="1" ht="6.9" customHeight="1">
      <c r="B111" s="27"/>
      <c r="L111" s="27"/>
    </row>
    <row r="112" spans="2:12" s="1" customFormat="1" ht="12" customHeight="1">
      <c r="B112" s="27"/>
      <c r="C112" s="24" t="s">
        <v>15</v>
      </c>
      <c r="F112" s="22" t="str">
        <f>F12</f>
        <v>Rovné, okres Humenné</v>
      </c>
      <c r="I112" s="24" t="s">
        <v>17</v>
      </c>
      <c r="J112" s="50">
        <f>IF(J12="","",J12)</f>
        <v>0</v>
      </c>
      <c r="L112" s="27"/>
    </row>
    <row r="113" spans="2:65" s="1" customFormat="1" ht="6.9" customHeight="1">
      <c r="B113" s="27"/>
      <c r="L113" s="27"/>
    </row>
    <row r="114" spans="2:65" s="1" customFormat="1" ht="12.45">
      <c r="B114" s="27"/>
      <c r="C114" s="24" t="s">
        <v>18</v>
      </c>
      <c r="F114" s="22" t="str">
        <f>E15</f>
        <v>MOR faktoring s.r.o.</v>
      </c>
      <c r="I114" s="24" t="s">
        <v>24</v>
      </c>
      <c r="J114" s="25" t="str">
        <f>E21</f>
        <v>Ing.Mária Salanciová</v>
      </c>
      <c r="L114" s="27"/>
    </row>
    <row r="115" spans="2:65" s="1" customFormat="1" ht="12.45">
      <c r="B115" s="27"/>
      <c r="C115" s="24" t="s">
        <v>22</v>
      </c>
      <c r="F115" s="22" t="str">
        <f>IF(E18="","",E18)</f>
        <v xml:space="preserve"> </v>
      </c>
      <c r="I115" s="24" t="s">
        <v>28</v>
      </c>
      <c r="J115" s="25" t="str">
        <f>E24</f>
        <v>Ing.Mária Salanciová</v>
      </c>
      <c r="L115" s="27"/>
    </row>
    <row r="116" spans="2:65" s="1" customFormat="1" ht="10.4" customHeight="1">
      <c r="B116" s="27"/>
      <c r="L116" s="27"/>
    </row>
    <row r="117" spans="2:65" s="10" customFormat="1" ht="29.25" customHeight="1">
      <c r="B117" s="113"/>
      <c r="C117" s="114" t="s">
        <v>108</v>
      </c>
      <c r="D117" s="115" t="s">
        <v>55</v>
      </c>
      <c r="E117" s="115" t="s">
        <v>51</v>
      </c>
      <c r="F117" s="115" t="s">
        <v>52</v>
      </c>
      <c r="G117" s="115" t="s">
        <v>109</v>
      </c>
      <c r="H117" s="115" t="s">
        <v>110</v>
      </c>
      <c r="I117" s="115" t="s">
        <v>111</v>
      </c>
      <c r="J117" s="116" t="s">
        <v>88</v>
      </c>
      <c r="K117" s="117" t="s">
        <v>112</v>
      </c>
      <c r="L117" s="113"/>
      <c r="M117" s="56" t="s">
        <v>1</v>
      </c>
      <c r="N117" s="57" t="s">
        <v>34</v>
      </c>
      <c r="O117" s="57" t="s">
        <v>113</v>
      </c>
      <c r="P117" s="57" t="s">
        <v>114</v>
      </c>
      <c r="Q117" s="57" t="s">
        <v>115</v>
      </c>
      <c r="R117" s="57" t="s">
        <v>116</v>
      </c>
      <c r="S117" s="57" t="s">
        <v>117</v>
      </c>
      <c r="T117" s="58" t="s">
        <v>118</v>
      </c>
    </row>
    <row r="118" spans="2:65" s="1" customFormat="1" ht="22.85" customHeight="1">
      <c r="B118" s="27"/>
      <c r="C118" s="61" t="s">
        <v>89</v>
      </c>
      <c r="J118" s="118">
        <f>BK118</f>
        <v>0</v>
      </c>
      <c r="L118" s="27"/>
      <c r="M118" s="59"/>
      <c r="N118" s="51"/>
      <c r="O118" s="51"/>
      <c r="P118" s="119">
        <f>P119</f>
        <v>0</v>
      </c>
      <c r="Q118" s="51"/>
      <c r="R118" s="119">
        <f>R119</f>
        <v>0</v>
      </c>
      <c r="S118" s="51"/>
      <c r="T118" s="120">
        <f>T119</f>
        <v>0</v>
      </c>
      <c r="AT118" s="15" t="s">
        <v>69</v>
      </c>
      <c r="AU118" s="15" t="s">
        <v>90</v>
      </c>
      <c r="BK118" s="121">
        <f>BK119</f>
        <v>0</v>
      </c>
    </row>
    <row r="119" spans="2:65" s="11" customFormat="1" ht="25.95" customHeight="1">
      <c r="B119" s="122"/>
      <c r="D119" s="123" t="s">
        <v>69</v>
      </c>
      <c r="E119" s="124" t="s">
        <v>119</v>
      </c>
      <c r="F119" s="124" t="s">
        <v>120</v>
      </c>
      <c r="J119" s="125">
        <f>BK119</f>
        <v>0</v>
      </c>
      <c r="L119" s="122"/>
      <c r="M119" s="126"/>
      <c r="P119" s="127">
        <f>P120</f>
        <v>0</v>
      </c>
      <c r="R119" s="127">
        <f>R120</f>
        <v>0</v>
      </c>
      <c r="T119" s="128">
        <f>T120</f>
        <v>0</v>
      </c>
      <c r="AR119" s="123" t="s">
        <v>78</v>
      </c>
      <c r="AT119" s="129" t="s">
        <v>69</v>
      </c>
      <c r="AU119" s="129" t="s">
        <v>70</v>
      </c>
      <c r="AY119" s="123" t="s">
        <v>121</v>
      </c>
      <c r="BK119" s="130">
        <f>BK120</f>
        <v>0</v>
      </c>
    </row>
    <row r="120" spans="2:65" s="11" customFormat="1" ht="22.85" customHeight="1">
      <c r="B120" s="122"/>
      <c r="D120" s="123" t="s">
        <v>69</v>
      </c>
      <c r="E120" s="131" t="s">
        <v>166</v>
      </c>
      <c r="F120" s="131" t="s">
        <v>244</v>
      </c>
      <c r="J120" s="132">
        <f>BK120</f>
        <v>0</v>
      </c>
      <c r="L120" s="122"/>
      <c r="M120" s="126"/>
      <c r="P120" s="127">
        <f>SUM(P121:P130)</f>
        <v>0</v>
      </c>
      <c r="R120" s="127">
        <f>SUM(R121:R130)</f>
        <v>0</v>
      </c>
      <c r="T120" s="128">
        <f>SUM(T121:T130)</f>
        <v>0</v>
      </c>
      <c r="AR120" s="123" t="s">
        <v>78</v>
      </c>
      <c r="AT120" s="129" t="s">
        <v>69</v>
      </c>
      <c r="AU120" s="129" t="s">
        <v>78</v>
      </c>
      <c r="AY120" s="123" t="s">
        <v>121</v>
      </c>
      <c r="BK120" s="130">
        <f>SUM(BK121:BK130)</f>
        <v>0</v>
      </c>
    </row>
    <row r="121" spans="2:65" s="1" customFormat="1" ht="24.15" customHeight="1">
      <c r="B121" s="133"/>
      <c r="C121" s="134" t="s">
        <v>78</v>
      </c>
      <c r="D121" s="134" t="s">
        <v>123</v>
      </c>
      <c r="E121" s="135" t="s">
        <v>451</v>
      </c>
      <c r="F121" s="136" t="s">
        <v>452</v>
      </c>
      <c r="G121" s="137" t="s">
        <v>248</v>
      </c>
      <c r="H121" s="138"/>
      <c r="I121" s="138">
        <v>31.93</v>
      </c>
      <c r="J121" s="138">
        <f>ROUND(I121*H121,3)</f>
        <v>0</v>
      </c>
      <c r="K121" s="139"/>
      <c r="L121" s="27"/>
      <c r="M121" s="140" t="s">
        <v>1</v>
      </c>
      <c r="N121" s="141" t="s">
        <v>36</v>
      </c>
      <c r="O121" s="142">
        <v>0</v>
      </c>
      <c r="P121" s="142">
        <f>O121*H121</f>
        <v>0</v>
      </c>
      <c r="Q121" s="142">
        <v>0</v>
      </c>
      <c r="R121" s="142">
        <f>Q121*H121</f>
        <v>0</v>
      </c>
      <c r="S121" s="142">
        <v>0</v>
      </c>
      <c r="T121" s="143">
        <f>S121*H121</f>
        <v>0</v>
      </c>
      <c r="AR121" s="144" t="s">
        <v>127</v>
      </c>
      <c r="AT121" s="144" t="s">
        <v>123</v>
      </c>
      <c r="AU121" s="144" t="s">
        <v>128</v>
      </c>
      <c r="AY121" s="15" t="s">
        <v>121</v>
      </c>
      <c r="BE121" s="145">
        <f>IF(N121="základná",J121,0)</f>
        <v>0</v>
      </c>
      <c r="BF121" s="145">
        <f>IF(N121="znížená",J121,0)</f>
        <v>0</v>
      </c>
      <c r="BG121" s="145">
        <f>IF(N121="zákl. prenesená",J121,0)</f>
        <v>0</v>
      </c>
      <c r="BH121" s="145">
        <f>IF(N121="zníž. prenesená",J121,0)</f>
        <v>0</v>
      </c>
      <c r="BI121" s="145">
        <f>IF(N121="nulová",J121,0)</f>
        <v>0</v>
      </c>
      <c r="BJ121" s="15" t="s">
        <v>128</v>
      </c>
      <c r="BK121" s="146">
        <f>ROUND(I121*H121,3)</f>
        <v>0</v>
      </c>
      <c r="BL121" s="15" t="s">
        <v>127</v>
      </c>
      <c r="BM121" s="144" t="s">
        <v>128</v>
      </c>
    </row>
    <row r="122" spans="2:65" s="1" customFormat="1" ht="21.75" customHeight="1">
      <c r="B122" s="133"/>
      <c r="C122" s="134" t="s">
        <v>128</v>
      </c>
      <c r="D122" s="134" t="s">
        <v>123</v>
      </c>
      <c r="E122" s="135" t="s">
        <v>453</v>
      </c>
      <c r="F122" s="136" t="s">
        <v>454</v>
      </c>
      <c r="G122" s="137" t="s">
        <v>193</v>
      </c>
      <c r="H122" s="138"/>
      <c r="I122" s="138">
        <v>14.53</v>
      </c>
      <c r="J122" s="138">
        <f>ROUND(I122*H122,3)</f>
        <v>0</v>
      </c>
      <c r="K122" s="139"/>
      <c r="L122" s="27"/>
      <c r="M122" s="140" t="s">
        <v>1</v>
      </c>
      <c r="N122" s="141" t="s">
        <v>36</v>
      </c>
      <c r="O122" s="142">
        <v>0</v>
      </c>
      <c r="P122" s="142">
        <f>O122*H122</f>
        <v>0</v>
      </c>
      <c r="Q122" s="142">
        <v>0</v>
      </c>
      <c r="R122" s="142">
        <f>Q122*H122</f>
        <v>0</v>
      </c>
      <c r="S122" s="142">
        <v>0</v>
      </c>
      <c r="T122" s="143">
        <f>S122*H122</f>
        <v>0</v>
      </c>
      <c r="AR122" s="144" t="s">
        <v>127</v>
      </c>
      <c r="AT122" s="144" t="s">
        <v>123</v>
      </c>
      <c r="AU122" s="144" t="s">
        <v>128</v>
      </c>
      <c r="AY122" s="15" t="s">
        <v>121</v>
      </c>
      <c r="BE122" s="145">
        <f>IF(N122="základná",J122,0)</f>
        <v>0</v>
      </c>
      <c r="BF122" s="145">
        <f>IF(N122="znížená",J122,0)</f>
        <v>0</v>
      </c>
      <c r="BG122" s="145">
        <f>IF(N122="zákl. prenesená",J122,0)</f>
        <v>0</v>
      </c>
      <c r="BH122" s="145">
        <f>IF(N122="zníž. prenesená",J122,0)</f>
        <v>0</v>
      </c>
      <c r="BI122" s="145">
        <f>IF(N122="nulová",J122,0)</f>
        <v>0</v>
      </c>
      <c r="BJ122" s="15" t="s">
        <v>128</v>
      </c>
      <c r="BK122" s="146">
        <f>ROUND(I122*H122,3)</f>
        <v>0</v>
      </c>
      <c r="BL122" s="15" t="s">
        <v>127</v>
      </c>
      <c r="BM122" s="144" t="s">
        <v>127</v>
      </c>
    </row>
    <row r="123" spans="2:65" s="1" customFormat="1" ht="24.15" customHeight="1">
      <c r="B123" s="133"/>
      <c r="C123" s="134" t="s">
        <v>138</v>
      </c>
      <c r="D123" s="134" t="s">
        <v>123</v>
      </c>
      <c r="E123" s="135" t="s">
        <v>455</v>
      </c>
      <c r="F123" s="136" t="s">
        <v>456</v>
      </c>
      <c r="G123" s="137" t="s">
        <v>193</v>
      </c>
      <c r="H123" s="138"/>
      <c r="I123" s="138">
        <v>0.47</v>
      </c>
      <c r="J123" s="138">
        <f>ROUND(I123*H123,3)</f>
        <v>0</v>
      </c>
      <c r="K123" s="139"/>
      <c r="L123" s="27"/>
      <c r="M123" s="140" t="s">
        <v>1</v>
      </c>
      <c r="N123" s="141" t="s">
        <v>36</v>
      </c>
      <c r="O123" s="142">
        <v>0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127</v>
      </c>
      <c r="AT123" s="144" t="s">
        <v>123</v>
      </c>
      <c r="AU123" s="144" t="s">
        <v>128</v>
      </c>
      <c r="AY123" s="15" t="s">
        <v>121</v>
      </c>
      <c r="BE123" s="145">
        <f>IF(N123="základná",J123,0)</f>
        <v>0</v>
      </c>
      <c r="BF123" s="145">
        <f>IF(N123="znížená",J123,0)</f>
        <v>0</v>
      </c>
      <c r="BG123" s="145">
        <f>IF(N123="zákl. prenesená",J123,0)</f>
        <v>0</v>
      </c>
      <c r="BH123" s="145">
        <f>IF(N123="zníž. prenesená",J123,0)</f>
        <v>0</v>
      </c>
      <c r="BI123" s="145">
        <f>IF(N123="nulová",J123,0)</f>
        <v>0</v>
      </c>
      <c r="BJ123" s="15" t="s">
        <v>128</v>
      </c>
      <c r="BK123" s="146">
        <f>ROUND(I123*H123,3)</f>
        <v>0</v>
      </c>
      <c r="BL123" s="15" t="s">
        <v>127</v>
      </c>
      <c r="BM123" s="144" t="s">
        <v>129</v>
      </c>
    </row>
    <row r="124" spans="2:65" s="12" customFormat="1">
      <c r="B124" s="147"/>
      <c r="D124" s="148" t="s">
        <v>130</v>
      </c>
      <c r="E124" s="149" t="s">
        <v>1</v>
      </c>
      <c r="F124" s="150" t="s">
        <v>457</v>
      </c>
      <c r="H124" s="151"/>
      <c r="L124" s="147"/>
      <c r="M124" s="152"/>
      <c r="T124" s="153"/>
      <c r="AT124" s="149" t="s">
        <v>130</v>
      </c>
      <c r="AU124" s="149" t="s">
        <v>128</v>
      </c>
      <c r="AV124" s="12" t="s">
        <v>128</v>
      </c>
      <c r="AW124" s="12" t="s">
        <v>26</v>
      </c>
      <c r="AX124" s="12" t="s">
        <v>70</v>
      </c>
      <c r="AY124" s="149" t="s">
        <v>121</v>
      </c>
    </row>
    <row r="125" spans="2:65" s="13" customFormat="1">
      <c r="B125" s="154"/>
      <c r="D125" s="148" t="s">
        <v>130</v>
      </c>
      <c r="E125" s="155" t="s">
        <v>1</v>
      </c>
      <c r="F125" s="156" t="s">
        <v>132</v>
      </c>
      <c r="H125" s="157"/>
      <c r="L125" s="154"/>
      <c r="M125" s="158"/>
      <c r="T125" s="159"/>
      <c r="AT125" s="155" t="s">
        <v>130</v>
      </c>
      <c r="AU125" s="155" t="s">
        <v>128</v>
      </c>
      <c r="AV125" s="13" t="s">
        <v>127</v>
      </c>
      <c r="AW125" s="13" t="s">
        <v>26</v>
      </c>
      <c r="AX125" s="13" t="s">
        <v>78</v>
      </c>
      <c r="AY125" s="155" t="s">
        <v>121</v>
      </c>
    </row>
    <row r="126" spans="2:65" s="1" customFormat="1" ht="24.15" customHeight="1">
      <c r="B126" s="133"/>
      <c r="C126" s="134" t="s">
        <v>127</v>
      </c>
      <c r="D126" s="134" t="s">
        <v>123</v>
      </c>
      <c r="E126" s="135" t="s">
        <v>458</v>
      </c>
      <c r="F126" s="136" t="s">
        <v>459</v>
      </c>
      <c r="G126" s="137" t="s">
        <v>193</v>
      </c>
      <c r="H126" s="138"/>
      <c r="I126" s="138">
        <v>10.88</v>
      </c>
      <c r="J126" s="138">
        <f>ROUND(I126*H126,3)</f>
        <v>0</v>
      </c>
      <c r="K126" s="139"/>
      <c r="L126" s="27"/>
      <c r="M126" s="140" t="s">
        <v>1</v>
      </c>
      <c r="N126" s="141" t="s">
        <v>36</v>
      </c>
      <c r="O126" s="142">
        <v>0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127</v>
      </c>
      <c r="AT126" s="144" t="s">
        <v>123</v>
      </c>
      <c r="AU126" s="144" t="s">
        <v>128</v>
      </c>
      <c r="AY126" s="15" t="s">
        <v>121</v>
      </c>
      <c r="BE126" s="145">
        <f>IF(N126="základná",J126,0)</f>
        <v>0</v>
      </c>
      <c r="BF126" s="145">
        <f>IF(N126="znížená",J126,0)</f>
        <v>0</v>
      </c>
      <c r="BG126" s="145">
        <f>IF(N126="zákl. prenesená",J126,0)</f>
        <v>0</v>
      </c>
      <c r="BH126" s="145">
        <f>IF(N126="zníž. prenesená",J126,0)</f>
        <v>0</v>
      </c>
      <c r="BI126" s="145">
        <f>IF(N126="nulová",J126,0)</f>
        <v>0</v>
      </c>
      <c r="BJ126" s="15" t="s">
        <v>128</v>
      </c>
      <c r="BK126" s="146">
        <f>ROUND(I126*H126,3)</f>
        <v>0</v>
      </c>
      <c r="BL126" s="15" t="s">
        <v>127</v>
      </c>
      <c r="BM126" s="144" t="s">
        <v>135</v>
      </c>
    </row>
    <row r="127" spans="2:65" s="1" customFormat="1" ht="24.15" customHeight="1">
      <c r="B127" s="133"/>
      <c r="C127" s="134" t="s">
        <v>147</v>
      </c>
      <c r="D127" s="134" t="s">
        <v>123</v>
      </c>
      <c r="E127" s="135" t="s">
        <v>460</v>
      </c>
      <c r="F127" s="136" t="s">
        <v>461</v>
      </c>
      <c r="G127" s="137" t="s">
        <v>193</v>
      </c>
      <c r="H127" s="138"/>
      <c r="I127" s="138">
        <v>1.22</v>
      </c>
      <c r="J127" s="138">
        <f>ROUND(I127*H127,3)</f>
        <v>0</v>
      </c>
      <c r="K127" s="139"/>
      <c r="L127" s="27"/>
      <c r="M127" s="140" t="s">
        <v>1</v>
      </c>
      <c r="N127" s="141" t="s">
        <v>36</v>
      </c>
      <c r="O127" s="142">
        <v>0</v>
      </c>
      <c r="P127" s="142">
        <f>O127*H127</f>
        <v>0</v>
      </c>
      <c r="Q127" s="142">
        <v>0</v>
      </c>
      <c r="R127" s="142">
        <f>Q127*H127</f>
        <v>0</v>
      </c>
      <c r="S127" s="142">
        <v>0</v>
      </c>
      <c r="T127" s="143">
        <f>S127*H127</f>
        <v>0</v>
      </c>
      <c r="AR127" s="144" t="s">
        <v>127</v>
      </c>
      <c r="AT127" s="144" t="s">
        <v>123</v>
      </c>
      <c r="AU127" s="144" t="s">
        <v>128</v>
      </c>
      <c r="AY127" s="15" t="s">
        <v>121</v>
      </c>
      <c r="BE127" s="145">
        <f>IF(N127="základná",J127,0)</f>
        <v>0</v>
      </c>
      <c r="BF127" s="145">
        <f>IF(N127="znížená",J127,0)</f>
        <v>0</v>
      </c>
      <c r="BG127" s="145">
        <f>IF(N127="zákl. prenesená",J127,0)</f>
        <v>0</v>
      </c>
      <c r="BH127" s="145">
        <f>IF(N127="zníž. prenesená",J127,0)</f>
        <v>0</v>
      </c>
      <c r="BI127" s="145">
        <f>IF(N127="nulová",J127,0)</f>
        <v>0</v>
      </c>
      <c r="BJ127" s="15" t="s">
        <v>128</v>
      </c>
      <c r="BK127" s="146">
        <f>ROUND(I127*H127,3)</f>
        <v>0</v>
      </c>
      <c r="BL127" s="15" t="s">
        <v>127</v>
      </c>
      <c r="BM127" s="144" t="s">
        <v>141</v>
      </c>
    </row>
    <row r="128" spans="2:65" s="12" customFormat="1">
      <c r="B128" s="147"/>
      <c r="D128" s="148" t="s">
        <v>130</v>
      </c>
      <c r="E128" s="149" t="s">
        <v>1</v>
      </c>
      <c r="F128" s="150" t="s">
        <v>462</v>
      </c>
      <c r="H128" s="151"/>
      <c r="L128" s="147"/>
      <c r="M128" s="152"/>
      <c r="T128" s="153"/>
      <c r="AT128" s="149" t="s">
        <v>130</v>
      </c>
      <c r="AU128" s="149" t="s">
        <v>128</v>
      </c>
      <c r="AV128" s="12" t="s">
        <v>128</v>
      </c>
      <c r="AW128" s="12" t="s">
        <v>26</v>
      </c>
      <c r="AX128" s="12" t="s">
        <v>70</v>
      </c>
      <c r="AY128" s="149" t="s">
        <v>121</v>
      </c>
    </row>
    <row r="129" spans="2:65" s="13" customFormat="1">
      <c r="B129" s="154"/>
      <c r="D129" s="148" t="s">
        <v>130</v>
      </c>
      <c r="E129" s="155" t="s">
        <v>1</v>
      </c>
      <c r="F129" s="156" t="s">
        <v>132</v>
      </c>
      <c r="H129" s="157"/>
      <c r="L129" s="154"/>
      <c r="M129" s="158"/>
      <c r="T129" s="159"/>
      <c r="AT129" s="155" t="s">
        <v>130</v>
      </c>
      <c r="AU129" s="155" t="s">
        <v>128</v>
      </c>
      <c r="AV129" s="13" t="s">
        <v>127</v>
      </c>
      <c r="AW129" s="13" t="s">
        <v>26</v>
      </c>
      <c r="AX129" s="13" t="s">
        <v>78</v>
      </c>
      <c r="AY129" s="155" t="s">
        <v>121</v>
      </c>
    </row>
    <row r="130" spans="2:65" s="1" customFormat="1" ht="24.15" customHeight="1">
      <c r="B130" s="133"/>
      <c r="C130" s="134" t="s">
        <v>129</v>
      </c>
      <c r="D130" s="134" t="s">
        <v>123</v>
      </c>
      <c r="E130" s="135" t="s">
        <v>463</v>
      </c>
      <c r="F130" s="136" t="s">
        <v>464</v>
      </c>
      <c r="G130" s="137" t="s">
        <v>193</v>
      </c>
      <c r="H130" s="138"/>
      <c r="I130" s="138">
        <v>20</v>
      </c>
      <c r="J130" s="138">
        <f>ROUND(I130*H130,3)</f>
        <v>0</v>
      </c>
      <c r="K130" s="139"/>
      <c r="L130" s="27"/>
      <c r="M130" s="169" t="s">
        <v>1</v>
      </c>
      <c r="N130" s="170" t="s">
        <v>36</v>
      </c>
      <c r="O130" s="171">
        <v>0</v>
      </c>
      <c r="P130" s="171">
        <f>O130*H130</f>
        <v>0</v>
      </c>
      <c r="Q130" s="171">
        <v>0</v>
      </c>
      <c r="R130" s="171">
        <f>Q130*H130</f>
        <v>0</v>
      </c>
      <c r="S130" s="171">
        <v>0</v>
      </c>
      <c r="T130" s="172">
        <f>S130*H130</f>
        <v>0</v>
      </c>
      <c r="AR130" s="144" t="s">
        <v>127</v>
      </c>
      <c r="AT130" s="144" t="s">
        <v>123</v>
      </c>
      <c r="AU130" s="144" t="s">
        <v>128</v>
      </c>
      <c r="AY130" s="15" t="s">
        <v>121</v>
      </c>
      <c r="BE130" s="145">
        <f>IF(N130="základná",J130,0)</f>
        <v>0</v>
      </c>
      <c r="BF130" s="145">
        <f>IF(N130="znížená",J130,0)</f>
        <v>0</v>
      </c>
      <c r="BG130" s="145">
        <f>IF(N130="zákl. prenesená",J130,0)</f>
        <v>0</v>
      </c>
      <c r="BH130" s="145">
        <f>IF(N130="zníž. prenesená",J130,0)</f>
        <v>0</v>
      </c>
      <c r="BI130" s="145">
        <f>IF(N130="nulová",J130,0)</f>
        <v>0</v>
      </c>
      <c r="BJ130" s="15" t="s">
        <v>128</v>
      </c>
      <c r="BK130" s="146">
        <f>ROUND(I130*H130,3)</f>
        <v>0</v>
      </c>
      <c r="BL130" s="15" t="s">
        <v>127</v>
      </c>
      <c r="BM130" s="144" t="s">
        <v>145</v>
      </c>
    </row>
    <row r="131" spans="2:65" s="1" customFormat="1" ht="6.9" customHeight="1">
      <c r="B131" s="42"/>
      <c r="C131" s="43"/>
      <c r="D131" s="43"/>
      <c r="E131" s="43"/>
      <c r="F131" s="43"/>
      <c r="G131" s="43"/>
      <c r="H131" s="43"/>
      <c r="I131" s="43"/>
      <c r="J131" s="43"/>
      <c r="K131" s="43"/>
      <c r="L131" s="27"/>
    </row>
  </sheetData>
  <autoFilter ref="C117:K130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01.1 - ASR</vt:lpstr>
      <vt:lpstr>01.2 - Búracie práce</vt:lpstr>
      <vt:lpstr>'01.1 - ASR'!Názvy_tlače</vt:lpstr>
      <vt:lpstr>'01.2 - Búracie práce'!Názvy_tlače</vt:lpstr>
      <vt:lpstr>'Rekapitulácia stavby'!Názvy_tlače</vt:lpstr>
      <vt:lpstr>'01.1 - ASR'!Oblasť_tlače</vt:lpstr>
      <vt:lpstr>'01.2 - Búracie práce'!Oblasť_tlače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pocitac-PC\pocitac</dc:creator>
  <cp:lastModifiedBy>Roman Mikušinec</cp:lastModifiedBy>
  <cp:lastPrinted>2022-06-19T15:17:58Z</cp:lastPrinted>
  <dcterms:created xsi:type="dcterms:W3CDTF">2022-06-16T21:19:45Z</dcterms:created>
  <dcterms:modified xsi:type="dcterms:W3CDTF">2024-10-20T18:37:23Z</dcterms:modified>
</cp:coreProperties>
</file>