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66925"/>
  <xr:revisionPtr revIDLastSave="0" documentId="13_ncr:1_{693219C7-7D9A-442E-BC79-3530361C4507}" xr6:coauthVersionLast="47" xr6:coauthVersionMax="47" xr10:uidLastSave="{00000000-0000-0000-0000-000000000000}"/>
  <bookViews>
    <workbookView xWindow="-98" yWindow="-98" windowWidth="21795" windowHeight="12975" xr2:uid="{8A8C7D06-8F33-4AE3-9426-68F2A672E18F}"/>
  </bookViews>
  <sheets>
    <sheet name="kriterium K1 cena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7" l="1"/>
  <c r="K13" i="7" s="1"/>
  <c r="M13" i="7" s="1"/>
  <c r="I14" i="7"/>
  <c r="K14" i="7" s="1"/>
  <c r="M14" i="7" s="1"/>
  <c r="H13" i="7"/>
  <c r="G4" i="7"/>
  <c r="I18" i="7"/>
  <c r="K18" i="7" s="1"/>
  <c r="M18" i="7" s="1"/>
  <c r="H18" i="7"/>
  <c r="I17" i="7"/>
  <c r="K17" i="7" s="1"/>
  <c r="M17" i="7" s="1"/>
  <c r="H17" i="7"/>
  <c r="I16" i="7"/>
  <c r="K16" i="7" s="1"/>
  <c r="M16" i="7" s="1"/>
  <c r="H16" i="7"/>
  <c r="I15" i="7"/>
  <c r="K15" i="7" s="1"/>
  <c r="H15" i="7"/>
  <c r="H14" i="7"/>
  <c r="N16" i="7" l="1"/>
  <c r="N18" i="7"/>
  <c r="N13" i="7"/>
  <c r="N17" i="7"/>
  <c r="N14" i="7"/>
  <c r="M15" i="7" l="1"/>
  <c r="N15" i="7" s="1"/>
</calcChain>
</file>

<file path=xl/sharedStrings.xml><?xml version="1.0" encoding="utf-8"?>
<sst xmlns="http://schemas.openxmlformats.org/spreadsheetml/2006/main" count="38" uniqueCount="37">
  <si>
    <t>Ponuková cena</t>
  </si>
  <si>
    <t>Zaokrúhlanie ponukovej ceny (matematické)</t>
  </si>
  <si>
    <t>vložiť ponukovú cenu v danej cenovej kategórii</t>
  </si>
  <si>
    <t>KONTROLA rozsahu čísiel podľa kategórií (cenových rozpätí a riadkov)</t>
  </si>
  <si>
    <t>vzorec automaticky vypočíta  body pre konkrétnu ponuku</t>
  </si>
  <si>
    <t>Kritérium K1</t>
  </si>
  <si>
    <t>cena s DPH</t>
  </si>
  <si>
    <t>koeficient</t>
  </si>
  <si>
    <t>základné body</t>
  </si>
  <si>
    <t>ponuka v € (s DPH)</t>
  </si>
  <si>
    <t>KONTROLA rozsahu čísiel podľa kategórii (cenových rozpätí a riadkov)</t>
  </si>
  <si>
    <t>vnútorný vzorec/prenos čísla iba ak je v povolenom rozsahu</t>
  </si>
  <si>
    <t>OCP s DPH*</t>
  </si>
  <si>
    <t>základ pre výpočet                (viď pozn.***)</t>
  </si>
  <si>
    <t>1 bod za 100€</t>
  </si>
  <si>
    <t>body za ponuku</t>
  </si>
  <si>
    <t>základné body+body za ponuku</t>
  </si>
  <si>
    <t>kategória ponukovej ceny</t>
  </si>
  <si>
    <t>nad 150 000</t>
  </si>
  <si>
    <t>neprijateľná ponuka</t>
  </si>
  <si>
    <t>VYSOKÁ2</t>
  </si>
  <si>
    <t>VYSOKA1</t>
  </si>
  <si>
    <t>NORMAL</t>
  </si>
  <si>
    <t>NÍZKA1</t>
  </si>
  <si>
    <t>NÍZKA2</t>
  </si>
  <si>
    <t>NÍZKA3</t>
  </si>
  <si>
    <t>poznámka *</t>
  </si>
  <si>
    <t>odhadovaná cenová ponuka  110 700,00 € s DPH  (ďalej len "OCP")</t>
  </si>
  <si>
    <t>poznámka ***</t>
  </si>
  <si>
    <t>VO bude prideľovať body nasledovne:</t>
  </si>
  <si>
    <r>
      <t xml:space="preserve">V prípade vyššej ponukovej ceny ako je OCP, bude rozdiel medzi ponukou a OCP </t>
    </r>
    <r>
      <rPr>
        <sz val="11"/>
        <color rgb="FFFF0000"/>
        <rFont val="Calibri"/>
        <family val="2"/>
        <charset val="238"/>
        <scheme val="minor"/>
      </rPr>
      <t xml:space="preserve">(teda po odpočítaní OCP od ponuky uchádzača) </t>
    </r>
    <r>
      <rPr>
        <sz val="11"/>
        <color theme="1"/>
        <rFont val="Calibri"/>
        <family val="2"/>
        <charset val="238"/>
        <scheme val="minor"/>
      </rPr>
      <t>delený 100 a vynásobený koeficientom pre príslušnú kategóriu ponukovej ceny. Takto vypočítané body budú pripočítané k základnej bodovej hodnote, ktorá je 1000 bodov.</t>
    </r>
  </si>
  <si>
    <r>
      <t xml:space="preserve">V prípade ponukovej ceny nižšej ako je OCP, bude rozdiel medzi OCP a ponukou </t>
    </r>
    <r>
      <rPr>
        <sz val="11"/>
        <color rgb="FFFF0000"/>
        <rFont val="Calibri"/>
        <family val="2"/>
        <charset val="238"/>
        <scheme val="minor"/>
      </rPr>
      <t>(teda po odpočítaní ponuky uchádzača od OCP)</t>
    </r>
    <r>
      <rPr>
        <sz val="11"/>
        <color theme="1"/>
        <rFont val="Calibri"/>
        <family val="2"/>
        <charset val="238"/>
        <scheme val="minor"/>
      </rPr>
      <t xml:space="preserve"> delený 100 a vynásobený koeficientom pre príslušnú kategóriu ponukovej ceny. Takto vypočítané body budú pripočítané k základnej bodovej hodnote, ktorá je 1000 bodov.</t>
    </r>
  </si>
  <si>
    <t>V prípade ponukovej ceny rovnakej ako je OCP (s DPH), bude ponuke pridelených 1000 základných bodov.</t>
  </si>
  <si>
    <r>
      <rPr>
        <b/>
        <sz val="11"/>
        <color rgb="FF000000"/>
        <rFont val="Calibri"/>
        <scheme val="minor"/>
      </rPr>
      <t>Maximálny počet bodov,</t>
    </r>
    <r>
      <rPr>
        <sz val="11"/>
        <color rgb="FF000000"/>
        <rFont val="Calibri"/>
        <scheme val="minor"/>
      </rPr>
      <t xml:space="preserve"> ktoré môže uchádzač získať za toto kritérium (K1), je </t>
    </r>
    <r>
      <rPr>
        <b/>
        <sz val="11"/>
        <color rgb="FF000000"/>
        <rFont val="Calibri"/>
        <scheme val="minor"/>
      </rPr>
      <t>2285 bodov</t>
    </r>
  </si>
  <si>
    <t>V prípade ponukovej ceny nad 150 000 € s DPH nebudú pridelené body a ponuka bude považovaná za neprijateľnú.</t>
  </si>
  <si>
    <t>V prípade predloženia nulovej alebo mínusovej ponuky bude ponuke pridelených - 3500 bodov (základné body sa nebudú prideľovať)</t>
  </si>
  <si>
    <t>Cenová ponuka musí byť predložená zaokrúhlene na celé eurá.  V prípade, že to tak nebude, verejný obstarávateľ  ju  pre uplatnenie kriteriálneho vyhodnotenia matematicky zaokrúhli na celé eurá.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</si>
</sst>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E62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E2A5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6" xfId="2" applyFont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3" borderId="4" xfId="0" applyFill="1" applyBorder="1" applyAlignment="1">
      <alignment horizontal="center" vertical="center"/>
    </xf>
    <xf numFmtId="44" fontId="0" fillId="3" borderId="5" xfId="1" applyFont="1" applyFill="1" applyBorder="1" applyAlignment="1">
      <alignment vertical="center"/>
    </xf>
    <xf numFmtId="44" fontId="0" fillId="0" borderId="5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65" fontId="3" fillId="4" borderId="6" xfId="0" applyNumberFormat="1" applyFont="1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44" fontId="0" fillId="6" borderId="5" xfId="1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44" fontId="0" fillId="2" borderId="5" xfId="1" applyFont="1" applyFill="1" applyBorder="1" applyAlignment="1">
      <alignment vertical="center"/>
    </xf>
    <xf numFmtId="0" fontId="0" fillId="10" borderId="4" xfId="0" applyFill="1" applyBorder="1" applyAlignment="1">
      <alignment horizontal="center" vertical="center"/>
    </xf>
    <xf numFmtId="44" fontId="0" fillId="10" borderId="5" xfId="1" applyFont="1" applyFill="1" applyBorder="1" applyAlignment="1">
      <alignment vertical="center"/>
    </xf>
    <xf numFmtId="0" fontId="0" fillId="11" borderId="4" xfId="0" applyFill="1" applyBorder="1" applyAlignment="1">
      <alignment horizontal="center" vertical="center"/>
    </xf>
    <xf numFmtId="44" fontId="0" fillId="11" borderId="5" xfId="1" applyFont="1" applyFill="1" applyBorder="1" applyAlignment="1">
      <alignment vertical="center"/>
    </xf>
    <xf numFmtId="0" fontId="0" fillId="5" borderId="7" xfId="0" applyFill="1" applyBorder="1" applyAlignment="1">
      <alignment horizontal="center" vertical="center"/>
    </xf>
    <xf numFmtId="44" fontId="0" fillId="5" borderId="8" xfId="1" applyFont="1" applyFill="1" applyBorder="1" applyAlignment="1">
      <alignment vertical="center"/>
    </xf>
    <xf numFmtId="44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3" fillId="4" borderId="9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43" fontId="3" fillId="0" borderId="5" xfId="2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43" fontId="3" fillId="0" borderId="8" xfId="2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16" borderId="0" xfId="0" applyFont="1" applyFill="1" applyAlignment="1">
      <alignment horizontal="center" vertical="center" wrapText="1"/>
    </xf>
    <xf numFmtId="44" fontId="6" fillId="14" borderId="0" xfId="0" applyNumberFormat="1" applyFont="1" applyFill="1" applyAlignment="1">
      <alignment horizontal="center" vertical="center"/>
    </xf>
    <xf numFmtId="0" fontId="0" fillId="17" borderId="0" xfId="0" applyFill="1"/>
    <xf numFmtId="0" fontId="0" fillId="17" borderId="0" xfId="0" applyFill="1" applyAlignment="1">
      <alignment horizontal="center" vertical="center"/>
    </xf>
    <xf numFmtId="0" fontId="0" fillId="18" borderId="0" xfId="0" applyFill="1"/>
    <xf numFmtId="0" fontId="0" fillId="18" borderId="0" xfId="0" applyFill="1" applyAlignment="1">
      <alignment horizontal="center" vertical="center"/>
    </xf>
    <xf numFmtId="44" fontId="1" fillId="3" borderId="5" xfId="1" applyFont="1" applyFill="1" applyBorder="1" applyAlignment="1" applyProtection="1">
      <alignment vertical="center"/>
      <protection locked="0"/>
    </xf>
    <xf numFmtId="44" fontId="1" fillId="9" borderId="5" xfId="1" applyFont="1" applyFill="1" applyBorder="1" applyAlignment="1" applyProtection="1">
      <alignment vertical="center"/>
      <protection locked="0"/>
    </xf>
    <xf numFmtId="44" fontId="1" fillId="12" borderId="5" xfId="1" applyFont="1" applyFill="1" applyBorder="1" applyAlignment="1" applyProtection="1">
      <alignment vertical="center"/>
      <protection locked="0"/>
    </xf>
    <xf numFmtId="44" fontId="1" fillId="10" borderId="5" xfId="1" applyFont="1" applyFill="1" applyBorder="1" applyAlignment="1" applyProtection="1">
      <alignment vertical="center"/>
      <protection locked="0"/>
    </xf>
    <xf numFmtId="44" fontId="1" fillId="11" borderId="5" xfId="1" applyFont="1" applyFill="1" applyBorder="1" applyAlignment="1" applyProtection="1">
      <alignment vertical="center"/>
      <protection locked="0"/>
    </xf>
    <xf numFmtId="44" fontId="1" fillId="5" borderId="8" xfId="1" applyFont="1" applyFill="1" applyBorder="1" applyAlignment="1" applyProtection="1">
      <alignment horizontal="center" vertical="center"/>
      <protection locked="0"/>
    </xf>
    <xf numFmtId="0" fontId="5" fillId="3" borderId="0" xfId="0" applyFont="1" applyFill="1"/>
    <xf numFmtId="0" fontId="3" fillId="16" borderId="0" xfId="0" applyFont="1" applyFill="1" applyAlignment="1">
      <alignment horizontal="center" vertical="center"/>
    </xf>
    <xf numFmtId="44" fontId="6" fillId="14" borderId="0" xfId="1" applyFont="1" applyFill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11" borderId="10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</cellXfs>
  <cellStyles count="3">
    <cellStyle name="Čiarka" xfId="2" builtinId="3"/>
    <cellStyle name="Mena" xfId="1" builtinId="4"/>
    <cellStyle name="Normálna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2A52"/>
      <color rgb="FFFE6280"/>
      <color rgb="FFC11717"/>
      <color rgb="FFFF9933"/>
      <color rgb="FFCF0128"/>
      <color rgb="FFC80871"/>
      <color rgb="FF6A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33</xdr:row>
      <xdr:rowOff>87350</xdr:rowOff>
    </xdr:from>
    <xdr:to>
      <xdr:col>14</xdr:col>
      <xdr:colOff>15152</xdr:colOff>
      <xdr:row>56</xdr:row>
      <xdr:rowOff>98280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A9573A11-0EE5-836E-259B-BAAB9D317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255" y="11326850"/>
          <a:ext cx="12936681" cy="4118588"/>
        </a:xfrm>
        <a:prstGeom prst="rect">
          <a:avLst/>
        </a:prstGeom>
      </xdr:spPr>
    </xdr:pic>
    <xdr:clientData/>
  </xdr:twoCellAnchor>
  <xdr:twoCellAnchor>
    <xdr:from>
      <xdr:col>6</xdr:col>
      <xdr:colOff>338803</xdr:colOff>
      <xdr:row>7</xdr:row>
      <xdr:rowOff>89981</xdr:rowOff>
    </xdr:from>
    <xdr:to>
      <xdr:col>6</xdr:col>
      <xdr:colOff>672178</xdr:colOff>
      <xdr:row>9</xdr:row>
      <xdr:rowOff>159587</xdr:rowOff>
    </xdr:to>
    <xdr:sp macro="" textlink="">
      <xdr:nvSpPr>
        <xdr:cNvPr id="2" name="Šípka: nadol 1">
          <a:extLst>
            <a:ext uri="{FF2B5EF4-FFF2-40B4-BE49-F238E27FC236}">
              <a16:creationId xmlns:a16="http://schemas.microsoft.com/office/drawing/2014/main" id="{1FB1AF71-BAA7-DA7C-A5CB-2AF40DE3C75F}"/>
            </a:ext>
          </a:extLst>
        </xdr:cNvPr>
        <xdr:cNvSpPr/>
      </xdr:nvSpPr>
      <xdr:spPr>
        <a:xfrm>
          <a:off x="5620848" y="2393299"/>
          <a:ext cx="333375" cy="433288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13</xdr:col>
      <xdr:colOff>397362</xdr:colOff>
      <xdr:row>7</xdr:row>
      <xdr:rowOff>99101</xdr:rowOff>
    </xdr:from>
    <xdr:to>
      <xdr:col>13</xdr:col>
      <xdr:colOff>730737</xdr:colOff>
      <xdr:row>9</xdr:row>
      <xdr:rowOff>168707</xdr:rowOff>
    </xdr:to>
    <xdr:sp macro="" textlink="">
      <xdr:nvSpPr>
        <xdr:cNvPr id="3" name="Šípka: nadol 2">
          <a:extLst>
            <a:ext uri="{FF2B5EF4-FFF2-40B4-BE49-F238E27FC236}">
              <a16:creationId xmlns:a16="http://schemas.microsoft.com/office/drawing/2014/main" id="{BA77F504-8ADE-4551-80EC-322538C1484C}"/>
            </a:ext>
          </a:extLst>
        </xdr:cNvPr>
        <xdr:cNvSpPr/>
      </xdr:nvSpPr>
      <xdr:spPr>
        <a:xfrm>
          <a:off x="12779862" y="2402419"/>
          <a:ext cx="333375" cy="433288"/>
        </a:xfrm>
        <a:prstGeom prst="downArrow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2</xdr:col>
      <xdr:colOff>16564</xdr:colOff>
      <xdr:row>6</xdr:row>
      <xdr:rowOff>12425</xdr:rowOff>
    </xdr:from>
    <xdr:to>
      <xdr:col>5</xdr:col>
      <xdr:colOff>120096</xdr:colOff>
      <xdr:row>8</xdr:row>
      <xdr:rowOff>161512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1C91C7DB-790D-24CB-791E-47EDD5FA3D0C}"/>
            </a:ext>
          </a:extLst>
        </xdr:cNvPr>
        <xdr:cNvSpPr txBox="1"/>
      </xdr:nvSpPr>
      <xdr:spPr>
        <a:xfrm>
          <a:off x="1801467" y="198784"/>
          <a:ext cx="2857499" cy="106017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Ponuka uchádzača sa vloží do správneho riadku v </a:t>
          </a:r>
          <a:r>
            <a:rPr lang="sk-SK" sz="1100" baseline="0"/>
            <a:t>stĺpci G. Riadok sa vyberie podľa cenového rozsahu. </a:t>
          </a:r>
        </a:p>
        <a:p>
          <a:r>
            <a:rPr lang="sk-SK" sz="1100" baseline="0"/>
            <a:t>Príklad: ponuka, ktorá je v hodnote 76 000 € s DPH, sa vloží do kategórie NÍZKA 1  (svetlo modrý riadok).</a:t>
          </a:r>
          <a:endParaRPr lang="sk-SK" sz="1100"/>
        </a:p>
      </xdr:txBody>
    </xdr:sp>
    <xdr:clientData/>
  </xdr:twoCellAnchor>
  <xdr:twoCellAnchor>
    <xdr:from>
      <xdr:col>4</xdr:col>
      <xdr:colOff>499695</xdr:colOff>
      <xdr:row>9</xdr:row>
      <xdr:rowOff>10859</xdr:rowOff>
    </xdr:from>
    <xdr:to>
      <xdr:col>6</xdr:col>
      <xdr:colOff>149109</xdr:colOff>
      <xdr:row>15</xdr:row>
      <xdr:rowOff>186270</xdr:rowOff>
    </xdr:to>
    <xdr:cxnSp macro="">
      <xdr:nvCxnSpPr>
        <xdr:cNvPr id="6" name="Rovná spojovacia šípka 5">
          <a:extLst>
            <a:ext uri="{FF2B5EF4-FFF2-40B4-BE49-F238E27FC236}">
              <a16:creationId xmlns:a16="http://schemas.microsoft.com/office/drawing/2014/main" id="{3B92EFC9-13D1-AD37-3E36-ED61DCE82D82}"/>
            </a:ext>
          </a:extLst>
        </xdr:cNvPr>
        <xdr:cNvCxnSpPr/>
      </xdr:nvCxnSpPr>
      <xdr:spPr>
        <a:xfrm>
          <a:off x="4396286" y="2677859"/>
          <a:ext cx="1034868" cy="3093526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1072841</xdr:colOff>
      <xdr:row>29</xdr:row>
      <xdr:rowOff>34635</xdr:rowOff>
    </xdr:from>
    <xdr:to>
      <xdr:col>5</xdr:col>
      <xdr:colOff>432954</xdr:colOff>
      <xdr:row>32</xdr:row>
      <xdr:rowOff>147205</xdr:rowOff>
    </xdr:to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BB77C2CB-3EF1-44AF-A7C2-093CC32AC0B6}"/>
            </a:ext>
          </a:extLst>
        </xdr:cNvPr>
        <xdr:cNvSpPr txBox="1"/>
      </xdr:nvSpPr>
      <xdr:spPr>
        <a:xfrm>
          <a:off x="2744046" y="10745930"/>
          <a:ext cx="1923203" cy="848593"/>
        </a:xfrm>
        <a:prstGeom prst="rect">
          <a:avLst/>
        </a:prstGeom>
        <a:solidFill>
          <a:srgbClr val="FF993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sk-SK" sz="1100"/>
            <a:t>POZOR: V prípade zadania</a:t>
          </a:r>
        </a:p>
        <a:p>
          <a:pPr algn="l"/>
          <a:r>
            <a:rPr lang="sk-SK" sz="1100"/>
            <a:t>čísla mimo bodové rozpätie sa bunka aj zadané číslo zobrazí</a:t>
          </a:r>
          <a:r>
            <a:rPr lang="sk-SK" sz="1100" baseline="0"/>
            <a:t> </a:t>
          </a:r>
          <a:r>
            <a:rPr lang="sk-SK" sz="1100"/>
            <a:t>na červeno.</a:t>
          </a:r>
          <a:endParaRPr lang="sk-SK" sz="1100" baseline="0"/>
        </a:p>
        <a:p>
          <a:pPr algn="l"/>
          <a:endParaRPr lang="sk-SK" sz="1100"/>
        </a:p>
      </xdr:txBody>
    </xdr:sp>
    <xdr:clientData/>
  </xdr:twoCellAnchor>
  <xdr:twoCellAnchor>
    <xdr:from>
      <xdr:col>7</xdr:col>
      <xdr:colOff>520237</xdr:colOff>
      <xdr:row>7</xdr:row>
      <xdr:rowOff>53918</xdr:rowOff>
    </xdr:from>
    <xdr:to>
      <xdr:col>7</xdr:col>
      <xdr:colOff>853612</xdr:colOff>
      <xdr:row>9</xdr:row>
      <xdr:rowOff>123524</xdr:rowOff>
    </xdr:to>
    <xdr:sp macro="" textlink="">
      <xdr:nvSpPr>
        <xdr:cNvPr id="9" name="Šípka: nadol 8">
          <a:extLst>
            <a:ext uri="{FF2B5EF4-FFF2-40B4-BE49-F238E27FC236}">
              <a16:creationId xmlns:a16="http://schemas.microsoft.com/office/drawing/2014/main" id="{6D9ABA81-7756-43C5-8E46-08C9BA7D160D}"/>
            </a:ext>
          </a:extLst>
        </xdr:cNvPr>
        <xdr:cNvSpPr/>
      </xdr:nvSpPr>
      <xdr:spPr>
        <a:xfrm>
          <a:off x="6962601" y="2357236"/>
          <a:ext cx="333375" cy="433288"/>
        </a:xfrm>
        <a:prstGeom prst="downArrow">
          <a:avLst/>
        </a:prstGeom>
        <a:solidFill>
          <a:srgbClr val="FE2A5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3</xdr:col>
      <xdr:colOff>301143</xdr:colOff>
      <xdr:row>3</xdr:row>
      <xdr:rowOff>8559</xdr:rowOff>
    </xdr:from>
    <xdr:to>
      <xdr:col>3</xdr:col>
      <xdr:colOff>738142</xdr:colOff>
      <xdr:row>4</xdr:row>
      <xdr:rowOff>35773</xdr:rowOff>
    </xdr:to>
    <xdr:sp macro="" textlink="">
      <xdr:nvSpPr>
        <xdr:cNvPr id="10" name="Šípka: nadol 9">
          <a:extLst>
            <a:ext uri="{FF2B5EF4-FFF2-40B4-BE49-F238E27FC236}">
              <a16:creationId xmlns:a16="http://schemas.microsoft.com/office/drawing/2014/main" id="{625E7A02-38E4-489F-BBCB-B7302186BECF}"/>
            </a:ext>
          </a:extLst>
        </xdr:cNvPr>
        <xdr:cNvSpPr/>
      </xdr:nvSpPr>
      <xdr:spPr>
        <a:xfrm rot="16200000">
          <a:off x="3292098" y="868426"/>
          <a:ext cx="333375" cy="436999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453838</xdr:colOff>
      <xdr:row>33</xdr:row>
      <xdr:rowOff>-1</xdr:rowOff>
    </xdr:from>
    <xdr:to>
      <xdr:col>6</xdr:col>
      <xdr:colOff>190499</xdr:colOff>
      <xdr:row>47</xdr:row>
      <xdr:rowOff>107156</xdr:rowOff>
    </xdr:to>
    <xdr:cxnSp macro="">
      <xdr:nvCxnSpPr>
        <xdr:cNvPr id="8" name="Rovná spojovacia šípka 7">
          <a:extLst>
            <a:ext uri="{FF2B5EF4-FFF2-40B4-BE49-F238E27FC236}">
              <a16:creationId xmlns:a16="http://schemas.microsoft.com/office/drawing/2014/main" id="{8CFBF176-1F5D-4F88-A53B-5E456554D55D}"/>
            </a:ext>
          </a:extLst>
        </xdr:cNvPr>
        <xdr:cNvCxnSpPr/>
      </xdr:nvCxnSpPr>
      <xdr:spPr>
        <a:xfrm>
          <a:off x="4347183" y="11239499"/>
          <a:ext cx="1117786" cy="2607470"/>
        </a:xfrm>
        <a:prstGeom prst="straightConnector1">
          <a:avLst/>
        </a:prstGeom>
        <a:ln w="3492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916B7-9C0D-407B-B0D8-A637BC00767B}">
  <sheetPr>
    <pageSetUpPr fitToPage="1"/>
  </sheetPr>
  <dimension ref="B3:O33"/>
  <sheetViews>
    <sheetView tabSelected="1" topLeftCell="A7" zoomScale="110" zoomScaleNormal="110" workbookViewId="0">
      <selection activeCell="G14" sqref="G14"/>
    </sheetView>
  </sheetViews>
  <sheetFormatPr defaultRowHeight="14.25" x14ac:dyDescent="0.45"/>
  <cols>
    <col min="2" max="2" width="16" customWidth="1"/>
    <col min="3" max="3" width="16.1328125" customWidth="1"/>
    <col min="4" max="4" width="13.265625" customWidth="1"/>
    <col min="6" max="6" width="10.265625" style="1" customWidth="1"/>
    <col min="7" max="7" width="16.1328125" customWidth="1"/>
    <col min="8" max="8" width="18.59765625" customWidth="1"/>
    <col min="9" max="9" width="18" customWidth="1"/>
    <col min="10" max="10" width="14.265625" customWidth="1"/>
    <col min="11" max="11" width="13.73046875" customWidth="1"/>
    <col min="12" max="12" width="9" customWidth="1"/>
    <col min="13" max="13" width="11.1328125" customWidth="1"/>
    <col min="14" max="15" width="15.59765625" customWidth="1"/>
  </cols>
  <sheetData>
    <row r="3" spans="2:14" ht="42.75" x14ac:dyDescent="0.45">
      <c r="E3" s="64" t="s">
        <v>0</v>
      </c>
      <c r="F3" s="64"/>
      <c r="G3" s="51" t="s">
        <v>1</v>
      </c>
    </row>
    <row r="4" spans="2:14" ht="24" customHeight="1" x14ac:dyDescent="0.45">
      <c r="E4" s="65">
        <v>27863.11</v>
      </c>
      <c r="F4" s="65"/>
      <c r="G4" s="52">
        <f>ROUND(E4,0)</f>
        <v>27863</v>
      </c>
    </row>
    <row r="6" spans="2:14" ht="5.25" customHeight="1" thickBot="1" x14ac:dyDescent="0.5"/>
    <row r="7" spans="2:14" ht="57.4" thickBot="1" x14ac:dyDescent="0.5">
      <c r="F7"/>
      <c r="G7" s="11" t="s">
        <v>2</v>
      </c>
      <c r="H7" s="45" t="s">
        <v>3</v>
      </c>
      <c r="N7" s="12" t="s">
        <v>4</v>
      </c>
    </row>
    <row r="10" spans="2:14" ht="14.65" thickBot="1" x14ac:dyDescent="0.5"/>
    <row r="11" spans="2:14" ht="57.4" thickTop="1" x14ac:dyDescent="0.45">
      <c r="B11" s="17" t="s">
        <v>5</v>
      </c>
      <c r="C11" s="49" t="s">
        <v>6</v>
      </c>
      <c r="D11" s="49" t="s">
        <v>6</v>
      </c>
      <c r="E11" s="47" t="s">
        <v>7</v>
      </c>
      <c r="F11" s="47" t="s">
        <v>8</v>
      </c>
      <c r="G11" s="47" t="s">
        <v>9</v>
      </c>
      <c r="H11" s="47" t="s">
        <v>10</v>
      </c>
      <c r="I11" s="47" t="s">
        <v>11</v>
      </c>
      <c r="J11" s="47" t="s">
        <v>12</v>
      </c>
      <c r="K11" s="47" t="s">
        <v>13</v>
      </c>
      <c r="L11" s="47" t="s">
        <v>14</v>
      </c>
      <c r="M11" s="47" t="s">
        <v>15</v>
      </c>
      <c r="N11" s="50" t="s">
        <v>16</v>
      </c>
    </row>
    <row r="12" spans="2:14" ht="35.1" customHeight="1" x14ac:dyDescent="0.45">
      <c r="B12" s="2" t="s">
        <v>17</v>
      </c>
      <c r="C12" s="19" t="s">
        <v>18</v>
      </c>
      <c r="D12" s="70" t="s">
        <v>19</v>
      </c>
      <c r="E12" s="71"/>
      <c r="F12" s="3"/>
      <c r="G12" s="3"/>
      <c r="H12" s="3"/>
      <c r="I12" s="3"/>
      <c r="J12" s="3"/>
      <c r="K12" s="3"/>
      <c r="L12" s="3"/>
      <c r="M12" s="4"/>
      <c r="N12" s="18"/>
    </row>
    <row r="13" spans="2:14" ht="44.25" customHeight="1" x14ac:dyDescent="0.45">
      <c r="B13" s="23" t="s">
        <v>20</v>
      </c>
      <c r="C13" s="24">
        <v>150000</v>
      </c>
      <c r="D13" s="24">
        <v>128000</v>
      </c>
      <c r="E13" s="7">
        <v>-3</v>
      </c>
      <c r="F13" s="15">
        <v>1000</v>
      </c>
      <c r="G13" s="57">
        <v>128000</v>
      </c>
      <c r="H13" s="43" t="str">
        <f>IF($G$13&gt;$C$13,"neprijateľná ponuka",IF($G$13&lt;$D$13,"číslo mimo povolený rozsah kategórie","číslo OK"))</f>
        <v>číslo OK</v>
      </c>
      <c r="I13" s="46">
        <f>IF($G$13&gt;$C$13,"číslo mimo povolený rozsah",IF($G$13&lt;$D$13,"číslo mimo povolený rozsah",G13))</f>
        <v>128000</v>
      </c>
      <c r="J13" s="25">
        <v>110700</v>
      </c>
      <c r="K13" s="26">
        <f>I13-J13</f>
        <v>17300</v>
      </c>
      <c r="L13" s="5">
        <v>100</v>
      </c>
      <c r="M13" s="27">
        <f>ROUND((K13*E13)/L13,4)</f>
        <v>-519</v>
      </c>
      <c r="N13" s="28">
        <f t="shared" ref="N13:N18" si="0">F13+M13</f>
        <v>481</v>
      </c>
    </row>
    <row r="14" spans="2:14" ht="39.75" customHeight="1" x14ac:dyDescent="0.45">
      <c r="B14" s="29" t="s">
        <v>21</v>
      </c>
      <c r="C14" s="30">
        <v>127999.99</v>
      </c>
      <c r="D14" s="30">
        <v>110700.01</v>
      </c>
      <c r="E14" s="8">
        <v>-1.9</v>
      </c>
      <c r="F14" s="15">
        <v>1000</v>
      </c>
      <c r="G14" s="58">
        <v>110701</v>
      </c>
      <c r="H14" s="43" t="str">
        <f>IF($G$14&gt;$C$14,"POZOR číslo mimo povolený rozsah",IF($G$14&lt;$D$14,"POZOR číslo mimo povolený rozsah","číslo OK"))</f>
        <v>číslo OK</v>
      </c>
      <c r="I14" s="46">
        <f>IF($G$14&gt;$C$14,"POZOR číslo mimo povolený rozsah",IF($G$14&lt;$D$14,"POZOR číslo mimo povolený rozsah",G14))</f>
        <v>110701</v>
      </c>
      <c r="J14" s="25">
        <v>110700</v>
      </c>
      <c r="K14" s="26">
        <f>I14-J14</f>
        <v>1</v>
      </c>
      <c r="L14" s="5">
        <v>100</v>
      </c>
      <c r="M14" s="27">
        <f>ROUND((K14*E14)/L14,4)</f>
        <v>-1.9E-2</v>
      </c>
      <c r="N14" s="28">
        <f t="shared" si="0"/>
        <v>999.98099999999999</v>
      </c>
    </row>
    <row r="15" spans="2:14" ht="39" customHeight="1" x14ac:dyDescent="0.45">
      <c r="B15" s="31" t="s">
        <v>22</v>
      </c>
      <c r="C15" s="32">
        <v>110700</v>
      </c>
      <c r="D15" s="32">
        <v>85000</v>
      </c>
      <c r="E15" s="9">
        <v>5</v>
      </c>
      <c r="F15" s="15">
        <v>1000</v>
      </c>
      <c r="G15" s="59">
        <v>85000</v>
      </c>
      <c r="H15" s="43" t="str">
        <f>IF($G$15&gt;$C$15,"číslo mimo povolený rozsah",IF($G$15&lt;$D$15,"číslo mimo povolený rozsah","číslo OK"))</f>
        <v>číslo OK</v>
      </c>
      <c r="I15" s="46">
        <f>IF($G$15&gt;$C$15,"číslo mimo povolený rozsah",IF($G$15&lt;$D$15,"číslo mimo povolený rozsah",G15))</f>
        <v>85000</v>
      </c>
      <c r="J15" s="25">
        <v>110700</v>
      </c>
      <c r="K15" s="26">
        <f>J15-I15</f>
        <v>25700</v>
      </c>
      <c r="L15" s="4">
        <v>100</v>
      </c>
      <c r="M15" s="27">
        <f t="shared" ref="M15:M18" si="1">ROUND((K15*E15)/L15,4)</f>
        <v>1285</v>
      </c>
      <c r="N15" s="28">
        <f t="shared" si="0"/>
        <v>2285</v>
      </c>
    </row>
    <row r="16" spans="2:14" ht="33.4" customHeight="1" x14ac:dyDescent="0.45">
      <c r="B16" s="33" t="s">
        <v>23</v>
      </c>
      <c r="C16" s="34">
        <v>84999.99</v>
      </c>
      <c r="D16" s="34">
        <v>70000</v>
      </c>
      <c r="E16" s="13">
        <v>-0.7</v>
      </c>
      <c r="F16" s="15">
        <v>1000</v>
      </c>
      <c r="G16" s="60">
        <v>70000</v>
      </c>
      <c r="H16" s="43" t="str">
        <f>IF($G$16&gt;$C$16,"číslo mimo povolený rozsah",IF($G$16&lt;$D$16,"číslo mimo povolený rozsah","číslo OK"))</f>
        <v>číslo OK</v>
      </c>
      <c r="I16" s="46">
        <f>IF($G$16&gt;$C$16,"číslo mimo povolený rozsah",IF($G$16&lt;$D$16,"číslo mimo povolený rozsah",G16))</f>
        <v>70000</v>
      </c>
      <c r="J16" s="25">
        <v>110700</v>
      </c>
      <c r="K16" s="26">
        <f>J16-I16</f>
        <v>40700</v>
      </c>
      <c r="L16" s="4">
        <v>100</v>
      </c>
      <c r="M16" s="27">
        <f t="shared" si="1"/>
        <v>-284.89999999999998</v>
      </c>
      <c r="N16" s="28">
        <f t="shared" si="0"/>
        <v>715.1</v>
      </c>
    </row>
    <row r="17" spans="2:15" ht="34.5" customHeight="1" x14ac:dyDescent="0.45">
      <c r="B17" s="35" t="s">
        <v>24</v>
      </c>
      <c r="C17" s="36">
        <v>69999.990000000005</v>
      </c>
      <c r="D17" s="36">
        <v>50000</v>
      </c>
      <c r="E17" s="14">
        <v>-2</v>
      </c>
      <c r="F17" s="15">
        <v>1000</v>
      </c>
      <c r="G17" s="61">
        <v>55000</v>
      </c>
      <c r="H17" s="43" t="str">
        <f>IF($G$17&gt;$C$17,"číslo mimo povolený rozsah",IF($G$17&lt;$D$17,"číslo mimo povolený rozsah","číslo OK"))</f>
        <v>číslo OK</v>
      </c>
      <c r="I17" s="46">
        <f>IF($G$17&gt;$C$17,"číslo mimo povolený rozsah",IF($G$17&lt;$D$17,"číslo mimo povolený rozsah",G17))</f>
        <v>55000</v>
      </c>
      <c r="J17" s="25">
        <v>110700</v>
      </c>
      <c r="K17" s="26">
        <f>J17-I17</f>
        <v>55700</v>
      </c>
      <c r="L17" s="4">
        <v>100</v>
      </c>
      <c r="M17" s="27">
        <f t="shared" si="1"/>
        <v>-1114</v>
      </c>
      <c r="N17" s="28">
        <f t="shared" si="0"/>
        <v>-114</v>
      </c>
    </row>
    <row r="18" spans="2:15" ht="35.25" customHeight="1" thickBot="1" x14ac:dyDescent="0.5">
      <c r="B18" s="37" t="s">
        <v>25</v>
      </c>
      <c r="C18" s="38">
        <v>49999.99</v>
      </c>
      <c r="D18" s="38">
        <v>0.01</v>
      </c>
      <c r="E18" s="10">
        <v>-4</v>
      </c>
      <c r="F18" s="16">
        <v>1000</v>
      </c>
      <c r="G18" s="62">
        <v>1</v>
      </c>
      <c r="H18" s="44" t="str">
        <f>IF($G$18&gt;$C$18,"číslo mimo povolený rozsah",IF($G$18&lt;$D$18,"číslo mimo povolený rozsah","číslo OK"))</f>
        <v>číslo OK</v>
      </c>
      <c r="I18" s="48">
        <f>IF($G$18&gt;$C$18,"číslo mimo povolený rozsah",IF($G$18&lt;$D$18,"číslo mimo povolený rozsah",G18))</f>
        <v>1</v>
      </c>
      <c r="J18" s="39">
        <v>110700</v>
      </c>
      <c r="K18" s="40">
        <f>J18-I18</f>
        <v>110699</v>
      </c>
      <c r="L18" s="6">
        <v>100</v>
      </c>
      <c r="M18" s="41">
        <f t="shared" si="1"/>
        <v>-4427.96</v>
      </c>
      <c r="N18" s="42">
        <f t="shared" si="0"/>
        <v>-3427.96</v>
      </c>
    </row>
    <row r="19" spans="2:15" ht="14.65" thickTop="1" x14ac:dyDescent="0.45"/>
    <row r="20" spans="2:15" x14ac:dyDescent="0.45">
      <c r="B20" t="s">
        <v>26</v>
      </c>
      <c r="C20" t="s">
        <v>27</v>
      </c>
    </row>
    <row r="21" spans="2:15" ht="36.4" customHeight="1" x14ac:dyDescent="0.45">
      <c r="B21" t="s">
        <v>28</v>
      </c>
      <c r="C21" t="s">
        <v>29</v>
      </c>
    </row>
    <row r="22" spans="2:15" ht="49.9" customHeight="1" x14ac:dyDescent="0.45">
      <c r="C22" s="68" t="s">
        <v>30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20"/>
    </row>
    <row r="23" spans="2:15" ht="39.4" customHeight="1" x14ac:dyDescent="0.45">
      <c r="C23" s="69" t="s">
        <v>31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21"/>
    </row>
    <row r="24" spans="2:15" ht="25.15" customHeight="1" x14ac:dyDescent="0.45">
      <c r="C24" s="67" t="s">
        <v>32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22"/>
    </row>
    <row r="25" spans="2:15" ht="25.15" customHeight="1" x14ac:dyDescent="0.45">
      <c r="C25" s="66" t="s">
        <v>33</v>
      </c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22"/>
    </row>
    <row r="26" spans="2:15" ht="23.25" customHeight="1" x14ac:dyDescent="0.45">
      <c r="C26" s="53" t="s">
        <v>34</v>
      </c>
      <c r="D26" s="53"/>
      <c r="E26" s="53"/>
      <c r="F26" s="54"/>
      <c r="G26" s="53"/>
      <c r="H26" s="53"/>
      <c r="I26" s="53"/>
    </row>
    <row r="27" spans="2:15" ht="22.5" customHeight="1" x14ac:dyDescent="0.45">
      <c r="C27" s="55" t="s">
        <v>35</v>
      </c>
      <c r="D27" s="55"/>
      <c r="E27" s="55"/>
      <c r="F27" s="56"/>
      <c r="G27" s="55"/>
      <c r="H27" s="55"/>
      <c r="I27" s="55"/>
      <c r="J27" s="55"/>
    </row>
    <row r="28" spans="2:15" ht="24.4" customHeight="1" x14ac:dyDescent="0.45">
      <c r="C28" s="63" t="s">
        <v>36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31" spans="2:15" ht="26.1" customHeight="1" x14ac:dyDescent="0.45"/>
    <row r="32" spans="2:15" ht="17.649999999999999" customHeight="1" x14ac:dyDescent="0.45"/>
    <row r="33" ht="16.149999999999999" customHeight="1" x14ac:dyDescent="0.45"/>
  </sheetData>
  <sheetProtection algorithmName="SHA-512" hashValue="XHumkGOIWbhSkoKnJx9N7Yj6IdR4/jNPFEmyxPhOIWRbf406KbG9c+5bNWRMNzVCoFTUva0TCLehdkCMATQymQ==" saltValue="uwPg+Ix8cG4ceBs/zZyM5Q==" spinCount="100000" sheet="1" objects="1" scenarios="1"/>
  <mergeCells count="8">
    <mergeCell ref="C28:O28"/>
    <mergeCell ref="E3:F3"/>
    <mergeCell ref="E4:F4"/>
    <mergeCell ref="C25:N25"/>
    <mergeCell ref="C22:N22"/>
    <mergeCell ref="C23:N23"/>
    <mergeCell ref="C24:N24"/>
    <mergeCell ref="D12:E12"/>
  </mergeCells>
  <phoneticPr fontId="2" type="noConversion"/>
  <conditionalFormatting sqref="G13">
    <cfRule type="cellIs" dxfId="13" priority="15" operator="lessThan">
      <formula>128000</formula>
    </cfRule>
    <cfRule type="cellIs" dxfId="12" priority="16" operator="greaterThan">
      <formula>150000</formula>
    </cfRule>
  </conditionalFormatting>
  <conditionalFormatting sqref="G14">
    <cfRule type="cellIs" dxfId="11" priority="13" operator="greaterThan">
      <formula>127999.99</formula>
    </cfRule>
    <cfRule type="cellIs" dxfId="10" priority="14" operator="lessThan">
      <formula>110700.01</formula>
    </cfRule>
  </conditionalFormatting>
  <conditionalFormatting sqref="G15">
    <cfRule type="cellIs" dxfId="9" priority="11" operator="lessThan">
      <formula>85000</formula>
    </cfRule>
    <cfRule type="cellIs" dxfId="8" priority="12" operator="greaterThan">
      <formula>110700</formula>
    </cfRule>
  </conditionalFormatting>
  <conditionalFormatting sqref="G16">
    <cfRule type="cellIs" dxfId="7" priority="9" operator="lessThan">
      <formula>70000</formula>
    </cfRule>
    <cfRule type="cellIs" dxfId="6" priority="10" operator="greaterThan">
      <formula>84999.99</formula>
    </cfRule>
  </conditionalFormatting>
  <conditionalFormatting sqref="G17">
    <cfRule type="cellIs" dxfId="5" priority="7" operator="greaterThan">
      <formula>69999.99</formula>
    </cfRule>
    <cfRule type="cellIs" dxfId="4" priority="8" operator="lessThan">
      <formula>50000</formula>
    </cfRule>
  </conditionalFormatting>
  <conditionalFormatting sqref="G18">
    <cfRule type="cellIs" dxfId="3" priority="5" operator="lessThan">
      <formula>0.01</formula>
    </cfRule>
    <cfRule type="cellIs" dxfId="2" priority="6" operator="greaterThan">
      <formula>49999.99</formula>
    </cfRule>
  </conditionalFormatting>
  <conditionalFormatting sqref="H13">
    <cfRule type="containsText" dxfId="1" priority="2" operator="containsText" text="neprijateľná">
      <formula>NOT(ISERROR(SEARCH("neprijateľná",H13)))</formula>
    </cfRule>
  </conditionalFormatting>
  <conditionalFormatting sqref="H13:I18">
    <cfRule type="containsText" dxfId="0" priority="1" operator="containsText" text="mimo">
      <formula>NOT(ISERROR(SEARCH("mimo",H13)))</formula>
    </cfRule>
  </conditionalFormatting>
  <pageMargins left="0.7" right="0.7" top="0.75" bottom="0.75" header="0.3" footer="0.3"/>
  <pageSetup paperSize="9" scale="59" fitToWidth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kriterium K1 cena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2024-12-18T16:02:09Z</dcterms:created>
  <dcterms:modified xsi:type="dcterms:W3CDTF">2024-12-18T16:02:46Z</dcterms:modified>
  <cp:category/>
  <cp:contentStatus/>
</cp:coreProperties>
</file>