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10-12-2023 - Sklad obilia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'10-12-2023 - Sklad obilia'!$C$123:$K$195</definedName>
    <definedName name="_xlnm.Print_Area" localSheetId="1">'10-12-2023 - Sklad obilia'!$C$4:$J$76,'10-12-2023 - Sklad obilia'!$C$82:$J$107,'10-12-2023 - Sklad obilia'!$C$113:$J$195</definedName>
    <definedName name="_xlnm.Print_Titles" localSheetId="1">'10-12-2023 - Sklad obilia'!$123:$123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T144"/>
  <c r="R145"/>
  <c r="R144"/>
  <c r="P145"/>
  <c r="P144"/>
  <c r="BI143"/>
  <c r="BH143"/>
  <c r="BG143"/>
  <c r="BE143"/>
  <c r="T143"/>
  <c r="T142"/>
  <c r="R143"/>
  <c r="R142"/>
  <c r="P143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0"/>
  <c r="F120"/>
  <c r="F118"/>
  <c r="E116"/>
  <c r="J89"/>
  <c r="F89"/>
  <c r="F87"/>
  <c r="E85"/>
  <c r="J22"/>
  <c r="E22"/>
  <c r="J90"/>
  <c r="J21"/>
  <c r="J16"/>
  <c r="E16"/>
  <c r="F121"/>
  <c r="J15"/>
  <c r="J10"/>
  <c r="J118"/>
  <c i="1" r="L90"/>
  <c r="AM90"/>
  <c r="AM89"/>
  <c r="L89"/>
  <c r="AM87"/>
  <c r="L87"/>
  <c r="L85"/>
  <c r="L84"/>
  <c i="2" r="BK193"/>
  <c r="BK174"/>
  <c r="BK183"/>
  <c r="J127"/>
  <c r="J132"/>
  <c r="J155"/>
  <c r="J186"/>
  <c r="BK169"/>
  <c r="BK149"/>
  <c r="BK187"/>
  <c r="J165"/>
  <c r="BK127"/>
  <c r="BK186"/>
  <c r="J174"/>
  <c r="BK160"/>
  <c r="J148"/>
  <c r="J188"/>
  <c r="BK140"/>
  <c r="J173"/>
  <c r="BK133"/>
  <c r="J133"/>
  <c r="BK156"/>
  <c r="BK185"/>
  <c r="J167"/>
  <c i="1" r="AS94"/>
  <c i="2" r="J179"/>
  <c r="BK162"/>
  <c r="BK195"/>
  <c r="BK182"/>
  <c r="J175"/>
  <c r="BK167"/>
  <c r="BK154"/>
  <c r="J135"/>
  <c r="J190"/>
  <c r="BK135"/>
  <c r="J168"/>
  <c r="BK166"/>
  <c r="BK131"/>
  <c r="BK194"/>
  <c r="J181"/>
  <c r="BK161"/>
  <c r="BK143"/>
  <c r="J191"/>
  <c r="J141"/>
  <c r="BK180"/>
  <c r="BK173"/>
  <c r="J159"/>
  <c r="BK132"/>
  <c r="J184"/>
  <c r="J143"/>
  <c r="J185"/>
  <c r="J161"/>
  <c r="J140"/>
  <c r="BK188"/>
  <c r="BK175"/>
  <c r="J151"/>
  <c r="J129"/>
  <c r="J172"/>
  <c r="BK155"/>
  <c r="J193"/>
  <c r="BK176"/>
  <c r="BK165"/>
  <c r="BK151"/>
  <c r="J182"/>
  <c r="BK148"/>
  <c r="J171"/>
  <c r="J131"/>
  <c r="J149"/>
  <c r="J152"/>
  <c r="J180"/>
  <c r="J160"/>
  <c r="BK138"/>
  <c r="BK171"/>
  <c r="J128"/>
  <c r="J178"/>
  <c r="BK168"/>
  <c r="J150"/>
  <c r="BK128"/>
  <c r="J189"/>
  <c r="J195"/>
  <c r="J154"/>
  <c r="J145"/>
  <c r="BK158"/>
  <c r="BK177"/>
  <c r="J156"/>
  <c r="J176"/>
  <c r="BK189"/>
  <c r="BK179"/>
  <c r="BK172"/>
  <c r="J162"/>
  <c r="J139"/>
  <c r="BK181"/>
  <c r="BK139"/>
  <c r="J166"/>
  <c r="BK136"/>
  <c r="J192"/>
  <c r="BK170"/>
  <c r="BK150"/>
  <c r="BK192"/>
  <c r="BK157"/>
  <c r="BK190"/>
  <c r="J170"/>
  <c r="J158"/>
  <c r="J136"/>
  <c r="BK191"/>
  <c r="BK178"/>
  <c r="J194"/>
  <c r="BK145"/>
  <c r="J157"/>
  <c r="BK129"/>
  <c r="J183"/>
  <c r="BK159"/>
  <c r="BK141"/>
  <c r="BK184"/>
  <c r="J138"/>
  <c r="J187"/>
  <c r="J177"/>
  <c r="J169"/>
  <c r="BK152"/>
  <c l="1" r="BK134"/>
  <c r="J134"/>
  <c r="J98"/>
  <c r="T134"/>
  <c r="BK126"/>
  <c r="J126"/>
  <c r="J96"/>
  <c r="P130"/>
  <c r="T137"/>
  <c r="BK147"/>
  <c r="J147"/>
  <c r="J103"/>
  <c r="T147"/>
  <c r="T126"/>
  <c r="P134"/>
  <c r="T153"/>
  <c r="P126"/>
  <c r="R134"/>
  <c r="BK164"/>
  <c r="J164"/>
  <c r="J106"/>
  <c r="R126"/>
  <c r="T130"/>
  <c r="P137"/>
  <c r="BK153"/>
  <c r="J153"/>
  <c r="J104"/>
  <c r="P164"/>
  <c r="P163"/>
  <c r="R130"/>
  <c r="R137"/>
  <c r="R147"/>
  <c r="P153"/>
  <c r="R164"/>
  <c r="R163"/>
  <c r="BK130"/>
  <c r="J130"/>
  <c r="J97"/>
  <c r="BK137"/>
  <c r="J137"/>
  <c r="J99"/>
  <c r="P147"/>
  <c r="P146"/>
  <c r="R153"/>
  <c r="T164"/>
  <c r="T163"/>
  <c r="BK142"/>
  <c r="J142"/>
  <c r="J100"/>
  <c r="BK144"/>
  <c r="J144"/>
  <c r="J101"/>
  <c r="J121"/>
  <c r="BF129"/>
  <c r="BF131"/>
  <c r="BF138"/>
  <c r="BF145"/>
  <c r="BF159"/>
  <c r="BF165"/>
  <c r="BF166"/>
  <c r="BF167"/>
  <c r="BF168"/>
  <c r="BF171"/>
  <c r="BF173"/>
  <c r="BF174"/>
  <c r="BF176"/>
  <c r="BF177"/>
  <c r="BF180"/>
  <c r="BF182"/>
  <c r="BF185"/>
  <c r="BF188"/>
  <c r="BF192"/>
  <c r="BF194"/>
  <c r="J87"/>
  <c r="BF143"/>
  <c r="BF149"/>
  <c r="BF151"/>
  <c r="BF152"/>
  <c r="BF160"/>
  <c r="BF170"/>
  <c r="BF189"/>
  <c r="BF190"/>
  <c r="BF132"/>
  <c r="BF133"/>
  <c r="BF135"/>
  <c r="BF179"/>
  <c r="BF184"/>
  <c r="BF191"/>
  <c r="BF193"/>
  <c r="BF136"/>
  <c r="BF139"/>
  <c r="BF148"/>
  <c r="BF140"/>
  <c r="BF141"/>
  <c r="BF150"/>
  <c r="BF155"/>
  <c r="BF161"/>
  <c r="F90"/>
  <c r="BF128"/>
  <c r="BF156"/>
  <c r="BF169"/>
  <c r="BF172"/>
  <c r="BF175"/>
  <c r="BF178"/>
  <c r="BF186"/>
  <c r="BF195"/>
  <c r="BF127"/>
  <c r="BF154"/>
  <c r="BF157"/>
  <c r="BF158"/>
  <c r="BF162"/>
  <c r="BF181"/>
  <c r="BF183"/>
  <c r="BF187"/>
  <c r="F35"/>
  <c i="1" r="BD95"/>
  <c r="BD94"/>
  <c r="W33"/>
  <c i="2" r="F34"/>
  <c i="1" r="BC95"/>
  <c r="BC94"/>
  <c r="W32"/>
  <c i="2" r="F31"/>
  <c i="1" r="AZ95"/>
  <c r="AZ94"/>
  <c r="W29"/>
  <c i="2" r="F33"/>
  <c i="1" r="BB95"/>
  <c r="BB94"/>
  <c r="W31"/>
  <c i="2" r="J31"/>
  <c i="1" r="AV95"/>
  <c i="2" l="1" r="R146"/>
  <c r="T125"/>
  <c r="R125"/>
  <c r="R124"/>
  <c r="P125"/>
  <c r="P124"/>
  <c i="1" r="AU95"/>
  <c i="2" r="T146"/>
  <c r="BK146"/>
  <c r="J146"/>
  <c r="J102"/>
  <c r="BK163"/>
  <c r="J163"/>
  <c r="J105"/>
  <c r="BK125"/>
  <c r="J125"/>
  <c r="J95"/>
  <c i="1" r="AU94"/>
  <c i="2" r="J32"/>
  <c i="1" r="AW95"/>
  <c r="AT95"/>
  <c r="AV94"/>
  <c r="AK29"/>
  <c r="AX94"/>
  <c r="AY94"/>
  <c i="2" r="F32"/>
  <c i="1" r="BA95"/>
  <c r="BA94"/>
  <c r="AW94"/>
  <c r="AK30"/>
  <c i="2" l="1" r="T124"/>
  <c r="BK124"/>
  <c r="J124"/>
  <c r="J94"/>
  <c i="1" r="AT94"/>
  <c r="W30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<sst xmlns="http://schemas.openxmlformats.org/spreadsheetml/2006/main">
  <si>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</si>
  <si>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</si>
  <si>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</si>
  <si>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</si>
  <si>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</si>
  <si>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{74b9d96c-d79b-4cba-9646-68f293240bfd}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</si>
  <si>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</si>
  <si>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</si>
  <si>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</si>
  <si>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</si>
  <si>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</si>
  <si>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</si>
  <si>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10-12/2023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</si>
  <si>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</si>
  <si>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</si>
  <si>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Sklad obilia</t>
  </si>
  <si>
    <t>JKSO:</t>
  </si>
  <si>
    <t>KS:</t>
  </si>
  <si>
    <t>Miesto:</t>
  </si>
  <si>
    <t>Šimonovce</t>
  </si>
  <si>
    <t>Dátum:</t>
  </si>
  <si>
    <t>16. 9. 2024</t>
  </si>
  <si>
    <t>Objednávateľ:</t>
  </si>
  <si>
    <t>IČO:</t>
  </si>
  <si>
    <t>BOVIBA spol. s.ro., Šimonovce</t>
  </si>
  <si>
    <t>IČ DPH:</t>
  </si>
  <si>
    <t>Zhotoviteľ:</t>
  </si>
  <si>
    <t>Vyplň údaj</t>
  </si>
  <si>
    <t>Projektant:</t>
  </si>
  <si>
    <t>StavoMat-RS e.r.o., Rimavská Sobota</t>
  </si>
  <si>
    <t>True</t>
  </si>
  <si>
    <t>0,01</t>
  </si>
  <si>
    <t>Spracovateľ:</t>
  </si>
  <si>
    <t xml:space="preserve"> </t>
  </si>
  <si>
    <t>Poznámka:</t>
  </si>
  <si>
    <t>INFORMATÍVNY ROZPOČET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</si>
  <si>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</si>
  <si>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</si>
  <si>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</si>
  <si>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</si>
  <si>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</si>
  <si>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</si>
  <si>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</si>
  <si>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</si>
  <si>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</si>
  <si>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</si>
  <si>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</si>
  <si>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</si>
  <si>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</si>
  <si>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</si>
  <si>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</si>
  <si>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</si>
  <si>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</si>
  <si>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</si>
  <si>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</si>
  <si>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</si>
  <si>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</si>
  <si>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</si>
  <si>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</si>
  <si>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</si>
  <si>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</si>
  <si>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</si>
  <si>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</si>
  <si>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</si>
  <si>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</si>
  <si>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</si>
  <si>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</si>
  <si>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</si>
  <si>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</si>
  <si>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</si>
  <si>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</si>
  <si>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</si>
  <si>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</si>
  <si>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</si>
  <si>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</si>
  <si>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</si>
  <si>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</si>
  <si>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</si>
  <si>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</si>
  <si>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</si>
  <si>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</si>
  <si>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</si>
  <si>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</si>
  <si>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</si>
  <si>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</si>
  <si>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</si>
  <si>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</si>
  <si>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</si>
  <si>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</si>
  <si>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</si>
  <si>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</si>
  <si>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</si>
  <si>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</si>
  <si>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</si>
  <si>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</si>
  <si>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99 - Presun hmôt HSV</t>
  </si>
  <si>
    <t>PSV - Práce a dodávky PSV</t>
  </si>
  <si>
    <t xml:space="preserve">    711 - Izolácie proti vode a vlhkosti</t>
  </si>
  <si>
    <t xml:space="preserve">    767 - Konštrukcie doplnkové kovové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</si>
  <si>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</si>
  <si>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</si>
  <si>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</si>
  <si>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</si>
  <si>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</si>
  <si>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</si>
  <si>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</si>
  <si>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</si>
  <si>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</si>
  <si>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</si>
  <si>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</si>
  <si>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</si>
  <si>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</si>
  <si>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</si>
  <si>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</si>
  <si>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</si>
  <si>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</si>
  <si>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</si>
  <si>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</si>
  <si>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</si>
  <si>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m3-bleskozvod</t>
  </si>
  <si>
    <t>m3</t>
  </si>
  <si>
    <t>4</t>
  </si>
  <si>
    <t>2</t>
  </si>
  <si>
    <t>164344862</t>
  </si>
  <si>
    <t>132201109.S</t>
  </si>
  <si>
    <t>Príplatok k cene za lepivosť pri hĺbení rýh šírky do 600 mm zapažených i nezapažených s urovnaním dna v hornine 3</t>
  </si>
  <si>
    <t>1029044791</t>
  </si>
  <si>
    <t>3</t>
  </si>
  <si>
    <t>174101001.S</t>
  </si>
  <si>
    <t>Zásyp sypaninou so zhutnením jám, šachiet, rýh, zárezov alebo okolo objektov do 100 m3-výkopova zemina</t>
  </si>
  <si>
    <t>316517407</t>
  </si>
  <si>
    <t>Zakladanie</t>
  </si>
  <si>
    <t>271573001.S</t>
  </si>
  <si>
    <t>Násyp pod základové konštrukcie so zhutnením zo štrkopiesku fr.0-32 mm</t>
  </si>
  <si>
    <t>1761316163</t>
  </si>
  <si>
    <t>5</t>
  </si>
  <si>
    <t>273351217.S</t>
  </si>
  <si>
    <t>Debnenie stien základových dosiek, zhotovenie-tradičné</t>
  </si>
  <si>
    <t>m2</t>
  </si>
  <si>
    <t>1001594267</t>
  </si>
  <si>
    <t>6</t>
  </si>
  <si>
    <t>273351218.S</t>
  </si>
  <si>
    <t>Debnenie stien základových dosiek, odstránenie-tradičné</t>
  </si>
  <si>
    <t>-1224053975</t>
  </si>
  <si>
    <t>Zvislé a kompletné konštrukcie</t>
  </si>
  <si>
    <t>7</t>
  </si>
  <si>
    <t>311272041.S</t>
  </si>
  <si>
    <t>Murivo nosné (m3) z betónových debniacich tvárnic s betónovou výplňou C 16/20 hrúbky 300 mm</t>
  </si>
  <si>
    <t>1938001751</t>
  </si>
  <si>
    <t>8</t>
  </si>
  <si>
    <t>311361825.S</t>
  </si>
  <si>
    <t>Výstuž pre murivo nosné z betónových debniacich tvárnic s betónovou výplňou z ocele B500 (10505)</t>
  </si>
  <si>
    <t>t</t>
  </si>
  <si>
    <t>-307271961</t>
  </si>
  <si>
    <t>Vodorovné konštrukcie</t>
  </si>
  <si>
    <t>9</t>
  </si>
  <si>
    <t>417321313.S</t>
  </si>
  <si>
    <t>Betón stužujúcich pásov a vencov železový tr. C 16/20</t>
  </si>
  <si>
    <t>317543197</t>
  </si>
  <si>
    <t>10</t>
  </si>
  <si>
    <t>417351115.S</t>
  </si>
  <si>
    <t>Debnenie bočníc stužujúcich pásov a vencov vrátane vzpier zhotovenie</t>
  </si>
  <si>
    <t>-1295526901</t>
  </si>
  <si>
    <t>11</t>
  </si>
  <si>
    <t>417351116.S</t>
  </si>
  <si>
    <t>Debnenie bočníc stužujúcich pásov a vencov vrátane vzpier odstránenie</t>
  </si>
  <si>
    <t>-443085501</t>
  </si>
  <si>
    <t>12</t>
  </si>
  <si>
    <t>417361821.S</t>
  </si>
  <si>
    <t>Výstuž stužujúcich pásov a vencov z betonárskej ocele B500 (10505)</t>
  </si>
  <si>
    <t>271626931</t>
  </si>
  <si>
    <t>Úpravy povrchov, podlahy, osadenie</t>
  </si>
  <si>
    <t>13</t>
  </si>
  <si>
    <t>631325661.S</t>
  </si>
  <si>
    <t>Mazanina z betónu vystužená oceľovými vláknami tr.C20/25 hr. nad 120 do 240 mm</t>
  </si>
  <si>
    <t>-343178491</t>
  </si>
  <si>
    <t>99</t>
  </si>
  <si>
    <t>Presun hmôt HSV</t>
  </si>
  <si>
    <t>14</t>
  </si>
  <si>
    <t>998011002.S</t>
  </si>
  <si>
    <t>Presun hmôt pre budovy (801, 803, 812), zvislá konštr. z tehál, tvárnic, z kovu výšky do 12 m</t>
  </si>
  <si>
    <t>293895786</t>
  </si>
  <si>
    <t>PSV</t>
  </si>
  <si>
    <t>Práce a dodávky PSV</t>
  </si>
  <si>
    <t>711</t>
  </si>
  <si>
    <t>Izolácie proti vode a vlhkosti</t>
  </si>
  <si>
    <t>15</t>
  </si>
  <si>
    <t>711131102.S</t>
  </si>
  <si>
    <t>Zhotovenie geotextílie alebo tkaniny na plochu vodorovnú</t>
  </si>
  <si>
    <t>16</t>
  </si>
  <si>
    <t>1873779640</t>
  </si>
  <si>
    <t>M</t>
  </si>
  <si>
    <t>693110004710.S</t>
  </si>
  <si>
    <t>Geotextília polypropylénová netkaná 400 g/m2</t>
  </si>
  <si>
    <t>32</t>
  </si>
  <si>
    <t>776927960</t>
  </si>
  <si>
    <t>17</t>
  </si>
  <si>
    <t>711133001.S</t>
  </si>
  <si>
    <t>Zhotovenie izolácie proti zemnej vlhkosti PVC fóliou položenou voľne na vodorovnej ploche so zvarením spoju</t>
  </si>
  <si>
    <t>1857553870</t>
  </si>
  <si>
    <t>18</t>
  </si>
  <si>
    <t>283220000300.S</t>
  </si>
  <si>
    <t>Hydroizolačná fólia PVC-P, hr. 1,5 mm, š. 1,3 m, izolácia základov proti zemnej vlhkosti, tlakovej vode, radónu</t>
  </si>
  <si>
    <t>-1870520044</t>
  </si>
  <si>
    <t>19</t>
  </si>
  <si>
    <t>998711102.S</t>
  </si>
  <si>
    <t>Presun hmôt pre izoláciu proti vode v objektoch výšky nad 6 do 12 m</t>
  </si>
  <si>
    <t>-1718611575</t>
  </si>
  <si>
    <t>767</t>
  </si>
  <si>
    <t>Konštrukcie doplnkové kovové</t>
  </si>
  <si>
    <t>767137512.S</t>
  </si>
  <si>
    <t>Obloženie plechom tvarovaným skrutkovaním</t>
  </si>
  <si>
    <t>2072253595</t>
  </si>
  <si>
    <t>21</t>
  </si>
  <si>
    <t>138310000700.S</t>
  </si>
  <si>
    <t>Plech trapézový pozink farebný, výška profilu 8 mm, hr. 0,5 - 0,75 mm</t>
  </si>
  <si>
    <t>n2</t>
  </si>
  <si>
    <t>-1340759967</t>
  </si>
  <si>
    <t>22</t>
  </si>
  <si>
    <t>767392112.S</t>
  </si>
  <si>
    <t>Montáž krytiny striech plechom tvarovaným skrutkovaním</t>
  </si>
  <si>
    <t>152111742</t>
  </si>
  <si>
    <t>23</t>
  </si>
  <si>
    <t>138310001000.S</t>
  </si>
  <si>
    <t>Plech trapézový pozink farebný, výška profilu 18 mm, hr. 0,5 - 1,00 mm</t>
  </si>
  <si>
    <t>468402922</t>
  </si>
  <si>
    <t>24</t>
  </si>
  <si>
    <t>767431001.S.1</t>
  </si>
  <si>
    <t>Montáž oceľovej konštrukcie haly 15x60x6 m, vč. kotviaciého materiálu a väzníc Z</t>
  </si>
  <si>
    <t>580440634</t>
  </si>
  <si>
    <t>25</t>
  </si>
  <si>
    <t>553210000700.S.1</t>
  </si>
  <si>
    <t xml:space="preserve">Oceľový hala,  š. 15,00 m, v. 6m, dĺ. 60 m, vč. kot. mat. a väzníc Z</t>
  </si>
  <si>
    <t>918214800</t>
  </si>
  <si>
    <t>26</t>
  </si>
  <si>
    <t>767653240.S</t>
  </si>
  <si>
    <t>Montáž vrát posuvných, osadzovaných do oceľov. zárubne z dielov,s plochou nad 13 do 20 m2</t>
  </si>
  <si>
    <t>ks</t>
  </si>
  <si>
    <t>1755080018</t>
  </si>
  <si>
    <t>27</t>
  </si>
  <si>
    <t>553410059400.S</t>
  </si>
  <si>
    <t>Vráta oceľové 4200x4200 mm s dvierkami, viď. CP</t>
  </si>
  <si>
    <t>-751426645</t>
  </si>
  <si>
    <t>28</t>
  </si>
  <si>
    <t>998767102.S</t>
  </si>
  <si>
    <t>Presun hmôt pre kovové stavebné doplnkové konštrukcie v objektoch výšky nad 6 do 12 m</t>
  </si>
  <si>
    <t>-950955891</t>
  </si>
  <si>
    <t>Práce a dodávky M</t>
  </si>
  <si>
    <t>21-M</t>
  </si>
  <si>
    <t>Elektromontáže</t>
  </si>
  <si>
    <t>29</t>
  </si>
  <si>
    <t>210220020.S</t>
  </si>
  <si>
    <t xml:space="preserve">Uzemňovacie vedenie v zemi FeZn </t>
  </si>
  <si>
    <t>m</t>
  </si>
  <si>
    <t>64</t>
  </si>
  <si>
    <t>128769521</t>
  </si>
  <si>
    <t>30</t>
  </si>
  <si>
    <t>354410058800.S</t>
  </si>
  <si>
    <t>Pásovina uzemňovacia FeZn 30 x 4 mm</t>
  </si>
  <si>
    <t>kg</t>
  </si>
  <si>
    <t>128</t>
  </si>
  <si>
    <t>-49238633</t>
  </si>
  <si>
    <t>31</t>
  </si>
  <si>
    <t>210220021.S</t>
  </si>
  <si>
    <t>Uzemňovacie vedenie v zemi FeZn vrátane izolácie spojov O 10 mm</t>
  </si>
  <si>
    <t>-967255586</t>
  </si>
  <si>
    <t>354410054800.S</t>
  </si>
  <si>
    <t>Drôt bleskozvodový FeZn, d 10 mm</t>
  </si>
  <si>
    <t>1643674766</t>
  </si>
  <si>
    <t>33</t>
  </si>
  <si>
    <t>210220050.S</t>
  </si>
  <si>
    <t>Označenie zvodov číselnými štítkami</t>
  </si>
  <si>
    <t>-1531784883</t>
  </si>
  <si>
    <t>34</t>
  </si>
  <si>
    <t>354410064600.S</t>
  </si>
  <si>
    <t>Štítok orientačný nerezový zemniaci na zvody</t>
  </si>
  <si>
    <t>638526808</t>
  </si>
  <si>
    <t>35</t>
  </si>
  <si>
    <t>210220106.S</t>
  </si>
  <si>
    <t>Podpery vedenia FeZn do dreva a drevených konštrukcií PV 04, 05, 06 a PV17, 18</t>
  </si>
  <si>
    <t>-298557691</t>
  </si>
  <si>
    <t>36</t>
  </si>
  <si>
    <t>354410032300.S</t>
  </si>
  <si>
    <t>Podpera vedenia FeZn do dreva označenie PV 04</t>
  </si>
  <si>
    <t>1935560996</t>
  </si>
  <si>
    <t>37</t>
  </si>
  <si>
    <t>354410033900.S</t>
  </si>
  <si>
    <t>Podpera vedenia FeZn do drevených konštrukciíí označenie PV 17</t>
  </si>
  <si>
    <t>-530453853</t>
  </si>
  <si>
    <t>38</t>
  </si>
  <si>
    <t>210220111.S</t>
  </si>
  <si>
    <t>Podpery vedenia FeZn na hrebeň strechy PV16</t>
  </si>
  <si>
    <t>1665222375</t>
  </si>
  <si>
    <t>39</t>
  </si>
  <si>
    <t>354410033800.S</t>
  </si>
  <si>
    <t>Podpera vedenia FeZn na hrebeň strechy označenie PV 16</t>
  </si>
  <si>
    <t>-615211563</t>
  </si>
  <si>
    <t>40</t>
  </si>
  <si>
    <t>210220201.S</t>
  </si>
  <si>
    <t>Zachytávacia tyč FeZn s vrutom do dreva JD 10, JD 15, JD 20</t>
  </si>
  <si>
    <t>-986444155</t>
  </si>
  <si>
    <t>41</t>
  </si>
  <si>
    <t>354410022400.S</t>
  </si>
  <si>
    <t>Tyč zachytávacia FeZn s vrutom do dreva označenie JD 15</t>
  </si>
  <si>
    <t>1631014925</t>
  </si>
  <si>
    <t>42</t>
  </si>
  <si>
    <t>210220240.S</t>
  </si>
  <si>
    <t xml:space="preserve">Svorka FeZn k zachytávacej, uzemňovacej tyči  SJ</t>
  </si>
  <si>
    <t>-135761170</t>
  </si>
  <si>
    <t>43</t>
  </si>
  <si>
    <t>354410001500.S</t>
  </si>
  <si>
    <t>Svorka FeZn k uzemňovacej tyči označenie SJ 01</t>
  </si>
  <si>
    <t>2039540655</t>
  </si>
  <si>
    <t>44</t>
  </si>
  <si>
    <t>210220241.S</t>
  </si>
  <si>
    <t>Svorka FeZn krížová SK a diagonálna krížová DKS</t>
  </si>
  <si>
    <t>-1349231832</t>
  </si>
  <si>
    <t>45</t>
  </si>
  <si>
    <t>354410002500.S</t>
  </si>
  <si>
    <t>Svorka FeZn krížová označenie SK</t>
  </si>
  <si>
    <t>130394409</t>
  </si>
  <si>
    <t>46</t>
  </si>
  <si>
    <t>210220247.S</t>
  </si>
  <si>
    <t>Svorka FeZn skúšobná SZ</t>
  </si>
  <si>
    <t>621695078</t>
  </si>
  <si>
    <t>47</t>
  </si>
  <si>
    <t>354410004300.S</t>
  </si>
  <si>
    <t>Svorka FeZn skúšobná označenie SZ</t>
  </si>
  <si>
    <t>-1112039313</t>
  </si>
  <si>
    <t>48</t>
  </si>
  <si>
    <t>210220253.S</t>
  </si>
  <si>
    <t>Svorka FeZn uzemňovacia SR03</t>
  </si>
  <si>
    <t>1529239890</t>
  </si>
  <si>
    <t>49</t>
  </si>
  <si>
    <t>354410000900.S</t>
  </si>
  <si>
    <t>Svorka FeZn uzemňovacia označenie SR 03 A</t>
  </si>
  <si>
    <t>959626919</t>
  </si>
  <si>
    <t>50</t>
  </si>
  <si>
    <t>210220260.S</t>
  </si>
  <si>
    <t>Ochranný uholník FeZn OU</t>
  </si>
  <si>
    <t>283277938</t>
  </si>
  <si>
    <t>51</t>
  </si>
  <si>
    <t>354410053300.S</t>
  </si>
  <si>
    <t>Uholník ochranný FeZn označenie OU 1,7 m</t>
  </si>
  <si>
    <t>-388796230</t>
  </si>
  <si>
    <t>52</t>
  </si>
  <si>
    <t>210220261.S</t>
  </si>
  <si>
    <t>Držiak ochranného uholníka FeZn do muriva DUZ</t>
  </si>
  <si>
    <t>428228092</t>
  </si>
  <si>
    <t>53</t>
  </si>
  <si>
    <t>354410053600.S</t>
  </si>
  <si>
    <t>Držiak FeZn ochranného uholníka do muriva označenie DUZ</t>
  </si>
  <si>
    <t>-308606991</t>
  </si>
  <si>
    <t>54</t>
  </si>
  <si>
    <t>210220659.S</t>
  </si>
  <si>
    <t>Svorka nerez 1.4301 na odkvapové potrubie ST 10, ST 11</t>
  </si>
  <si>
    <t>-642940572</t>
  </si>
  <si>
    <t>55</t>
  </si>
  <si>
    <t>354410020200.S</t>
  </si>
  <si>
    <t>Svorka na potrubie - okapové rúry D= 50-150 mm nerez akosť 1.4301 označenie ST 10 A2</t>
  </si>
  <si>
    <t>-764773711</t>
  </si>
  <si>
    <t>56</t>
  </si>
  <si>
    <t>210220800.S</t>
  </si>
  <si>
    <t>Uzemňovacie vedenie na povrchu AlMgSi drôt zvodový Ø 8-10 mm</t>
  </si>
  <si>
    <t>1714916883</t>
  </si>
  <si>
    <t>57</t>
  </si>
  <si>
    <t>354410064200.S</t>
  </si>
  <si>
    <t>Drôt bleskozvodový zliatina AlMgSi, d 8 mm, Al</t>
  </si>
  <si>
    <t>-1588058259</t>
  </si>
  <si>
    <t>58</t>
  </si>
  <si>
    <t>210220856.S</t>
  </si>
  <si>
    <t>Svorka zliatina AlMgSi na odkvapový žľab SO</t>
  </si>
  <si>
    <t>1366153394</t>
  </si>
  <si>
    <t>59</t>
  </si>
  <si>
    <t>354410013800.S</t>
  </si>
  <si>
    <t>Svorka okapová zliatina AlMgSi označenie SO Al</t>
  </si>
  <si>
    <t>-2082300484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</si>
</sst>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167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32" fillId="2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20</v>
      </c>
      <c r="AL8" s="19"/>
      <c r="AM8" s="19"/>
      <c r="AN8" s="30" t="s">
        <v>21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22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23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24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25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23</v>
      </c>
      <c r="AL13" s="19"/>
      <c r="AM13" s="19"/>
      <c r="AN13" s="31" t="s">
        <v>27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27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25</v>
      </c>
      <c r="AL14" s="19"/>
      <c r="AM14" s="19"/>
      <c r="AN14" s="31" t="s">
        <v>27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23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25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30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31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23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31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25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35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45" t="s">
        <v>41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42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45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47</v>
      </c>
      <c r="U35" s="57"/>
      <c r="V35" s="57"/>
      <c r="W35" s="57"/>
      <c r="X35" s="59" t="s">
        <v>48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49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50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51</v>
      </c>
      <c r="AI60" s="39"/>
      <c r="AJ60" s="39"/>
      <c r="AK60" s="39"/>
      <c r="AL60" s="39"/>
      <c r="AM60" s="67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53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54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51</v>
      </c>
      <c r="AI75" s="39"/>
      <c r="AJ75" s="39"/>
      <c r="AK75" s="39"/>
      <c r="AL75" s="39"/>
      <c r="AM75" s="67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11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10-12/2023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14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Sklad obilia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Šimonovce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20</v>
      </c>
      <c r="AJ87" s="37"/>
      <c r="AK87" s="37"/>
      <c r="AL87" s="37"/>
      <c r="AM87" s="82" t="str">
        <f>IF(AN8= "","",AN8)</f>
        <v>16. 9. 2024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25.65" customHeight="1">
      <c r="A89" s="35"/>
      <c r="B89" s="36"/>
      <c r="C89" s="29" t="s">
        <v>22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BOVIBA spol. s.ro., Šimonovce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28</v>
      </c>
      <c r="AJ89" s="37"/>
      <c r="AK89" s="37"/>
      <c r="AL89" s="37"/>
      <c r="AM89" s="83" t="str">
        <f>IF(E17="","",E17)</f>
        <v>StavoMat-RS e.r.o., Rimavská Sobota</v>
      </c>
      <c r="AN89" s="74"/>
      <c r="AO89" s="74"/>
      <c r="AP89" s="74"/>
      <c r="AQ89" s="37"/>
      <c r="AR89" s="41"/>
      <c r="AS89" s="84" t="s">
        <v>56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26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57</v>
      </c>
      <c r="D92" s="97"/>
      <c r="E92" s="97"/>
      <c r="F92" s="97"/>
      <c r="G92" s="97"/>
      <c r="H92" s="98"/>
      <c r="I92" s="99" t="s">
        <v>58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59</v>
      </c>
      <c r="AH92" s="97"/>
      <c r="AI92" s="97"/>
      <c r="AJ92" s="97"/>
      <c r="AK92" s="97"/>
      <c r="AL92" s="97"/>
      <c r="AM92" s="97"/>
      <c r="AN92" s="99" t="s">
        <v>60</v>
      </c>
      <c r="AO92" s="97"/>
      <c r="AP92" s="101"/>
      <c r="AQ92" s="102" t="s">
        <v>61</v>
      </c>
      <c r="AR92" s="41"/>
      <c r="AS92" s="103" t="s">
        <v>62</v>
      </c>
      <c r="AT92" s="104" t="s">
        <v>63</v>
      </c>
      <c r="AU92" s="104" t="s">
        <v>64</v>
      </c>
      <c r="AV92" s="104" t="s">
        <v>65</v>
      </c>
      <c r="AW92" s="104" t="s">
        <v>66</v>
      </c>
      <c r="AX92" s="104" t="s">
        <v>67</v>
      </c>
      <c r="AY92" s="104" t="s">
        <v>68</v>
      </c>
      <c r="AZ92" s="104" t="s">
        <v>69</v>
      </c>
      <c r="BA92" s="104" t="s">
        <v>70</v>
      </c>
      <c r="BB92" s="104" t="s">
        <v>71</v>
      </c>
      <c r="BC92" s="104" t="s">
        <v>72</v>
      </c>
      <c r="BD92" s="105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74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75</v>
      </c>
      <c r="BT94" s="120" t="s">
        <v>76</v>
      </c>
      <c r="BV94" s="120" t="s">
        <v>77</v>
      </c>
      <c r="BW94" s="120" t="s">
        <v>5</v>
      </c>
      <c r="BX94" s="120" t="s">
        <v>78</v>
      </c>
      <c r="CL94" s="120" t="s">
        <v>1</v>
      </c>
    </row>
    <row r="95" s="7" customFormat="1" ht="24.75" customHeight="1">
      <c r="A95" s="121" t="s">
        <v>79</v>
      </c>
      <c r="B95" s="122"/>
      <c r="C95" s="123"/>
      <c r="D95" s="124" t="s">
        <v>12</v>
      </c>
      <c r="E95" s="124"/>
      <c r="F95" s="124"/>
      <c r="G95" s="124"/>
      <c r="H95" s="124"/>
      <c r="I95" s="125"/>
      <c r="J95" s="124" t="s">
        <v>15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'10-12-2023 - Sklad obilia'!J28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80</v>
      </c>
      <c r="AR95" s="128"/>
      <c r="AS95" s="129">
        <v>0</v>
      </c>
      <c r="AT95" s="130">
        <f>ROUND(SUM(AV95:AW95),2)</f>
        <v>0</v>
      </c>
      <c r="AU95" s="131">
        <f>'10-12-2023 - Sklad obilia'!P124</f>
        <v>0</v>
      </c>
      <c r="AV95" s="130">
        <f>'10-12-2023 - Sklad obilia'!J31</f>
        <v>0</v>
      </c>
      <c r="AW95" s="130">
        <f>'10-12-2023 - Sklad obilia'!J32</f>
        <v>0</v>
      </c>
      <c r="AX95" s="130">
        <f>'10-12-2023 - Sklad obilia'!J33</f>
        <v>0</v>
      </c>
      <c r="AY95" s="130">
        <f>'10-12-2023 - Sklad obilia'!J34</f>
        <v>0</v>
      </c>
      <c r="AZ95" s="130">
        <f>'10-12-2023 - Sklad obilia'!F31</f>
        <v>0</v>
      </c>
      <c r="BA95" s="130">
        <f>'10-12-2023 - Sklad obilia'!F32</f>
        <v>0</v>
      </c>
      <c r="BB95" s="130">
        <f>'10-12-2023 - Sklad obilia'!F33</f>
        <v>0</v>
      </c>
      <c r="BC95" s="130">
        <f>'10-12-2023 - Sklad obilia'!F34</f>
        <v>0</v>
      </c>
      <c r="BD95" s="132">
        <f>'10-12-2023 - Sklad obilia'!F35</f>
        <v>0</v>
      </c>
      <c r="BE95" s="7"/>
      <c r="BT95" s="133" t="s">
        <v>81</v>
      </c>
      <c r="BU95" s="133" t="s">
        <v>82</v>
      </c>
      <c r="BV95" s="133" t="s">
        <v>77</v>
      </c>
      <c r="BW95" s="133" t="s">
        <v>5</v>
      </c>
      <c r="BX95" s="133" t="s">
        <v>78</v>
      </c>
      <c r="CL95" s="133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oo52wYArpsO7HVMH5KP9d78fWV+dIY3ltida4oXDB1jhbrqKo5UQC1r9oFNiPrWPouVVe2vSSWJ8WIUxrMp8Yg==" hashValue="edz22XNMYEZcF1R9GUXD+Ur+Trk+OS4eCbpaiVQd5TYAyI4iorFbDegQEWdkKcc1dffVlw8IqUttLQHBVNQhm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0-12-2023 - Sklad obil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7"/>
      <c r="AT3" s="14" t="s">
        <v>76</v>
      </c>
    </row>
    <row r="4" s="1" customFormat="1" ht="24.96" customHeight="1">
      <c r="B4" s="17"/>
      <c r="D4" s="136" t="s">
        <v>83</v>
      </c>
      <c r="L4" s="17"/>
      <c r="M4" s="137" t="s">
        <v>9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8" t="s">
        <v>14</v>
      </c>
      <c r="E6" s="35"/>
      <c r="F6" s="35"/>
      <c r="G6" s="35"/>
      <c r="H6" s="35"/>
      <c r="I6" s="35"/>
      <c r="J6" s="35"/>
      <c r="K6" s="35"/>
      <c r="L6" s="66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9" t="s">
        <v>15</v>
      </c>
      <c r="F7" s="35"/>
      <c r="G7" s="35"/>
      <c r="H7" s="35"/>
      <c r="I7" s="35"/>
      <c r="J7" s="35"/>
      <c r="K7" s="35"/>
      <c r="L7" s="6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8" t="s">
        <v>16</v>
      </c>
      <c r="E9" s="35"/>
      <c r="F9" s="140" t="s">
        <v>1</v>
      </c>
      <c r="G9" s="35"/>
      <c r="H9" s="35"/>
      <c r="I9" s="138" t="s">
        <v>17</v>
      </c>
      <c r="J9" s="140" t="s">
        <v>1</v>
      </c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8" t="s">
        <v>18</v>
      </c>
      <c r="E10" s="35"/>
      <c r="F10" s="140" t="s">
        <v>19</v>
      </c>
      <c r="G10" s="35"/>
      <c r="H10" s="35"/>
      <c r="I10" s="138" t="s">
        <v>20</v>
      </c>
      <c r="J10" s="141" t="str">
        <f>'Rekapitulácia stavby'!AN8</f>
        <v>16. 9. 2024</v>
      </c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8" t="s">
        <v>22</v>
      </c>
      <c r="E12" s="35"/>
      <c r="F12" s="35"/>
      <c r="G12" s="35"/>
      <c r="H12" s="35"/>
      <c r="I12" s="138" t="s">
        <v>23</v>
      </c>
      <c r="J12" s="140" t="s">
        <v>1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40" t="s">
        <v>24</v>
      </c>
      <c r="F13" s="35"/>
      <c r="G13" s="35"/>
      <c r="H13" s="35"/>
      <c r="I13" s="138" t="s">
        <v>25</v>
      </c>
      <c r="J13" s="140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8" t="s">
        <v>26</v>
      </c>
      <c r="E15" s="35"/>
      <c r="F15" s="35"/>
      <c r="G15" s="35"/>
      <c r="H15" s="35"/>
      <c r="I15" s="138" t="s">
        <v>23</v>
      </c>
      <c r="J15" s="30" t="str">
        <f>'Rekapitulácia stavby'!AN13</f>
        <v>Vyplň údaj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40"/>
      <c r="G16" s="140"/>
      <c r="H16" s="140"/>
      <c r="I16" s="138" t="s">
        <v>25</v>
      </c>
      <c r="J16" s="30" t="str">
        <f>'Rekapitulácia stavby'!AN14</f>
        <v>Vyplň údaj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8" t="s">
        <v>28</v>
      </c>
      <c r="E18" s="35"/>
      <c r="F18" s="35"/>
      <c r="G18" s="35"/>
      <c r="H18" s="35"/>
      <c r="I18" s="138" t="s">
        <v>23</v>
      </c>
      <c r="J18" s="140" t="s">
        <v>1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40" t="s">
        <v>29</v>
      </c>
      <c r="F19" s="35"/>
      <c r="G19" s="35"/>
      <c r="H19" s="35"/>
      <c r="I19" s="138" t="s">
        <v>25</v>
      </c>
      <c r="J19" s="140" t="s">
        <v>1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8" t="s">
        <v>32</v>
      </c>
      <c r="E21" s="35"/>
      <c r="F21" s="35"/>
      <c r="G21" s="35"/>
      <c r="H21" s="35"/>
      <c r="I21" s="138" t="s">
        <v>23</v>
      </c>
      <c r="J21" s="140" t="str">
        <f>IF('Rekapitulácia stavby'!AN19="","",'Rekapitulácia stavby'!AN19)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40" t="str">
        <f>IF('Rekapitulácia stavby'!E20="","",'Rekapitulácia stavby'!E20)</f>
        <v xml:space="preserve"> </v>
      </c>
      <c r="F22" s="35"/>
      <c r="G22" s="35"/>
      <c r="H22" s="35"/>
      <c r="I22" s="138" t="s">
        <v>25</v>
      </c>
      <c r="J22" s="140" t="str">
        <f>IF('Rekapitulácia stavby'!AN20="","",'Rekapitulácia stavby'!AN20)</f>
        <v/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8" t="s">
        <v>34</v>
      </c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42"/>
      <c r="B25" s="143"/>
      <c r="C25" s="142"/>
      <c r="D25" s="142"/>
      <c r="E25" s="144" t="s">
        <v>35</v>
      </c>
      <c r="F25" s="144"/>
      <c r="G25" s="144"/>
      <c r="H25" s="144"/>
      <c r="I25" s="142"/>
      <c r="J25" s="142"/>
      <c r="K25" s="142"/>
      <c r="L25" s="145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6"/>
      <c r="E27" s="146"/>
      <c r="F27" s="146"/>
      <c r="G27" s="146"/>
      <c r="H27" s="146"/>
      <c r="I27" s="146"/>
      <c r="J27" s="146"/>
      <c r="K27" s="146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7" t="s">
        <v>36</v>
      </c>
      <c r="E28" s="35"/>
      <c r="F28" s="35"/>
      <c r="G28" s="35"/>
      <c r="H28" s="35"/>
      <c r="I28" s="35"/>
      <c r="J28" s="148">
        <f>ROUND(J124, 2)</f>
        <v>0</v>
      </c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9" t="s">
        <v>38</v>
      </c>
      <c r="G30" s="35"/>
      <c r="H30" s="35"/>
      <c r="I30" s="149" t="s">
        <v>37</v>
      </c>
      <c r="J30" s="149" t="s">
        <v>39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50" t="s">
        <v>40</v>
      </c>
      <c r="E31" s="151" t="s">
        <v>41</v>
      </c>
      <c r="F31" s="152">
        <f>ROUND((SUM(BE124:BE195)),  2)</f>
        <v>0</v>
      </c>
      <c r="G31" s="153"/>
      <c r="H31" s="153"/>
      <c r="I31" s="154">
        <v>0.20000000000000001</v>
      </c>
      <c r="J31" s="152">
        <f>ROUND(((SUM(BE124:BE195))*I31),  2)</f>
        <v>0</v>
      </c>
      <c r="K31" s="35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51" t="s">
        <v>42</v>
      </c>
      <c r="F32" s="152">
        <f>ROUND((SUM(BF124:BF195)),  2)</f>
        <v>0</v>
      </c>
      <c r="G32" s="153"/>
      <c r="H32" s="153"/>
      <c r="I32" s="154">
        <v>0.20000000000000001</v>
      </c>
      <c r="J32" s="152">
        <f>ROUND(((SUM(BF124:BF195))*I32), 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8" t="s">
        <v>43</v>
      </c>
      <c r="F33" s="155">
        <f>ROUND((SUM(BG124:BG195)),  2)</f>
        <v>0</v>
      </c>
      <c r="G33" s="35"/>
      <c r="H33" s="35"/>
      <c r="I33" s="156">
        <v>0.20000000000000001</v>
      </c>
      <c r="J33" s="155">
        <f>0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8" t="s">
        <v>44</v>
      </c>
      <c r="F34" s="155">
        <f>ROUND((SUM(BH124:BH195)),  2)</f>
        <v>0</v>
      </c>
      <c r="G34" s="35"/>
      <c r="H34" s="35"/>
      <c r="I34" s="156">
        <v>0.20000000000000001</v>
      </c>
      <c r="J34" s="155">
        <f>0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1" t="s">
        <v>45</v>
      </c>
      <c r="F35" s="152">
        <f>ROUND((SUM(BI124:BI195)),  2)</f>
        <v>0</v>
      </c>
      <c r="G35" s="153"/>
      <c r="H35" s="153"/>
      <c r="I35" s="154">
        <v>0</v>
      </c>
      <c r="J35" s="152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7"/>
      <c r="D37" s="158" t="s">
        <v>46</v>
      </c>
      <c r="E37" s="159"/>
      <c r="F37" s="159"/>
      <c r="G37" s="160" t="s">
        <v>47</v>
      </c>
      <c r="H37" s="161" t="s">
        <v>48</v>
      </c>
      <c r="I37" s="159"/>
      <c r="J37" s="162">
        <f>SUM(J28:J35)</f>
        <v>0</v>
      </c>
      <c r="K37" s="163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84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79" t="str">
        <f>E7</f>
        <v>Sklad obilia</v>
      </c>
      <c r="F85" s="37"/>
      <c r="G85" s="37"/>
      <c r="H85" s="37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18</v>
      </c>
      <c r="D87" s="37"/>
      <c r="E87" s="37"/>
      <c r="F87" s="24" t="str">
        <f>F10</f>
        <v>Šimonovce</v>
      </c>
      <c r="G87" s="37"/>
      <c r="H87" s="37"/>
      <c r="I87" s="29" t="s">
        <v>20</v>
      </c>
      <c r="J87" s="82" t="str">
        <f>IF(J10="","",J10)</f>
        <v>16. 9. 2024</v>
      </c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25.65" customHeight="1">
      <c r="A89" s="35"/>
      <c r="B89" s="36"/>
      <c r="C89" s="29" t="s">
        <v>22</v>
      </c>
      <c r="D89" s="37"/>
      <c r="E89" s="37"/>
      <c r="F89" s="24" t="str">
        <f>E13</f>
        <v>BOVIBA spol. s.ro., Šimonovce</v>
      </c>
      <c r="G89" s="37"/>
      <c r="H89" s="37"/>
      <c r="I89" s="29" t="s">
        <v>28</v>
      </c>
      <c r="J89" s="33" t="str">
        <f>E19</f>
        <v>StavoMat-RS e.r.o., Rimavská Sobota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26</v>
      </c>
      <c r="D90" s="37"/>
      <c r="E90" s="37"/>
      <c r="F90" s="24" t="str">
        <f>IF(E16="","",E16)</f>
        <v>Vyplň údaj</v>
      </c>
      <c r="G90" s="37"/>
      <c r="H90" s="37"/>
      <c r="I90" s="29" t="s">
        <v>32</v>
      </c>
      <c r="J90" s="33" t="str">
        <f>E22</f>
        <v xml:space="preserve"> </v>
      </c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75" t="s">
        <v>85</v>
      </c>
      <c r="D92" s="176"/>
      <c r="E92" s="176"/>
      <c r="F92" s="176"/>
      <c r="G92" s="176"/>
      <c r="H92" s="176"/>
      <c r="I92" s="176"/>
      <c r="J92" s="177" t="s">
        <v>86</v>
      </c>
      <c r="K92" s="176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78" t="s">
        <v>87</v>
      </c>
      <c r="D94" s="37"/>
      <c r="E94" s="37"/>
      <c r="F94" s="37"/>
      <c r="G94" s="37"/>
      <c r="H94" s="37"/>
      <c r="I94" s="37"/>
      <c r="J94" s="113">
        <f>J124</f>
        <v>0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88</v>
      </c>
    </row>
    <row r="95" s="9" customFormat="1" ht="24.96" customHeight="1">
      <c r="A95" s="9"/>
      <c r="B95" s="179"/>
      <c r="C95" s="180"/>
      <c r="D95" s="181" t="s">
        <v>89</v>
      </c>
      <c r="E95" s="182"/>
      <c r="F95" s="182"/>
      <c r="G95" s="182"/>
      <c r="H95" s="182"/>
      <c r="I95" s="182"/>
      <c r="J95" s="183">
        <f>J125</f>
        <v>0</v>
      </c>
      <c r="K95" s="180"/>
      <c r="L95" s="18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5"/>
      <c r="C96" s="186"/>
      <c r="D96" s="187" t="s">
        <v>90</v>
      </c>
      <c r="E96" s="188"/>
      <c r="F96" s="188"/>
      <c r="G96" s="188"/>
      <c r="H96" s="188"/>
      <c r="I96" s="188"/>
      <c r="J96" s="189">
        <f>J126</f>
        <v>0</v>
      </c>
      <c r="K96" s="186"/>
      <c r="L96" s="19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5"/>
      <c r="C97" s="186"/>
      <c r="D97" s="187" t="s">
        <v>91</v>
      </c>
      <c r="E97" s="188"/>
      <c r="F97" s="188"/>
      <c r="G97" s="188"/>
      <c r="H97" s="188"/>
      <c r="I97" s="188"/>
      <c r="J97" s="189">
        <f>J130</f>
        <v>0</v>
      </c>
      <c r="K97" s="186"/>
      <c r="L97" s="19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5"/>
      <c r="C98" s="186"/>
      <c r="D98" s="187" t="s">
        <v>92</v>
      </c>
      <c r="E98" s="188"/>
      <c r="F98" s="188"/>
      <c r="G98" s="188"/>
      <c r="H98" s="188"/>
      <c r="I98" s="188"/>
      <c r="J98" s="189">
        <f>J134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93</v>
      </c>
      <c r="E99" s="188"/>
      <c r="F99" s="188"/>
      <c r="G99" s="188"/>
      <c r="H99" s="188"/>
      <c r="I99" s="188"/>
      <c r="J99" s="189">
        <f>J137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94</v>
      </c>
      <c r="E100" s="188"/>
      <c r="F100" s="188"/>
      <c r="G100" s="188"/>
      <c r="H100" s="188"/>
      <c r="I100" s="188"/>
      <c r="J100" s="189">
        <f>J142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95</v>
      </c>
      <c r="E101" s="188"/>
      <c r="F101" s="188"/>
      <c r="G101" s="188"/>
      <c r="H101" s="188"/>
      <c r="I101" s="188"/>
      <c r="J101" s="189">
        <f>J144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96</v>
      </c>
      <c r="E102" s="182"/>
      <c r="F102" s="182"/>
      <c r="G102" s="182"/>
      <c r="H102" s="182"/>
      <c r="I102" s="182"/>
      <c r="J102" s="183">
        <f>J146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97</v>
      </c>
      <c r="E103" s="188"/>
      <c r="F103" s="188"/>
      <c r="G103" s="188"/>
      <c r="H103" s="188"/>
      <c r="I103" s="188"/>
      <c r="J103" s="189">
        <f>J147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98</v>
      </c>
      <c r="E104" s="188"/>
      <c r="F104" s="188"/>
      <c r="G104" s="188"/>
      <c r="H104" s="188"/>
      <c r="I104" s="188"/>
      <c r="J104" s="189">
        <f>J153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99</v>
      </c>
      <c r="E105" s="182"/>
      <c r="F105" s="182"/>
      <c r="G105" s="182"/>
      <c r="H105" s="182"/>
      <c r="I105" s="182"/>
      <c r="J105" s="183">
        <f>J163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100</v>
      </c>
      <c r="E106" s="188"/>
      <c r="F106" s="188"/>
      <c r="G106" s="188"/>
      <c r="H106" s="188"/>
      <c r="I106" s="188"/>
      <c r="J106" s="189">
        <f>J164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101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14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9" t="str">
        <f>E7</f>
        <v>Sklad obilia</v>
      </c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18</v>
      </c>
      <c r="D118" s="37"/>
      <c r="E118" s="37"/>
      <c r="F118" s="24" t="str">
        <f>F10</f>
        <v>Šimonovce</v>
      </c>
      <c r="G118" s="37"/>
      <c r="H118" s="37"/>
      <c r="I118" s="29" t="s">
        <v>20</v>
      </c>
      <c r="J118" s="82" t="str">
        <f>IF(J10="","",J10)</f>
        <v>16. 9. 2024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25.65" customHeight="1">
      <c r="A120" s="35"/>
      <c r="B120" s="36"/>
      <c r="C120" s="29" t="s">
        <v>22</v>
      </c>
      <c r="D120" s="37"/>
      <c r="E120" s="37"/>
      <c r="F120" s="24" t="str">
        <f>E13</f>
        <v>BOVIBA spol. s.ro., Šimonovce</v>
      </c>
      <c r="G120" s="37"/>
      <c r="H120" s="37"/>
      <c r="I120" s="29" t="s">
        <v>28</v>
      </c>
      <c r="J120" s="33" t="str">
        <f>E19</f>
        <v>StavoMat-RS e.r.o., Rimavská Sobota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26</v>
      </c>
      <c r="D121" s="37"/>
      <c r="E121" s="37"/>
      <c r="F121" s="24" t="str">
        <f>IF(E16="","",E16)</f>
        <v>Vyplň údaj</v>
      </c>
      <c r="G121" s="37"/>
      <c r="H121" s="37"/>
      <c r="I121" s="29" t="s">
        <v>32</v>
      </c>
      <c r="J121" s="33" t="str">
        <f>E22</f>
        <v xml:space="preserve"> 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91"/>
      <c r="B123" s="192"/>
      <c r="C123" s="193" t="s">
        <v>102</v>
      </c>
      <c r="D123" s="194" t="s">
        <v>61</v>
      </c>
      <c r="E123" s="194" t="s">
        <v>57</v>
      </c>
      <c r="F123" s="194" t="s">
        <v>58</v>
      </c>
      <c r="G123" s="194" t="s">
        <v>103</v>
      </c>
      <c r="H123" s="194" t="s">
        <v>104</v>
      </c>
      <c r="I123" s="194" t="s">
        <v>105</v>
      </c>
      <c r="J123" s="195" t="s">
        <v>86</v>
      </c>
      <c r="K123" s="196" t="s">
        <v>106</v>
      </c>
      <c r="L123" s="197"/>
      <c r="M123" s="103" t="s">
        <v>1</v>
      </c>
      <c r="N123" s="104" t="s">
        <v>40</v>
      </c>
      <c r="O123" s="104" t="s">
        <v>107</v>
      </c>
      <c r="P123" s="104" t="s">
        <v>108</v>
      </c>
      <c r="Q123" s="104" t="s">
        <v>109</v>
      </c>
      <c r="R123" s="104" t="s">
        <v>110</v>
      </c>
      <c r="S123" s="104" t="s">
        <v>111</v>
      </c>
      <c r="T123" s="105" t="s">
        <v>112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5"/>
      <c r="B124" s="36"/>
      <c r="C124" s="110" t="s">
        <v>87</v>
      </c>
      <c r="D124" s="37"/>
      <c r="E124" s="37"/>
      <c r="F124" s="37"/>
      <c r="G124" s="37"/>
      <c r="H124" s="37"/>
      <c r="I124" s="37"/>
      <c r="J124" s="198">
        <f>BK124</f>
        <v>0</v>
      </c>
      <c r="K124" s="37"/>
      <c r="L124" s="41"/>
      <c r="M124" s="106"/>
      <c r="N124" s="199"/>
      <c r="O124" s="107"/>
      <c r="P124" s="200">
        <f>P125+P146+P163</f>
        <v>0</v>
      </c>
      <c r="Q124" s="107"/>
      <c r="R124" s="200">
        <f>R125+R146+R163</f>
        <v>1069.53718355</v>
      </c>
      <c r="S124" s="107"/>
      <c r="T124" s="201">
        <f>T125+T146+T163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75</v>
      </c>
      <c r="AU124" s="14" t="s">
        <v>88</v>
      </c>
      <c r="BK124" s="202">
        <f>BK125+BK146+BK163</f>
        <v>0</v>
      </c>
    </row>
    <row r="125" s="12" customFormat="1" ht="25.92" customHeight="1">
      <c r="A125" s="12"/>
      <c r="B125" s="203"/>
      <c r="C125" s="204"/>
      <c r="D125" s="205" t="s">
        <v>75</v>
      </c>
      <c r="E125" s="206" t="s">
        <v>113</v>
      </c>
      <c r="F125" s="206" t="s">
        <v>114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P126+P130+P134+P137+P142+P144</f>
        <v>0</v>
      </c>
      <c r="Q125" s="211"/>
      <c r="R125" s="212">
        <f>R126+R130+R134+R137+R142+R144</f>
        <v>1046.36745195</v>
      </c>
      <c r="S125" s="211"/>
      <c r="T125" s="213">
        <f>T126+T130+T134+T137+T142+T144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81</v>
      </c>
      <c r="AT125" s="215" t="s">
        <v>75</v>
      </c>
      <c r="AU125" s="215" t="s">
        <v>76</v>
      </c>
      <c r="AY125" s="214" t="s">
        <v>115</v>
      </c>
      <c r="BK125" s="216">
        <f>BK126+BK130+BK134+BK137+BK142+BK144</f>
        <v>0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81</v>
      </c>
      <c r="F126" s="217" t="s">
        <v>116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SUM(P127:P129)</f>
        <v>0</v>
      </c>
      <c r="Q126" s="211"/>
      <c r="R126" s="212">
        <f>SUM(R127:R129)</f>
        <v>0</v>
      </c>
      <c r="S126" s="211"/>
      <c r="T126" s="213">
        <f>SUM(T127:T129)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81</v>
      </c>
      <c r="AT126" s="215" t="s">
        <v>75</v>
      </c>
      <c r="AU126" s="215" t="s">
        <v>81</v>
      </c>
      <c r="AY126" s="214" t="s">
        <v>115</v>
      </c>
      <c r="BK126" s="216">
        <f>SUM(BK127:BK129)</f>
        <v>0</v>
      </c>
    </row>
    <row r="127" s="2" customFormat="1" ht="24.15" customHeight="1">
      <c r="A127" s="35"/>
      <c r="B127" s="36"/>
      <c r="C127" s="219" t="s">
        <v>81</v>
      </c>
      <c r="D127" s="219" t="s">
        <v>117</v>
      </c>
      <c r="E127" s="220" t="s">
        <v>118</v>
      </c>
      <c r="F127" s="221" t="s">
        <v>119</v>
      </c>
      <c r="G127" s="222" t="s">
        <v>120</v>
      </c>
      <c r="H127" s="223">
        <v>59.5</v>
      </c>
      <c r="I127" s="224"/>
      <c r="J127" s="223">
        <f>ROUND(I127*H127,3)</f>
        <v>0</v>
      </c>
      <c r="K127" s="225"/>
      <c r="L127" s="41"/>
      <c r="M127" s="226" t="s">
        <v>1</v>
      </c>
      <c r="N127" s="227" t="s">
        <v>42</v>
      </c>
      <c r="O127" s="94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0" t="s">
        <v>121</v>
      </c>
      <c r="AT127" s="230" t="s">
        <v>117</v>
      </c>
      <c r="AU127" s="230" t="s">
        <v>122</v>
      </c>
      <c r="AY127" s="14" t="s">
        <v>115</v>
      </c>
      <c r="BE127" s="231">
        <f>IF(N127="základná",J127,0)</f>
        <v>0</v>
      </c>
      <c r="BF127" s="231">
        <f>IF(N127="znížená",J127,0)</f>
        <v>0</v>
      </c>
      <c r="BG127" s="231">
        <f>IF(N127="zákl. prenesená",J127,0)</f>
        <v>0</v>
      </c>
      <c r="BH127" s="231">
        <f>IF(N127="zníž. prenesená",J127,0)</f>
        <v>0</v>
      </c>
      <c r="BI127" s="231">
        <f>IF(N127="nulová",J127,0)</f>
        <v>0</v>
      </c>
      <c r="BJ127" s="14" t="s">
        <v>122</v>
      </c>
      <c r="BK127" s="232">
        <f>ROUND(I127*H127,3)</f>
        <v>0</v>
      </c>
      <c r="BL127" s="14" t="s">
        <v>121</v>
      </c>
      <c r="BM127" s="230" t="s">
        <v>123</v>
      </c>
    </row>
    <row r="128" s="2" customFormat="1" ht="37.8" customHeight="1">
      <c r="A128" s="35"/>
      <c r="B128" s="36"/>
      <c r="C128" s="219" t="s">
        <v>122</v>
      </c>
      <c r="D128" s="219" t="s">
        <v>117</v>
      </c>
      <c r="E128" s="220" t="s">
        <v>124</v>
      </c>
      <c r="F128" s="221" t="s">
        <v>125</v>
      </c>
      <c r="G128" s="222" t="s">
        <v>120</v>
      </c>
      <c r="H128" s="223">
        <v>17.850000000000001</v>
      </c>
      <c r="I128" s="224"/>
      <c r="J128" s="223">
        <f>ROUND(I128*H128,3)</f>
        <v>0</v>
      </c>
      <c r="K128" s="225"/>
      <c r="L128" s="41"/>
      <c r="M128" s="226" t="s">
        <v>1</v>
      </c>
      <c r="N128" s="227" t="s">
        <v>42</v>
      </c>
      <c r="O128" s="94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0" t="s">
        <v>121</v>
      </c>
      <c r="AT128" s="230" t="s">
        <v>117</v>
      </c>
      <c r="AU128" s="230" t="s">
        <v>122</v>
      </c>
      <c r="AY128" s="14" t="s">
        <v>115</v>
      </c>
      <c r="BE128" s="231">
        <f>IF(N128="základná",J128,0)</f>
        <v>0</v>
      </c>
      <c r="BF128" s="231">
        <f>IF(N128="znížená",J128,0)</f>
        <v>0</v>
      </c>
      <c r="BG128" s="231">
        <f>IF(N128="zákl. prenesená",J128,0)</f>
        <v>0</v>
      </c>
      <c r="BH128" s="231">
        <f>IF(N128="zníž. prenesená",J128,0)</f>
        <v>0</v>
      </c>
      <c r="BI128" s="231">
        <f>IF(N128="nulová",J128,0)</f>
        <v>0</v>
      </c>
      <c r="BJ128" s="14" t="s">
        <v>122</v>
      </c>
      <c r="BK128" s="232">
        <f>ROUND(I128*H128,3)</f>
        <v>0</v>
      </c>
      <c r="BL128" s="14" t="s">
        <v>121</v>
      </c>
      <c r="BM128" s="230" t="s">
        <v>126</v>
      </c>
    </row>
    <row r="129" s="2" customFormat="1" ht="37.8" customHeight="1">
      <c r="A129" s="35"/>
      <c r="B129" s="36"/>
      <c r="C129" s="219" t="s">
        <v>127</v>
      </c>
      <c r="D129" s="219" t="s">
        <v>117</v>
      </c>
      <c r="E129" s="220" t="s">
        <v>128</v>
      </c>
      <c r="F129" s="221" t="s">
        <v>129</v>
      </c>
      <c r="G129" s="222" t="s">
        <v>120</v>
      </c>
      <c r="H129" s="223">
        <v>59.5</v>
      </c>
      <c r="I129" s="224"/>
      <c r="J129" s="223">
        <f>ROUND(I129*H129,3)</f>
        <v>0</v>
      </c>
      <c r="K129" s="225"/>
      <c r="L129" s="41"/>
      <c r="M129" s="226" t="s">
        <v>1</v>
      </c>
      <c r="N129" s="227" t="s">
        <v>42</v>
      </c>
      <c r="O129" s="94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0" t="s">
        <v>121</v>
      </c>
      <c r="AT129" s="230" t="s">
        <v>117</v>
      </c>
      <c r="AU129" s="230" t="s">
        <v>122</v>
      </c>
      <c r="AY129" s="14" t="s">
        <v>115</v>
      </c>
      <c r="BE129" s="231">
        <f>IF(N129="základná",J129,0)</f>
        <v>0</v>
      </c>
      <c r="BF129" s="231">
        <f>IF(N129="znížená",J129,0)</f>
        <v>0</v>
      </c>
      <c r="BG129" s="231">
        <f>IF(N129="zákl. prenesená",J129,0)</f>
        <v>0</v>
      </c>
      <c r="BH129" s="231">
        <f>IF(N129="zníž. prenesená",J129,0)</f>
        <v>0</v>
      </c>
      <c r="BI129" s="231">
        <f>IF(N129="nulová",J129,0)</f>
        <v>0</v>
      </c>
      <c r="BJ129" s="14" t="s">
        <v>122</v>
      </c>
      <c r="BK129" s="232">
        <f>ROUND(I129*H129,3)</f>
        <v>0</v>
      </c>
      <c r="BL129" s="14" t="s">
        <v>121</v>
      </c>
      <c r="BM129" s="230" t="s">
        <v>130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122</v>
      </c>
      <c r="F130" s="217" t="s">
        <v>131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SUM(P131:P133)</f>
        <v>0</v>
      </c>
      <c r="Q130" s="211"/>
      <c r="R130" s="212">
        <f>SUM(R131:R133)</f>
        <v>512.96784011999989</v>
      </c>
      <c r="S130" s="211"/>
      <c r="T130" s="213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81</v>
      </c>
      <c r="AT130" s="215" t="s">
        <v>75</v>
      </c>
      <c r="AU130" s="215" t="s">
        <v>81</v>
      </c>
      <c r="AY130" s="214" t="s">
        <v>115</v>
      </c>
      <c r="BK130" s="216">
        <f>SUM(BK131:BK133)</f>
        <v>0</v>
      </c>
    </row>
    <row r="131" s="2" customFormat="1" ht="24.15" customHeight="1">
      <c r="A131" s="35"/>
      <c r="B131" s="36"/>
      <c r="C131" s="219" t="s">
        <v>121</v>
      </c>
      <c r="D131" s="219" t="s">
        <v>117</v>
      </c>
      <c r="E131" s="220" t="s">
        <v>132</v>
      </c>
      <c r="F131" s="221" t="s">
        <v>133</v>
      </c>
      <c r="G131" s="222" t="s">
        <v>120</v>
      </c>
      <c r="H131" s="223">
        <v>247.75999999999999</v>
      </c>
      <c r="I131" s="224"/>
      <c r="J131" s="223">
        <f>ROUND(I131*H131,3)</f>
        <v>0</v>
      </c>
      <c r="K131" s="225"/>
      <c r="L131" s="41"/>
      <c r="M131" s="226" t="s">
        <v>1</v>
      </c>
      <c r="N131" s="227" t="s">
        <v>42</v>
      </c>
      <c r="O131" s="94"/>
      <c r="P131" s="228">
        <f>O131*H131</f>
        <v>0</v>
      </c>
      <c r="Q131" s="228">
        <v>2.0699999999999998</v>
      </c>
      <c r="R131" s="228">
        <f>Q131*H131</f>
        <v>512.86319999999989</v>
      </c>
      <c r="S131" s="228">
        <v>0</v>
      </c>
      <c r="T131" s="22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0" t="s">
        <v>121</v>
      </c>
      <c r="AT131" s="230" t="s">
        <v>117</v>
      </c>
      <c r="AU131" s="230" t="s">
        <v>122</v>
      </c>
      <c r="AY131" s="14" t="s">
        <v>115</v>
      </c>
      <c r="BE131" s="231">
        <f>IF(N131="základná",J131,0)</f>
        <v>0</v>
      </c>
      <c r="BF131" s="231">
        <f>IF(N131="znížená",J131,0)</f>
        <v>0</v>
      </c>
      <c r="BG131" s="231">
        <f>IF(N131="zákl. prenesená",J131,0)</f>
        <v>0</v>
      </c>
      <c r="BH131" s="231">
        <f>IF(N131="zníž. prenesená",J131,0)</f>
        <v>0</v>
      </c>
      <c r="BI131" s="231">
        <f>IF(N131="nulová",J131,0)</f>
        <v>0</v>
      </c>
      <c r="BJ131" s="14" t="s">
        <v>122</v>
      </c>
      <c r="BK131" s="232">
        <f>ROUND(I131*H131,3)</f>
        <v>0</v>
      </c>
      <c r="BL131" s="14" t="s">
        <v>121</v>
      </c>
      <c r="BM131" s="230" t="s">
        <v>134</v>
      </c>
    </row>
    <row r="132" s="2" customFormat="1" ht="24.15" customHeight="1">
      <c r="A132" s="35"/>
      <c r="B132" s="36"/>
      <c r="C132" s="219" t="s">
        <v>135</v>
      </c>
      <c r="D132" s="219" t="s">
        <v>117</v>
      </c>
      <c r="E132" s="220" t="s">
        <v>136</v>
      </c>
      <c r="F132" s="221" t="s">
        <v>137</v>
      </c>
      <c r="G132" s="222" t="s">
        <v>138</v>
      </c>
      <c r="H132" s="223">
        <v>27.756</v>
      </c>
      <c r="I132" s="224"/>
      <c r="J132" s="223">
        <f>ROUND(I132*H132,3)</f>
        <v>0</v>
      </c>
      <c r="K132" s="225"/>
      <c r="L132" s="41"/>
      <c r="M132" s="226" t="s">
        <v>1</v>
      </c>
      <c r="N132" s="227" t="s">
        <v>42</v>
      </c>
      <c r="O132" s="94"/>
      <c r="P132" s="228">
        <f>O132*H132</f>
        <v>0</v>
      </c>
      <c r="Q132" s="228">
        <v>0.0037699999999999999</v>
      </c>
      <c r="R132" s="228">
        <f>Q132*H132</f>
        <v>0.10464012</v>
      </c>
      <c r="S132" s="228">
        <v>0</v>
      </c>
      <c r="T132" s="22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0" t="s">
        <v>121</v>
      </c>
      <c r="AT132" s="230" t="s">
        <v>117</v>
      </c>
      <c r="AU132" s="230" t="s">
        <v>122</v>
      </c>
      <c r="AY132" s="14" t="s">
        <v>115</v>
      </c>
      <c r="BE132" s="231">
        <f>IF(N132="základná",J132,0)</f>
        <v>0</v>
      </c>
      <c r="BF132" s="231">
        <f>IF(N132="znížená",J132,0)</f>
        <v>0</v>
      </c>
      <c r="BG132" s="231">
        <f>IF(N132="zákl. prenesená",J132,0)</f>
        <v>0</v>
      </c>
      <c r="BH132" s="231">
        <f>IF(N132="zníž. prenesená",J132,0)</f>
        <v>0</v>
      </c>
      <c r="BI132" s="231">
        <f>IF(N132="nulová",J132,0)</f>
        <v>0</v>
      </c>
      <c r="BJ132" s="14" t="s">
        <v>122</v>
      </c>
      <c r="BK132" s="232">
        <f>ROUND(I132*H132,3)</f>
        <v>0</v>
      </c>
      <c r="BL132" s="14" t="s">
        <v>121</v>
      </c>
      <c r="BM132" s="230" t="s">
        <v>139</v>
      </c>
    </row>
    <row r="133" s="2" customFormat="1" ht="24.15" customHeight="1">
      <c r="A133" s="35"/>
      <c r="B133" s="36"/>
      <c r="C133" s="219" t="s">
        <v>140</v>
      </c>
      <c r="D133" s="219" t="s">
        <v>117</v>
      </c>
      <c r="E133" s="220" t="s">
        <v>141</v>
      </c>
      <c r="F133" s="221" t="s">
        <v>142</v>
      </c>
      <c r="G133" s="222" t="s">
        <v>138</v>
      </c>
      <c r="H133" s="223">
        <v>27.756</v>
      </c>
      <c r="I133" s="224"/>
      <c r="J133" s="223">
        <f>ROUND(I133*H133,3)</f>
        <v>0</v>
      </c>
      <c r="K133" s="225"/>
      <c r="L133" s="41"/>
      <c r="M133" s="226" t="s">
        <v>1</v>
      </c>
      <c r="N133" s="227" t="s">
        <v>42</v>
      </c>
      <c r="O133" s="94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0" t="s">
        <v>121</v>
      </c>
      <c r="AT133" s="230" t="s">
        <v>117</v>
      </c>
      <c r="AU133" s="230" t="s">
        <v>122</v>
      </c>
      <c r="AY133" s="14" t="s">
        <v>115</v>
      </c>
      <c r="BE133" s="231">
        <f>IF(N133="základná",J133,0)</f>
        <v>0</v>
      </c>
      <c r="BF133" s="231">
        <f>IF(N133="znížená",J133,0)</f>
        <v>0</v>
      </c>
      <c r="BG133" s="231">
        <f>IF(N133="zákl. prenesená",J133,0)</f>
        <v>0</v>
      </c>
      <c r="BH133" s="231">
        <f>IF(N133="zníž. prenesená",J133,0)</f>
        <v>0</v>
      </c>
      <c r="BI133" s="231">
        <f>IF(N133="nulová",J133,0)</f>
        <v>0</v>
      </c>
      <c r="BJ133" s="14" t="s">
        <v>122</v>
      </c>
      <c r="BK133" s="232">
        <f>ROUND(I133*H133,3)</f>
        <v>0</v>
      </c>
      <c r="BL133" s="14" t="s">
        <v>121</v>
      </c>
      <c r="BM133" s="230" t="s">
        <v>143</v>
      </c>
    </row>
    <row r="134" s="12" customFormat="1" ht="22.8" customHeight="1">
      <c r="A134" s="12"/>
      <c r="B134" s="203"/>
      <c r="C134" s="204"/>
      <c r="D134" s="205" t="s">
        <v>75</v>
      </c>
      <c r="E134" s="217" t="s">
        <v>127</v>
      </c>
      <c r="F134" s="217" t="s">
        <v>144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SUM(P135:P136)</f>
        <v>0</v>
      </c>
      <c r="Q134" s="211"/>
      <c r="R134" s="212">
        <f>SUM(R135:R136)</f>
        <v>115.34550191000001</v>
      </c>
      <c r="S134" s="211"/>
      <c r="T134" s="213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81</v>
      </c>
      <c r="AT134" s="215" t="s">
        <v>75</v>
      </c>
      <c r="AU134" s="215" t="s">
        <v>81</v>
      </c>
      <c r="AY134" s="214" t="s">
        <v>115</v>
      </c>
      <c r="BK134" s="216">
        <f>SUM(BK135:BK136)</f>
        <v>0</v>
      </c>
    </row>
    <row r="135" s="2" customFormat="1" ht="33" customHeight="1">
      <c r="A135" s="35"/>
      <c r="B135" s="36"/>
      <c r="C135" s="219" t="s">
        <v>145</v>
      </c>
      <c r="D135" s="219" t="s">
        <v>117</v>
      </c>
      <c r="E135" s="220" t="s">
        <v>146</v>
      </c>
      <c r="F135" s="221" t="s">
        <v>147</v>
      </c>
      <c r="G135" s="222" t="s">
        <v>120</v>
      </c>
      <c r="H135" s="223">
        <v>53.899000000000001</v>
      </c>
      <c r="I135" s="224"/>
      <c r="J135" s="223">
        <f>ROUND(I135*H135,3)</f>
        <v>0</v>
      </c>
      <c r="K135" s="225"/>
      <c r="L135" s="41"/>
      <c r="M135" s="226" t="s">
        <v>1</v>
      </c>
      <c r="N135" s="227" t="s">
        <v>42</v>
      </c>
      <c r="O135" s="94"/>
      <c r="P135" s="228">
        <f>O135*H135</f>
        <v>0</v>
      </c>
      <c r="Q135" s="228">
        <v>2.1170900000000001</v>
      </c>
      <c r="R135" s="228">
        <f>Q135*H135</f>
        <v>114.10903391000001</v>
      </c>
      <c r="S135" s="228">
        <v>0</v>
      </c>
      <c r="T135" s="22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0" t="s">
        <v>121</v>
      </c>
      <c r="AT135" s="230" t="s">
        <v>117</v>
      </c>
      <c r="AU135" s="230" t="s">
        <v>122</v>
      </c>
      <c r="AY135" s="14" t="s">
        <v>115</v>
      </c>
      <c r="BE135" s="231">
        <f>IF(N135="základná",J135,0)</f>
        <v>0</v>
      </c>
      <c r="BF135" s="231">
        <f>IF(N135="znížená",J135,0)</f>
        <v>0</v>
      </c>
      <c r="BG135" s="231">
        <f>IF(N135="zákl. prenesená",J135,0)</f>
        <v>0</v>
      </c>
      <c r="BH135" s="231">
        <f>IF(N135="zníž. prenesená",J135,0)</f>
        <v>0</v>
      </c>
      <c r="BI135" s="231">
        <f>IF(N135="nulová",J135,0)</f>
        <v>0</v>
      </c>
      <c r="BJ135" s="14" t="s">
        <v>122</v>
      </c>
      <c r="BK135" s="232">
        <f>ROUND(I135*H135,3)</f>
        <v>0</v>
      </c>
      <c r="BL135" s="14" t="s">
        <v>121</v>
      </c>
      <c r="BM135" s="230" t="s">
        <v>148</v>
      </c>
    </row>
    <row r="136" s="2" customFormat="1" ht="33" customHeight="1">
      <c r="A136" s="35"/>
      <c r="B136" s="36"/>
      <c r="C136" s="219" t="s">
        <v>149</v>
      </c>
      <c r="D136" s="219" t="s">
        <v>117</v>
      </c>
      <c r="E136" s="220" t="s">
        <v>150</v>
      </c>
      <c r="F136" s="221" t="s">
        <v>151</v>
      </c>
      <c r="G136" s="222" t="s">
        <v>152</v>
      </c>
      <c r="H136" s="223">
        <v>1.234</v>
      </c>
      <c r="I136" s="224"/>
      <c r="J136" s="223">
        <f>ROUND(I136*H136,3)</f>
        <v>0</v>
      </c>
      <c r="K136" s="225"/>
      <c r="L136" s="41"/>
      <c r="M136" s="226" t="s">
        <v>1</v>
      </c>
      <c r="N136" s="227" t="s">
        <v>42</v>
      </c>
      <c r="O136" s="94"/>
      <c r="P136" s="228">
        <f>O136*H136</f>
        <v>0</v>
      </c>
      <c r="Q136" s="228">
        <v>1.002</v>
      </c>
      <c r="R136" s="228">
        <f>Q136*H136</f>
        <v>1.2364679999999999</v>
      </c>
      <c r="S136" s="228">
        <v>0</v>
      </c>
      <c r="T136" s="22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0" t="s">
        <v>121</v>
      </c>
      <c r="AT136" s="230" t="s">
        <v>117</v>
      </c>
      <c r="AU136" s="230" t="s">
        <v>122</v>
      </c>
      <c r="AY136" s="14" t="s">
        <v>115</v>
      </c>
      <c r="BE136" s="231">
        <f>IF(N136="základná",J136,0)</f>
        <v>0</v>
      </c>
      <c r="BF136" s="231">
        <f>IF(N136="znížená",J136,0)</f>
        <v>0</v>
      </c>
      <c r="BG136" s="231">
        <f>IF(N136="zákl. prenesená",J136,0)</f>
        <v>0</v>
      </c>
      <c r="BH136" s="231">
        <f>IF(N136="zníž. prenesená",J136,0)</f>
        <v>0</v>
      </c>
      <c r="BI136" s="231">
        <f>IF(N136="nulová",J136,0)</f>
        <v>0</v>
      </c>
      <c r="BJ136" s="14" t="s">
        <v>122</v>
      </c>
      <c r="BK136" s="232">
        <f>ROUND(I136*H136,3)</f>
        <v>0</v>
      </c>
      <c r="BL136" s="14" t="s">
        <v>121</v>
      </c>
      <c r="BM136" s="230" t="s">
        <v>153</v>
      </c>
    </row>
    <row r="137" s="12" customFormat="1" ht="22.8" customHeight="1">
      <c r="A137" s="12"/>
      <c r="B137" s="203"/>
      <c r="C137" s="204"/>
      <c r="D137" s="205" t="s">
        <v>75</v>
      </c>
      <c r="E137" s="217" t="s">
        <v>121</v>
      </c>
      <c r="F137" s="217" t="s">
        <v>154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SUM(P138:P141)</f>
        <v>0</v>
      </c>
      <c r="Q137" s="211"/>
      <c r="R137" s="212">
        <f>SUM(R138:R141)</f>
        <v>13.920145290000001</v>
      </c>
      <c r="S137" s="211"/>
      <c r="T137" s="213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81</v>
      </c>
      <c r="AT137" s="215" t="s">
        <v>75</v>
      </c>
      <c r="AU137" s="215" t="s">
        <v>81</v>
      </c>
      <c r="AY137" s="214" t="s">
        <v>115</v>
      </c>
      <c r="BK137" s="216">
        <f>SUM(BK138:BK141)</f>
        <v>0</v>
      </c>
    </row>
    <row r="138" s="2" customFormat="1" ht="21.75" customHeight="1">
      <c r="A138" s="35"/>
      <c r="B138" s="36"/>
      <c r="C138" s="219" t="s">
        <v>155</v>
      </c>
      <c r="D138" s="219" t="s">
        <v>117</v>
      </c>
      <c r="E138" s="220" t="s">
        <v>156</v>
      </c>
      <c r="F138" s="221" t="s">
        <v>157</v>
      </c>
      <c r="G138" s="222" t="s">
        <v>120</v>
      </c>
      <c r="H138" s="223">
        <v>5.9889999999999999</v>
      </c>
      <c r="I138" s="224"/>
      <c r="J138" s="223">
        <f>ROUND(I138*H138,3)</f>
        <v>0</v>
      </c>
      <c r="K138" s="225"/>
      <c r="L138" s="41"/>
      <c r="M138" s="226" t="s">
        <v>1</v>
      </c>
      <c r="N138" s="227" t="s">
        <v>42</v>
      </c>
      <c r="O138" s="94"/>
      <c r="P138" s="228">
        <f>O138*H138</f>
        <v>0</v>
      </c>
      <c r="Q138" s="228">
        <v>2.2128800000000002</v>
      </c>
      <c r="R138" s="228">
        <f>Q138*H138</f>
        <v>13.25293832</v>
      </c>
      <c r="S138" s="228">
        <v>0</v>
      </c>
      <c r="T138" s="22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0" t="s">
        <v>121</v>
      </c>
      <c r="AT138" s="230" t="s">
        <v>117</v>
      </c>
      <c r="AU138" s="230" t="s">
        <v>122</v>
      </c>
      <c r="AY138" s="14" t="s">
        <v>115</v>
      </c>
      <c r="BE138" s="231">
        <f>IF(N138="základná",J138,0)</f>
        <v>0</v>
      </c>
      <c r="BF138" s="231">
        <f>IF(N138="znížená",J138,0)</f>
        <v>0</v>
      </c>
      <c r="BG138" s="231">
        <f>IF(N138="zákl. prenesená",J138,0)</f>
        <v>0</v>
      </c>
      <c r="BH138" s="231">
        <f>IF(N138="zníž. prenesená",J138,0)</f>
        <v>0</v>
      </c>
      <c r="BI138" s="231">
        <f>IF(N138="nulová",J138,0)</f>
        <v>0</v>
      </c>
      <c r="BJ138" s="14" t="s">
        <v>122</v>
      </c>
      <c r="BK138" s="232">
        <f>ROUND(I138*H138,3)</f>
        <v>0</v>
      </c>
      <c r="BL138" s="14" t="s">
        <v>121</v>
      </c>
      <c r="BM138" s="230" t="s">
        <v>158</v>
      </c>
    </row>
    <row r="139" s="2" customFormat="1" ht="24.15" customHeight="1">
      <c r="A139" s="35"/>
      <c r="B139" s="36"/>
      <c r="C139" s="219" t="s">
        <v>159</v>
      </c>
      <c r="D139" s="219" t="s">
        <v>117</v>
      </c>
      <c r="E139" s="220" t="s">
        <v>160</v>
      </c>
      <c r="F139" s="221" t="s">
        <v>161</v>
      </c>
      <c r="G139" s="222" t="s">
        <v>138</v>
      </c>
      <c r="H139" s="223">
        <v>39.924999999999997</v>
      </c>
      <c r="I139" s="224"/>
      <c r="J139" s="223">
        <f>ROUND(I139*H139,3)</f>
        <v>0</v>
      </c>
      <c r="K139" s="225"/>
      <c r="L139" s="41"/>
      <c r="M139" s="226" t="s">
        <v>1</v>
      </c>
      <c r="N139" s="227" t="s">
        <v>42</v>
      </c>
      <c r="O139" s="94"/>
      <c r="P139" s="228">
        <f>O139*H139</f>
        <v>0</v>
      </c>
      <c r="Q139" s="228">
        <v>0.00314</v>
      </c>
      <c r="R139" s="228">
        <f>Q139*H139</f>
        <v>0.12536449999999999</v>
      </c>
      <c r="S139" s="228">
        <v>0</v>
      </c>
      <c r="T139" s="22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0" t="s">
        <v>121</v>
      </c>
      <c r="AT139" s="230" t="s">
        <v>117</v>
      </c>
      <c r="AU139" s="230" t="s">
        <v>122</v>
      </c>
      <c r="AY139" s="14" t="s">
        <v>115</v>
      </c>
      <c r="BE139" s="231">
        <f>IF(N139="základná",J139,0)</f>
        <v>0</v>
      </c>
      <c r="BF139" s="231">
        <f>IF(N139="znížená",J139,0)</f>
        <v>0</v>
      </c>
      <c r="BG139" s="231">
        <f>IF(N139="zákl. prenesená",J139,0)</f>
        <v>0</v>
      </c>
      <c r="BH139" s="231">
        <f>IF(N139="zníž. prenesená",J139,0)</f>
        <v>0</v>
      </c>
      <c r="BI139" s="231">
        <f>IF(N139="nulová",J139,0)</f>
        <v>0</v>
      </c>
      <c r="BJ139" s="14" t="s">
        <v>122</v>
      </c>
      <c r="BK139" s="232">
        <f>ROUND(I139*H139,3)</f>
        <v>0</v>
      </c>
      <c r="BL139" s="14" t="s">
        <v>121</v>
      </c>
      <c r="BM139" s="230" t="s">
        <v>162</v>
      </c>
    </row>
    <row r="140" s="2" customFormat="1" ht="24.15" customHeight="1">
      <c r="A140" s="35"/>
      <c r="B140" s="36"/>
      <c r="C140" s="219" t="s">
        <v>163</v>
      </c>
      <c r="D140" s="219" t="s">
        <v>117</v>
      </c>
      <c r="E140" s="220" t="s">
        <v>164</v>
      </c>
      <c r="F140" s="221" t="s">
        <v>165</v>
      </c>
      <c r="G140" s="222" t="s">
        <v>138</v>
      </c>
      <c r="H140" s="223">
        <v>39.924999999999997</v>
      </c>
      <c r="I140" s="224"/>
      <c r="J140" s="223">
        <f>ROUND(I140*H140,3)</f>
        <v>0</v>
      </c>
      <c r="K140" s="225"/>
      <c r="L140" s="41"/>
      <c r="M140" s="226" t="s">
        <v>1</v>
      </c>
      <c r="N140" s="227" t="s">
        <v>42</v>
      </c>
      <c r="O140" s="94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0" t="s">
        <v>121</v>
      </c>
      <c r="AT140" s="230" t="s">
        <v>117</v>
      </c>
      <c r="AU140" s="230" t="s">
        <v>122</v>
      </c>
      <c r="AY140" s="14" t="s">
        <v>115</v>
      </c>
      <c r="BE140" s="231">
        <f>IF(N140="základná",J140,0)</f>
        <v>0</v>
      </c>
      <c r="BF140" s="231">
        <f>IF(N140="znížená",J140,0)</f>
        <v>0</v>
      </c>
      <c r="BG140" s="231">
        <f>IF(N140="zákl. prenesená",J140,0)</f>
        <v>0</v>
      </c>
      <c r="BH140" s="231">
        <f>IF(N140="zníž. prenesená",J140,0)</f>
        <v>0</v>
      </c>
      <c r="BI140" s="231">
        <f>IF(N140="nulová",J140,0)</f>
        <v>0</v>
      </c>
      <c r="BJ140" s="14" t="s">
        <v>122</v>
      </c>
      <c r="BK140" s="232">
        <f>ROUND(I140*H140,3)</f>
        <v>0</v>
      </c>
      <c r="BL140" s="14" t="s">
        <v>121</v>
      </c>
      <c r="BM140" s="230" t="s">
        <v>166</v>
      </c>
    </row>
    <row r="141" s="2" customFormat="1" ht="24.15" customHeight="1">
      <c r="A141" s="35"/>
      <c r="B141" s="36"/>
      <c r="C141" s="219" t="s">
        <v>167</v>
      </c>
      <c r="D141" s="219" t="s">
        <v>117</v>
      </c>
      <c r="E141" s="220" t="s">
        <v>168</v>
      </c>
      <c r="F141" s="221" t="s">
        <v>169</v>
      </c>
      <c r="G141" s="222" t="s">
        <v>152</v>
      </c>
      <c r="H141" s="223">
        <v>0.53300000000000003</v>
      </c>
      <c r="I141" s="224"/>
      <c r="J141" s="223">
        <f>ROUND(I141*H141,3)</f>
        <v>0</v>
      </c>
      <c r="K141" s="225"/>
      <c r="L141" s="41"/>
      <c r="M141" s="226" t="s">
        <v>1</v>
      </c>
      <c r="N141" s="227" t="s">
        <v>42</v>
      </c>
      <c r="O141" s="94"/>
      <c r="P141" s="228">
        <f>O141*H141</f>
        <v>0</v>
      </c>
      <c r="Q141" s="228">
        <v>1.0165900000000001</v>
      </c>
      <c r="R141" s="228">
        <f>Q141*H141</f>
        <v>0.54184247000000008</v>
      </c>
      <c r="S141" s="228">
        <v>0</v>
      </c>
      <c r="T141" s="22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0" t="s">
        <v>121</v>
      </c>
      <c r="AT141" s="230" t="s">
        <v>117</v>
      </c>
      <c r="AU141" s="230" t="s">
        <v>122</v>
      </c>
      <c r="AY141" s="14" t="s">
        <v>115</v>
      </c>
      <c r="BE141" s="231">
        <f>IF(N141="základná",J141,0)</f>
        <v>0</v>
      </c>
      <c r="BF141" s="231">
        <f>IF(N141="znížená",J141,0)</f>
        <v>0</v>
      </c>
      <c r="BG141" s="231">
        <f>IF(N141="zákl. prenesená",J141,0)</f>
        <v>0</v>
      </c>
      <c r="BH141" s="231">
        <f>IF(N141="zníž. prenesená",J141,0)</f>
        <v>0</v>
      </c>
      <c r="BI141" s="231">
        <f>IF(N141="nulová",J141,0)</f>
        <v>0</v>
      </c>
      <c r="BJ141" s="14" t="s">
        <v>122</v>
      </c>
      <c r="BK141" s="232">
        <f>ROUND(I141*H141,3)</f>
        <v>0</v>
      </c>
      <c r="BL141" s="14" t="s">
        <v>121</v>
      </c>
      <c r="BM141" s="230" t="s">
        <v>170</v>
      </c>
    </row>
    <row r="142" s="12" customFormat="1" ht="22.8" customHeight="1">
      <c r="A142" s="12"/>
      <c r="B142" s="203"/>
      <c r="C142" s="204"/>
      <c r="D142" s="205" t="s">
        <v>75</v>
      </c>
      <c r="E142" s="217" t="s">
        <v>140</v>
      </c>
      <c r="F142" s="217" t="s">
        <v>171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P143</f>
        <v>0</v>
      </c>
      <c r="Q142" s="211"/>
      <c r="R142" s="212">
        <f>R143</f>
        <v>404.13396462999998</v>
      </c>
      <c r="S142" s="211"/>
      <c r="T142" s="213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81</v>
      </c>
      <c r="AT142" s="215" t="s">
        <v>75</v>
      </c>
      <c r="AU142" s="215" t="s">
        <v>81</v>
      </c>
      <c r="AY142" s="214" t="s">
        <v>115</v>
      </c>
      <c r="BK142" s="216">
        <f>BK143</f>
        <v>0</v>
      </c>
    </row>
    <row r="143" s="2" customFormat="1" ht="24.15" customHeight="1">
      <c r="A143" s="35"/>
      <c r="B143" s="36"/>
      <c r="C143" s="219" t="s">
        <v>172</v>
      </c>
      <c r="D143" s="219" t="s">
        <v>117</v>
      </c>
      <c r="E143" s="220" t="s">
        <v>173</v>
      </c>
      <c r="F143" s="221" t="s">
        <v>174</v>
      </c>
      <c r="G143" s="222" t="s">
        <v>120</v>
      </c>
      <c r="H143" s="223">
        <v>178.387</v>
      </c>
      <c r="I143" s="224"/>
      <c r="J143" s="223">
        <f>ROUND(I143*H143,3)</f>
        <v>0</v>
      </c>
      <c r="K143" s="225"/>
      <c r="L143" s="41"/>
      <c r="M143" s="226" t="s">
        <v>1</v>
      </c>
      <c r="N143" s="227" t="s">
        <v>42</v>
      </c>
      <c r="O143" s="94"/>
      <c r="P143" s="228">
        <f>O143*H143</f>
        <v>0</v>
      </c>
      <c r="Q143" s="228">
        <v>2.2654899999999998</v>
      </c>
      <c r="R143" s="228">
        <f>Q143*H143</f>
        <v>404.13396462999998</v>
      </c>
      <c r="S143" s="228">
        <v>0</v>
      </c>
      <c r="T143" s="22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0" t="s">
        <v>121</v>
      </c>
      <c r="AT143" s="230" t="s">
        <v>117</v>
      </c>
      <c r="AU143" s="230" t="s">
        <v>122</v>
      </c>
      <c r="AY143" s="14" t="s">
        <v>115</v>
      </c>
      <c r="BE143" s="231">
        <f>IF(N143="základná",J143,0)</f>
        <v>0</v>
      </c>
      <c r="BF143" s="231">
        <f>IF(N143="znížená",J143,0)</f>
        <v>0</v>
      </c>
      <c r="BG143" s="231">
        <f>IF(N143="zákl. prenesená",J143,0)</f>
        <v>0</v>
      </c>
      <c r="BH143" s="231">
        <f>IF(N143="zníž. prenesená",J143,0)</f>
        <v>0</v>
      </c>
      <c r="BI143" s="231">
        <f>IF(N143="nulová",J143,0)</f>
        <v>0</v>
      </c>
      <c r="BJ143" s="14" t="s">
        <v>122</v>
      </c>
      <c r="BK143" s="232">
        <f>ROUND(I143*H143,3)</f>
        <v>0</v>
      </c>
      <c r="BL143" s="14" t="s">
        <v>121</v>
      </c>
      <c r="BM143" s="230" t="s">
        <v>175</v>
      </c>
    </row>
    <row r="144" s="12" customFormat="1" ht="22.8" customHeight="1">
      <c r="A144" s="12"/>
      <c r="B144" s="203"/>
      <c r="C144" s="204"/>
      <c r="D144" s="205" t="s">
        <v>75</v>
      </c>
      <c r="E144" s="217" t="s">
        <v>176</v>
      </c>
      <c r="F144" s="217" t="s">
        <v>177</v>
      </c>
      <c r="G144" s="204"/>
      <c r="H144" s="204"/>
      <c r="I144" s="207"/>
      <c r="J144" s="218">
        <f>BK144</f>
        <v>0</v>
      </c>
      <c r="K144" s="204"/>
      <c r="L144" s="209"/>
      <c r="M144" s="210"/>
      <c r="N144" s="211"/>
      <c r="O144" s="211"/>
      <c r="P144" s="212">
        <f>P145</f>
        <v>0</v>
      </c>
      <c r="Q144" s="211"/>
      <c r="R144" s="212">
        <f>R145</f>
        <v>0</v>
      </c>
      <c r="S144" s="211"/>
      <c r="T144" s="213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4" t="s">
        <v>81</v>
      </c>
      <c r="AT144" s="215" t="s">
        <v>75</v>
      </c>
      <c r="AU144" s="215" t="s">
        <v>81</v>
      </c>
      <c r="AY144" s="214" t="s">
        <v>115</v>
      </c>
      <c r="BK144" s="216">
        <f>BK145</f>
        <v>0</v>
      </c>
    </row>
    <row r="145" s="2" customFormat="1" ht="24.15" customHeight="1">
      <c r="A145" s="35"/>
      <c r="B145" s="36"/>
      <c r="C145" s="219" t="s">
        <v>178</v>
      </c>
      <c r="D145" s="219" t="s">
        <v>117</v>
      </c>
      <c r="E145" s="220" t="s">
        <v>179</v>
      </c>
      <c r="F145" s="221" t="s">
        <v>180</v>
      </c>
      <c r="G145" s="222" t="s">
        <v>152</v>
      </c>
      <c r="H145" s="223">
        <v>1046.367</v>
      </c>
      <c r="I145" s="224"/>
      <c r="J145" s="223">
        <f>ROUND(I145*H145,3)</f>
        <v>0</v>
      </c>
      <c r="K145" s="225"/>
      <c r="L145" s="41"/>
      <c r="M145" s="226" t="s">
        <v>1</v>
      </c>
      <c r="N145" s="227" t="s">
        <v>42</v>
      </c>
      <c r="O145" s="94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0" t="s">
        <v>121</v>
      </c>
      <c r="AT145" s="230" t="s">
        <v>117</v>
      </c>
      <c r="AU145" s="230" t="s">
        <v>122</v>
      </c>
      <c r="AY145" s="14" t="s">
        <v>115</v>
      </c>
      <c r="BE145" s="231">
        <f>IF(N145="základná",J145,0)</f>
        <v>0</v>
      </c>
      <c r="BF145" s="231">
        <f>IF(N145="znížená",J145,0)</f>
        <v>0</v>
      </c>
      <c r="BG145" s="231">
        <f>IF(N145="zákl. prenesená",J145,0)</f>
        <v>0</v>
      </c>
      <c r="BH145" s="231">
        <f>IF(N145="zníž. prenesená",J145,0)</f>
        <v>0</v>
      </c>
      <c r="BI145" s="231">
        <f>IF(N145="nulová",J145,0)</f>
        <v>0</v>
      </c>
      <c r="BJ145" s="14" t="s">
        <v>122</v>
      </c>
      <c r="BK145" s="232">
        <f>ROUND(I145*H145,3)</f>
        <v>0</v>
      </c>
      <c r="BL145" s="14" t="s">
        <v>121</v>
      </c>
      <c r="BM145" s="230" t="s">
        <v>181</v>
      </c>
    </row>
    <row r="146" s="12" customFormat="1" ht="25.92" customHeight="1">
      <c r="A146" s="12"/>
      <c r="B146" s="203"/>
      <c r="C146" s="204"/>
      <c r="D146" s="205" t="s">
        <v>75</v>
      </c>
      <c r="E146" s="206" t="s">
        <v>182</v>
      </c>
      <c r="F146" s="206" t="s">
        <v>183</v>
      </c>
      <c r="G146" s="204"/>
      <c r="H146" s="204"/>
      <c r="I146" s="207"/>
      <c r="J146" s="208">
        <f>BK146</f>
        <v>0</v>
      </c>
      <c r="K146" s="204"/>
      <c r="L146" s="209"/>
      <c r="M146" s="210"/>
      <c r="N146" s="211"/>
      <c r="O146" s="211"/>
      <c r="P146" s="212">
        <f>P147+P153</f>
        <v>0</v>
      </c>
      <c r="Q146" s="211"/>
      <c r="R146" s="212">
        <f>R147+R153</f>
        <v>22.880851600000003</v>
      </c>
      <c r="S146" s="211"/>
      <c r="T146" s="213">
        <f>T147+T153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4" t="s">
        <v>122</v>
      </c>
      <c r="AT146" s="215" t="s">
        <v>75</v>
      </c>
      <c r="AU146" s="215" t="s">
        <v>76</v>
      </c>
      <c r="AY146" s="214" t="s">
        <v>115</v>
      </c>
      <c r="BK146" s="216">
        <f>BK147+BK153</f>
        <v>0</v>
      </c>
    </row>
    <row r="147" s="12" customFormat="1" ht="22.8" customHeight="1">
      <c r="A147" s="12"/>
      <c r="B147" s="203"/>
      <c r="C147" s="204"/>
      <c r="D147" s="205" t="s">
        <v>75</v>
      </c>
      <c r="E147" s="217" t="s">
        <v>184</v>
      </c>
      <c r="F147" s="217" t="s">
        <v>185</v>
      </c>
      <c r="G147" s="204"/>
      <c r="H147" s="204"/>
      <c r="I147" s="207"/>
      <c r="J147" s="218">
        <f>BK147</f>
        <v>0</v>
      </c>
      <c r="K147" s="204"/>
      <c r="L147" s="209"/>
      <c r="M147" s="210"/>
      <c r="N147" s="211"/>
      <c r="O147" s="211"/>
      <c r="P147" s="212">
        <f>SUM(P148:P152)</f>
        <v>0</v>
      </c>
      <c r="Q147" s="211"/>
      <c r="R147" s="212">
        <f>SUM(R148:R152)</f>
        <v>2.4716537600000001</v>
      </c>
      <c r="S147" s="211"/>
      <c r="T147" s="213">
        <f>SUM(T148:T152)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122</v>
      </c>
      <c r="AT147" s="215" t="s">
        <v>75</v>
      </c>
      <c r="AU147" s="215" t="s">
        <v>81</v>
      </c>
      <c r="AY147" s="214" t="s">
        <v>115</v>
      </c>
      <c r="BK147" s="216">
        <f>SUM(BK148:BK152)</f>
        <v>0</v>
      </c>
    </row>
    <row r="148" s="2" customFormat="1" ht="24.15" customHeight="1">
      <c r="A148" s="35"/>
      <c r="B148" s="36"/>
      <c r="C148" s="219" t="s">
        <v>186</v>
      </c>
      <c r="D148" s="219" t="s">
        <v>117</v>
      </c>
      <c r="E148" s="220" t="s">
        <v>187</v>
      </c>
      <c r="F148" s="221" t="s">
        <v>188</v>
      </c>
      <c r="G148" s="222" t="s">
        <v>138</v>
      </c>
      <c r="H148" s="223">
        <v>991.03999999999996</v>
      </c>
      <c r="I148" s="224"/>
      <c r="J148" s="223">
        <f>ROUND(I148*H148,3)</f>
        <v>0</v>
      </c>
      <c r="K148" s="225"/>
      <c r="L148" s="41"/>
      <c r="M148" s="226" t="s">
        <v>1</v>
      </c>
      <c r="N148" s="227" t="s">
        <v>42</v>
      </c>
      <c r="O148" s="94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0" t="s">
        <v>189</v>
      </c>
      <c r="AT148" s="230" t="s">
        <v>117</v>
      </c>
      <c r="AU148" s="230" t="s">
        <v>122</v>
      </c>
      <c r="AY148" s="14" t="s">
        <v>115</v>
      </c>
      <c r="BE148" s="231">
        <f>IF(N148="základná",J148,0)</f>
        <v>0</v>
      </c>
      <c r="BF148" s="231">
        <f>IF(N148="znížená",J148,0)</f>
        <v>0</v>
      </c>
      <c r="BG148" s="231">
        <f>IF(N148="zákl. prenesená",J148,0)</f>
        <v>0</v>
      </c>
      <c r="BH148" s="231">
        <f>IF(N148="zníž. prenesená",J148,0)</f>
        <v>0</v>
      </c>
      <c r="BI148" s="231">
        <f>IF(N148="nulová",J148,0)</f>
        <v>0</v>
      </c>
      <c r="BJ148" s="14" t="s">
        <v>122</v>
      </c>
      <c r="BK148" s="232">
        <f>ROUND(I148*H148,3)</f>
        <v>0</v>
      </c>
      <c r="BL148" s="14" t="s">
        <v>189</v>
      </c>
      <c r="BM148" s="230" t="s">
        <v>190</v>
      </c>
    </row>
    <row r="149" s="2" customFormat="1" ht="16.5" customHeight="1">
      <c r="A149" s="35"/>
      <c r="B149" s="36"/>
      <c r="C149" s="233" t="s">
        <v>189</v>
      </c>
      <c r="D149" s="233" t="s">
        <v>191</v>
      </c>
      <c r="E149" s="234" t="s">
        <v>192</v>
      </c>
      <c r="F149" s="235" t="s">
        <v>193</v>
      </c>
      <c r="G149" s="236" t="s">
        <v>138</v>
      </c>
      <c r="H149" s="237">
        <v>1139.6959999999999</v>
      </c>
      <c r="I149" s="238"/>
      <c r="J149" s="237">
        <f>ROUND(I149*H149,3)</f>
        <v>0</v>
      </c>
      <c r="K149" s="239"/>
      <c r="L149" s="240"/>
      <c r="M149" s="241" t="s">
        <v>1</v>
      </c>
      <c r="N149" s="242" t="s">
        <v>42</v>
      </c>
      <c r="O149" s="94"/>
      <c r="P149" s="228">
        <f>O149*H149</f>
        <v>0</v>
      </c>
      <c r="Q149" s="228">
        <v>0.00013999999999999999</v>
      </c>
      <c r="R149" s="228">
        <f>Q149*H149</f>
        <v>0.15955743999999997</v>
      </c>
      <c r="S149" s="228">
        <v>0</v>
      </c>
      <c r="T149" s="22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0" t="s">
        <v>194</v>
      </c>
      <c r="AT149" s="230" t="s">
        <v>191</v>
      </c>
      <c r="AU149" s="230" t="s">
        <v>122</v>
      </c>
      <c r="AY149" s="14" t="s">
        <v>115</v>
      </c>
      <c r="BE149" s="231">
        <f>IF(N149="základná",J149,0)</f>
        <v>0</v>
      </c>
      <c r="BF149" s="231">
        <f>IF(N149="znížená",J149,0)</f>
        <v>0</v>
      </c>
      <c r="BG149" s="231">
        <f>IF(N149="zákl. prenesená",J149,0)</f>
        <v>0</v>
      </c>
      <c r="BH149" s="231">
        <f>IF(N149="zníž. prenesená",J149,0)</f>
        <v>0</v>
      </c>
      <c r="BI149" s="231">
        <f>IF(N149="nulová",J149,0)</f>
        <v>0</v>
      </c>
      <c r="BJ149" s="14" t="s">
        <v>122</v>
      </c>
      <c r="BK149" s="232">
        <f>ROUND(I149*H149,3)</f>
        <v>0</v>
      </c>
      <c r="BL149" s="14" t="s">
        <v>189</v>
      </c>
      <c r="BM149" s="230" t="s">
        <v>195</v>
      </c>
    </row>
    <row r="150" s="2" customFormat="1" ht="37.8" customHeight="1">
      <c r="A150" s="35"/>
      <c r="B150" s="36"/>
      <c r="C150" s="219" t="s">
        <v>196</v>
      </c>
      <c r="D150" s="219" t="s">
        <v>117</v>
      </c>
      <c r="E150" s="220" t="s">
        <v>197</v>
      </c>
      <c r="F150" s="221" t="s">
        <v>198</v>
      </c>
      <c r="G150" s="222" t="s">
        <v>138</v>
      </c>
      <c r="H150" s="223">
        <v>991.03999999999996</v>
      </c>
      <c r="I150" s="224"/>
      <c r="J150" s="223">
        <f>ROUND(I150*H150,3)</f>
        <v>0</v>
      </c>
      <c r="K150" s="225"/>
      <c r="L150" s="41"/>
      <c r="M150" s="226" t="s">
        <v>1</v>
      </c>
      <c r="N150" s="227" t="s">
        <v>42</v>
      </c>
      <c r="O150" s="94"/>
      <c r="P150" s="228">
        <f>O150*H150</f>
        <v>0</v>
      </c>
      <c r="Q150" s="228">
        <v>3.3000000000000003E-05</v>
      </c>
      <c r="R150" s="228">
        <f>Q150*H150</f>
        <v>0.032704320000000002</v>
      </c>
      <c r="S150" s="228">
        <v>0</v>
      </c>
      <c r="T150" s="22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0" t="s">
        <v>189</v>
      </c>
      <c r="AT150" s="230" t="s">
        <v>117</v>
      </c>
      <c r="AU150" s="230" t="s">
        <v>122</v>
      </c>
      <c r="AY150" s="14" t="s">
        <v>115</v>
      </c>
      <c r="BE150" s="231">
        <f>IF(N150="základná",J150,0)</f>
        <v>0</v>
      </c>
      <c r="BF150" s="231">
        <f>IF(N150="znížená",J150,0)</f>
        <v>0</v>
      </c>
      <c r="BG150" s="231">
        <f>IF(N150="zákl. prenesená",J150,0)</f>
        <v>0</v>
      </c>
      <c r="BH150" s="231">
        <f>IF(N150="zníž. prenesená",J150,0)</f>
        <v>0</v>
      </c>
      <c r="BI150" s="231">
        <f>IF(N150="nulová",J150,0)</f>
        <v>0</v>
      </c>
      <c r="BJ150" s="14" t="s">
        <v>122</v>
      </c>
      <c r="BK150" s="232">
        <f>ROUND(I150*H150,3)</f>
        <v>0</v>
      </c>
      <c r="BL150" s="14" t="s">
        <v>189</v>
      </c>
      <c r="BM150" s="230" t="s">
        <v>199</v>
      </c>
    </row>
    <row r="151" s="2" customFormat="1" ht="37.8" customHeight="1">
      <c r="A151" s="35"/>
      <c r="B151" s="36"/>
      <c r="C151" s="233" t="s">
        <v>200</v>
      </c>
      <c r="D151" s="233" t="s">
        <v>191</v>
      </c>
      <c r="E151" s="234" t="s">
        <v>201</v>
      </c>
      <c r="F151" s="235" t="s">
        <v>202</v>
      </c>
      <c r="G151" s="236" t="s">
        <v>138</v>
      </c>
      <c r="H151" s="237">
        <v>1139.6959999999999</v>
      </c>
      <c r="I151" s="238"/>
      <c r="J151" s="237">
        <f>ROUND(I151*H151,3)</f>
        <v>0</v>
      </c>
      <c r="K151" s="239"/>
      <c r="L151" s="240"/>
      <c r="M151" s="241" t="s">
        <v>1</v>
      </c>
      <c r="N151" s="242" t="s">
        <v>42</v>
      </c>
      <c r="O151" s="94"/>
      <c r="P151" s="228">
        <f>O151*H151</f>
        <v>0</v>
      </c>
      <c r="Q151" s="228">
        <v>0.002</v>
      </c>
      <c r="R151" s="228">
        <f>Q151*H151</f>
        <v>2.2793920000000001</v>
      </c>
      <c r="S151" s="228">
        <v>0</v>
      </c>
      <c r="T151" s="22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0" t="s">
        <v>194</v>
      </c>
      <c r="AT151" s="230" t="s">
        <v>191</v>
      </c>
      <c r="AU151" s="230" t="s">
        <v>122</v>
      </c>
      <c r="AY151" s="14" t="s">
        <v>115</v>
      </c>
      <c r="BE151" s="231">
        <f>IF(N151="základná",J151,0)</f>
        <v>0</v>
      </c>
      <c r="BF151" s="231">
        <f>IF(N151="znížená",J151,0)</f>
        <v>0</v>
      </c>
      <c r="BG151" s="231">
        <f>IF(N151="zákl. prenesená",J151,0)</f>
        <v>0</v>
      </c>
      <c r="BH151" s="231">
        <f>IF(N151="zníž. prenesená",J151,0)</f>
        <v>0</v>
      </c>
      <c r="BI151" s="231">
        <f>IF(N151="nulová",J151,0)</f>
        <v>0</v>
      </c>
      <c r="BJ151" s="14" t="s">
        <v>122</v>
      </c>
      <c r="BK151" s="232">
        <f>ROUND(I151*H151,3)</f>
        <v>0</v>
      </c>
      <c r="BL151" s="14" t="s">
        <v>189</v>
      </c>
      <c r="BM151" s="230" t="s">
        <v>203</v>
      </c>
    </row>
    <row r="152" s="2" customFormat="1" ht="24.15" customHeight="1">
      <c r="A152" s="35"/>
      <c r="B152" s="36"/>
      <c r="C152" s="219" t="s">
        <v>204</v>
      </c>
      <c r="D152" s="219" t="s">
        <v>117</v>
      </c>
      <c r="E152" s="220" t="s">
        <v>205</v>
      </c>
      <c r="F152" s="221" t="s">
        <v>206</v>
      </c>
      <c r="G152" s="222" t="s">
        <v>152</v>
      </c>
      <c r="H152" s="223">
        <v>2.472</v>
      </c>
      <c r="I152" s="224"/>
      <c r="J152" s="223">
        <f>ROUND(I152*H152,3)</f>
        <v>0</v>
      </c>
      <c r="K152" s="225"/>
      <c r="L152" s="41"/>
      <c r="M152" s="226" t="s">
        <v>1</v>
      </c>
      <c r="N152" s="227" t="s">
        <v>42</v>
      </c>
      <c r="O152" s="94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0" t="s">
        <v>189</v>
      </c>
      <c r="AT152" s="230" t="s">
        <v>117</v>
      </c>
      <c r="AU152" s="230" t="s">
        <v>122</v>
      </c>
      <c r="AY152" s="14" t="s">
        <v>115</v>
      </c>
      <c r="BE152" s="231">
        <f>IF(N152="základná",J152,0)</f>
        <v>0</v>
      </c>
      <c r="BF152" s="231">
        <f>IF(N152="znížená",J152,0)</f>
        <v>0</v>
      </c>
      <c r="BG152" s="231">
        <f>IF(N152="zákl. prenesená",J152,0)</f>
        <v>0</v>
      </c>
      <c r="BH152" s="231">
        <f>IF(N152="zníž. prenesená",J152,0)</f>
        <v>0</v>
      </c>
      <c r="BI152" s="231">
        <f>IF(N152="nulová",J152,0)</f>
        <v>0</v>
      </c>
      <c r="BJ152" s="14" t="s">
        <v>122</v>
      </c>
      <c r="BK152" s="232">
        <f>ROUND(I152*H152,3)</f>
        <v>0</v>
      </c>
      <c r="BL152" s="14" t="s">
        <v>189</v>
      </c>
      <c r="BM152" s="230" t="s">
        <v>207</v>
      </c>
    </row>
    <row r="153" s="12" customFormat="1" ht="22.8" customHeight="1">
      <c r="A153" s="12"/>
      <c r="B153" s="203"/>
      <c r="C153" s="204"/>
      <c r="D153" s="205" t="s">
        <v>75</v>
      </c>
      <c r="E153" s="217" t="s">
        <v>208</v>
      </c>
      <c r="F153" s="217" t="s">
        <v>209</v>
      </c>
      <c r="G153" s="204"/>
      <c r="H153" s="204"/>
      <c r="I153" s="207"/>
      <c r="J153" s="218">
        <f>BK153</f>
        <v>0</v>
      </c>
      <c r="K153" s="204"/>
      <c r="L153" s="209"/>
      <c r="M153" s="210"/>
      <c r="N153" s="211"/>
      <c r="O153" s="211"/>
      <c r="P153" s="212">
        <f>SUM(P154:P162)</f>
        <v>0</v>
      </c>
      <c r="Q153" s="211"/>
      <c r="R153" s="212">
        <f>SUM(R154:R162)</f>
        <v>20.409197840000004</v>
      </c>
      <c r="S153" s="211"/>
      <c r="T153" s="213">
        <f>SUM(T154:T162)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122</v>
      </c>
      <c r="AT153" s="215" t="s">
        <v>75</v>
      </c>
      <c r="AU153" s="215" t="s">
        <v>81</v>
      </c>
      <c r="AY153" s="214" t="s">
        <v>115</v>
      </c>
      <c r="BK153" s="216">
        <f>SUM(BK154:BK162)</f>
        <v>0</v>
      </c>
    </row>
    <row r="154" s="2" customFormat="1" ht="16.5" customHeight="1">
      <c r="A154" s="35"/>
      <c r="B154" s="36"/>
      <c r="C154" s="219" t="s">
        <v>7</v>
      </c>
      <c r="D154" s="219" t="s">
        <v>117</v>
      </c>
      <c r="E154" s="220" t="s">
        <v>210</v>
      </c>
      <c r="F154" s="221" t="s">
        <v>211</v>
      </c>
      <c r="G154" s="222" t="s">
        <v>138</v>
      </c>
      <c r="H154" s="223">
        <v>663.73500000000001</v>
      </c>
      <c r="I154" s="224"/>
      <c r="J154" s="223">
        <f>ROUND(I154*H154,3)</f>
        <v>0</v>
      </c>
      <c r="K154" s="225"/>
      <c r="L154" s="41"/>
      <c r="M154" s="226" t="s">
        <v>1</v>
      </c>
      <c r="N154" s="227" t="s">
        <v>42</v>
      </c>
      <c r="O154" s="94"/>
      <c r="P154" s="228">
        <f>O154*H154</f>
        <v>0</v>
      </c>
      <c r="Q154" s="228">
        <v>0.00084999999999999995</v>
      </c>
      <c r="R154" s="228">
        <f>Q154*H154</f>
        <v>0.56417474999999995</v>
      </c>
      <c r="S154" s="228">
        <v>0</v>
      </c>
      <c r="T154" s="22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0" t="s">
        <v>189</v>
      </c>
      <c r="AT154" s="230" t="s">
        <v>117</v>
      </c>
      <c r="AU154" s="230" t="s">
        <v>122</v>
      </c>
      <c r="AY154" s="14" t="s">
        <v>115</v>
      </c>
      <c r="BE154" s="231">
        <f>IF(N154="základná",J154,0)</f>
        <v>0</v>
      </c>
      <c r="BF154" s="231">
        <f>IF(N154="znížená",J154,0)</f>
        <v>0</v>
      </c>
      <c r="BG154" s="231">
        <f>IF(N154="zákl. prenesená",J154,0)</f>
        <v>0</v>
      </c>
      <c r="BH154" s="231">
        <f>IF(N154="zníž. prenesená",J154,0)</f>
        <v>0</v>
      </c>
      <c r="BI154" s="231">
        <f>IF(N154="nulová",J154,0)</f>
        <v>0</v>
      </c>
      <c r="BJ154" s="14" t="s">
        <v>122</v>
      </c>
      <c r="BK154" s="232">
        <f>ROUND(I154*H154,3)</f>
        <v>0</v>
      </c>
      <c r="BL154" s="14" t="s">
        <v>189</v>
      </c>
      <c r="BM154" s="230" t="s">
        <v>212</v>
      </c>
    </row>
    <row r="155" s="2" customFormat="1" ht="24.15" customHeight="1">
      <c r="A155" s="35"/>
      <c r="B155" s="36"/>
      <c r="C155" s="233" t="s">
        <v>213</v>
      </c>
      <c r="D155" s="233" t="s">
        <v>191</v>
      </c>
      <c r="E155" s="234" t="s">
        <v>214</v>
      </c>
      <c r="F155" s="235" t="s">
        <v>215</v>
      </c>
      <c r="G155" s="236" t="s">
        <v>216</v>
      </c>
      <c r="H155" s="237">
        <v>696.92200000000003</v>
      </c>
      <c r="I155" s="238"/>
      <c r="J155" s="237">
        <f>ROUND(I155*H155,3)</f>
        <v>0</v>
      </c>
      <c r="K155" s="239"/>
      <c r="L155" s="240"/>
      <c r="M155" s="241" t="s">
        <v>1</v>
      </c>
      <c r="N155" s="242" t="s">
        <v>42</v>
      </c>
      <c r="O155" s="94"/>
      <c r="P155" s="228">
        <f>O155*H155</f>
        <v>0</v>
      </c>
      <c r="Q155" s="228">
        <v>0.0053600000000000002</v>
      </c>
      <c r="R155" s="228">
        <f>Q155*H155</f>
        <v>3.7355019200000004</v>
      </c>
      <c r="S155" s="228">
        <v>0</v>
      </c>
      <c r="T155" s="22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0" t="s">
        <v>194</v>
      </c>
      <c r="AT155" s="230" t="s">
        <v>191</v>
      </c>
      <c r="AU155" s="230" t="s">
        <v>122</v>
      </c>
      <c r="AY155" s="14" t="s">
        <v>115</v>
      </c>
      <c r="BE155" s="231">
        <f>IF(N155="základná",J155,0)</f>
        <v>0</v>
      </c>
      <c r="BF155" s="231">
        <f>IF(N155="znížená",J155,0)</f>
        <v>0</v>
      </c>
      <c r="BG155" s="231">
        <f>IF(N155="zákl. prenesená",J155,0)</f>
        <v>0</v>
      </c>
      <c r="BH155" s="231">
        <f>IF(N155="zníž. prenesená",J155,0)</f>
        <v>0</v>
      </c>
      <c r="BI155" s="231">
        <f>IF(N155="nulová",J155,0)</f>
        <v>0</v>
      </c>
      <c r="BJ155" s="14" t="s">
        <v>122</v>
      </c>
      <c r="BK155" s="232">
        <f>ROUND(I155*H155,3)</f>
        <v>0</v>
      </c>
      <c r="BL155" s="14" t="s">
        <v>189</v>
      </c>
      <c r="BM155" s="230" t="s">
        <v>217</v>
      </c>
    </row>
    <row r="156" s="2" customFormat="1" ht="24.15" customHeight="1">
      <c r="A156" s="35"/>
      <c r="B156" s="36"/>
      <c r="C156" s="219" t="s">
        <v>218</v>
      </c>
      <c r="D156" s="219" t="s">
        <v>117</v>
      </c>
      <c r="E156" s="220" t="s">
        <v>219</v>
      </c>
      <c r="F156" s="221" t="s">
        <v>220</v>
      </c>
      <c r="G156" s="222" t="s">
        <v>138</v>
      </c>
      <c r="H156" s="223">
        <v>877.09900000000005</v>
      </c>
      <c r="I156" s="224"/>
      <c r="J156" s="223">
        <f>ROUND(I156*H156,3)</f>
        <v>0</v>
      </c>
      <c r="K156" s="225"/>
      <c r="L156" s="41"/>
      <c r="M156" s="226" t="s">
        <v>1</v>
      </c>
      <c r="N156" s="227" t="s">
        <v>42</v>
      </c>
      <c r="O156" s="94"/>
      <c r="P156" s="228">
        <f>O156*H156</f>
        <v>0</v>
      </c>
      <c r="Q156" s="228">
        <v>0.0014300000000000001</v>
      </c>
      <c r="R156" s="228">
        <f>Q156*H156</f>
        <v>1.2542515700000001</v>
      </c>
      <c r="S156" s="228">
        <v>0</v>
      </c>
      <c r="T156" s="22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0" t="s">
        <v>189</v>
      </c>
      <c r="AT156" s="230" t="s">
        <v>117</v>
      </c>
      <c r="AU156" s="230" t="s">
        <v>122</v>
      </c>
      <c r="AY156" s="14" t="s">
        <v>115</v>
      </c>
      <c r="BE156" s="231">
        <f>IF(N156="základná",J156,0)</f>
        <v>0</v>
      </c>
      <c r="BF156" s="231">
        <f>IF(N156="znížená",J156,0)</f>
        <v>0</v>
      </c>
      <c r="BG156" s="231">
        <f>IF(N156="zákl. prenesená",J156,0)</f>
        <v>0</v>
      </c>
      <c r="BH156" s="231">
        <f>IF(N156="zníž. prenesená",J156,0)</f>
        <v>0</v>
      </c>
      <c r="BI156" s="231">
        <f>IF(N156="nulová",J156,0)</f>
        <v>0</v>
      </c>
      <c r="BJ156" s="14" t="s">
        <v>122</v>
      </c>
      <c r="BK156" s="232">
        <f>ROUND(I156*H156,3)</f>
        <v>0</v>
      </c>
      <c r="BL156" s="14" t="s">
        <v>189</v>
      </c>
      <c r="BM156" s="230" t="s">
        <v>221</v>
      </c>
    </row>
    <row r="157" s="2" customFormat="1" ht="24.15" customHeight="1">
      <c r="A157" s="35"/>
      <c r="B157" s="36"/>
      <c r="C157" s="233" t="s">
        <v>222</v>
      </c>
      <c r="D157" s="233" t="s">
        <v>191</v>
      </c>
      <c r="E157" s="234" t="s">
        <v>223</v>
      </c>
      <c r="F157" s="235" t="s">
        <v>224</v>
      </c>
      <c r="G157" s="236" t="s">
        <v>138</v>
      </c>
      <c r="H157" s="237">
        <v>1002.947</v>
      </c>
      <c r="I157" s="238"/>
      <c r="J157" s="237">
        <f>ROUND(I157*H157,3)</f>
        <v>0</v>
      </c>
      <c r="K157" s="239"/>
      <c r="L157" s="240"/>
      <c r="M157" s="241" t="s">
        <v>1</v>
      </c>
      <c r="N157" s="242" t="s">
        <v>42</v>
      </c>
      <c r="O157" s="94"/>
      <c r="P157" s="228">
        <f>O157*H157</f>
        <v>0</v>
      </c>
      <c r="Q157" s="228">
        <v>0.0057999999999999996</v>
      </c>
      <c r="R157" s="228">
        <f>Q157*H157</f>
        <v>5.8170925999999996</v>
      </c>
      <c r="S157" s="228">
        <v>0</v>
      </c>
      <c r="T157" s="22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0" t="s">
        <v>194</v>
      </c>
      <c r="AT157" s="230" t="s">
        <v>191</v>
      </c>
      <c r="AU157" s="230" t="s">
        <v>122</v>
      </c>
      <c r="AY157" s="14" t="s">
        <v>115</v>
      </c>
      <c r="BE157" s="231">
        <f>IF(N157="základná",J157,0)</f>
        <v>0</v>
      </c>
      <c r="BF157" s="231">
        <f>IF(N157="znížená",J157,0)</f>
        <v>0</v>
      </c>
      <c r="BG157" s="231">
        <f>IF(N157="zákl. prenesená",J157,0)</f>
        <v>0</v>
      </c>
      <c r="BH157" s="231">
        <f>IF(N157="zníž. prenesená",J157,0)</f>
        <v>0</v>
      </c>
      <c r="BI157" s="231">
        <f>IF(N157="nulová",J157,0)</f>
        <v>0</v>
      </c>
      <c r="BJ157" s="14" t="s">
        <v>122</v>
      </c>
      <c r="BK157" s="232">
        <f>ROUND(I157*H157,3)</f>
        <v>0</v>
      </c>
      <c r="BL157" s="14" t="s">
        <v>189</v>
      </c>
      <c r="BM157" s="230" t="s">
        <v>225</v>
      </c>
    </row>
    <row r="158" s="2" customFormat="1" ht="24.15" customHeight="1">
      <c r="A158" s="35"/>
      <c r="B158" s="36"/>
      <c r="C158" s="219" t="s">
        <v>226</v>
      </c>
      <c r="D158" s="219" t="s">
        <v>117</v>
      </c>
      <c r="E158" s="220" t="s">
        <v>227</v>
      </c>
      <c r="F158" s="221" t="s">
        <v>228</v>
      </c>
      <c r="G158" s="222" t="s">
        <v>138</v>
      </c>
      <c r="H158" s="223">
        <v>960</v>
      </c>
      <c r="I158" s="224"/>
      <c r="J158" s="223">
        <f>ROUND(I158*H158,3)</f>
        <v>0</v>
      </c>
      <c r="K158" s="225"/>
      <c r="L158" s="41"/>
      <c r="M158" s="226" t="s">
        <v>1</v>
      </c>
      <c r="N158" s="227" t="s">
        <v>42</v>
      </c>
      <c r="O158" s="94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0" t="s">
        <v>189</v>
      </c>
      <c r="AT158" s="230" t="s">
        <v>117</v>
      </c>
      <c r="AU158" s="230" t="s">
        <v>122</v>
      </c>
      <c r="AY158" s="14" t="s">
        <v>115</v>
      </c>
      <c r="BE158" s="231">
        <f>IF(N158="základná",J158,0)</f>
        <v>0</v>
      </c>
      <c r="BF158" s="231">
        <f>IF(N158="znížená",J158,0)</f>
        <v>0</v>
      </c>
      <c r="BG158" s="231">
        <f>IF(N158="zákl. prenesená",J158,0)</f>
        <v>0</v>
      </c>
      <c r="BH158" s="231">
        <f>IF(N158="zníž. prenesená",J158,0)</f>
        <v>0</v>
      </c>
      <c r="BI158" s="231">
        <f>IF(N158="nulová",J158,0)</f>
        <v>0</v>
      </c>
      <c r="BJ158" s="14" t="s">
        <v>122</v>
      </c>
      <c r="BK158" s="232">
        <f>ROUND(I158*H158,3)</f>
        <v>0</v>
      </c>
      <c r="BL158" s="14" t="s">
        <v>189</v>
      </c>
      <c r="BM158" s="230" t="s">
        <v>229</v>
      </c>
    </row>
    <row r="159" s="2" customFormat="1" ht="24.15" customHeight="1">
      <c r="A159" s="35"/>
      <c r="B159" s="36"/>
      <c r="C159" s="233" t="s">
        <v>230</v>
      </c>
      <c r="D159" s="233" t="s">
        <v>191</v>
      </c>
      <c r="E159" s="234" t="s">
        <v>231</v>
      </c>
      <c r="F159" s="235" t="s">
        <v>232</v>
      </c>
      <c r="G159" s="236" t="s">
        <v>138</v>
      </c>
      <c r="H159" s="237">
        <v>960</v>
      </c>
      <c r="I159" s="238"/>
      <c r="J159" s="237">
        <f>ROUND(I159*H159,3)</f>
        <v>0</v>
      </c>
      <c r="K159" s="239"/>
      <c r="L159" s="240"/>
      <c r="M159" s="241" t="s">
        <v>1</v>
      </c>
      <c r="N159" s="242" t="s">
        <v>42</v>
      </c>
      <c r="O159" s="94"/>
      <c r="P159" s="228">
        <f>O159*H159</f>
        <v>0</v>
      </c>
      <c r="Q159" s="228">
        <v>0.0081200000000000005</v>
      </c>
      <c r="R159" s="228">
        <f>Q159*H159</f>
        <v>7.7952000000000004</v>
      </c>
      <c r="S159" s="228">
        <v>0</v>
      </c>
      <c r="T159" s="22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0" t="s">
        <v>194</v>
      </c>
      <c r="AT159" s="230" t="s">
        <v>191</v>
      </c>
      <c r="AU159" s="230" t="s">
        <v>122</v>
      </c>
      <c r="AY159" s="14" t="s">
        <v>115</v>
      </c>
      <c r="BE159" s="231">
        <f>IF(N159="základná",J159,0)</f>
        <v>0</v>
      </c>
      <c r="BF159" s="231">
        <f>IF(N159="znížená",J159,0)</f>
        <v>0</v>
      </c>
      <c r="BG159" s="231">
        <f>IF(N159="zákl. prenesená",J159,0)</f>
        <v>0</v>
      </c>
      <c r="BH159" s="231">
        <f>IF(N159="zníž. prenesená",J159,0)</f>
        <v>0</v>
      </c>
      <c r="BI159" s="231">
        <f>IF(N159="nulová",J159,0)</f>
        <v>0</v>
      </c>
      <c r="BJ159" s="14" t="s">
        <v>122</v>
      </c>
      <c r="BK159" s="232">
        <f>ROUND(I159*H159,3)</f>
        <v>0</v>
      </c>
      <c r="BL159" s="14" t="s">
        <v>189</v>
      </c>
      <c r="BM159" s="230" t="s">
        <v>233</v>
      </c>
    </row>
    <row r="160" s="2" customFormat="1" ht="24.15" customHeight="1">
      <c r="A160" s="35"/>
      <c r="B160" s="36"/>
      <c r="C160" s="219" t="s">
        <v>234</v>
      </c>
      <c r="D160" s="219" t="s">
        <v>117</v>
      </c>
      <c r="E160" s="220" t="s">
        <v>235</v>
      </c>
      <c r="F160" s="221" t="s">
        <v>236</v>
      </c>
      <c r="G160" s="222" t="s">
        <v>237</v>
      </c>
      <c r="H160" s="223">
        <v>2</v>
      </c>
      <c r="I160" s="224"/>
      <c r="J160" s="223">
        <f>ROUND(I160*H160,3)</f>
        <v>0</v>
      </c>
      <c r="K160" s="225"/>
      <c r="L160" s="41"/>
      <c r="M160" s="226" t="s">
        <v>1</v>
      </c>
      <c r="N160" s="227" t="s">
        <v>42</v>
      </c>
      <c r="O160" s="94"/>
      <c r="P160" s="228">
        <f>O160*H160</f>
        <v>0</v>
      </c>
      <c r="Q160" s="228">
        <v>0.00068849999999999998</v>
      </c>
      <c r="R160" s="228">
        <f>Q160*H160</f>
        <v>0.001377</v>
      </c>
      <c r="S160" s="228">
        <v>0</v>
      </c>
      <c r="T160" s="22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0" t="s">
        <v>189</v>
      </c>
      <c r="AT160" s="230" t="s">
        <v>117</v>
      </c>
      <c r="AU160" s="230" t="s">
        <v>122</v>
      </c>
      <c r="AY160" s="14" t="s">
        <v>115</v>
      </c>
      <c r="BE160" s="231">
        <f>IF(N160="základná",J160,0)</f>
        <v>0</v>
      </c>
      <c r="BF160" s="231">
        <f>IF(N160="znížená",J160,0)</f>
        <v>0</v>
      </c>
      <c r="BG160" s="231">
        <f>IF(N160="zákl. prenesená",J160,0)</f>
        <v>0</v>
      </c>
      <c r="BH160" s="231">
        <f>IF(N160="zníž. prenesená",J160,0)</f>
        <v>0</v>
      </c>
      <c r="BI160" s="231">
        <f>IF(N160="nulová",J160,0)</f>
        <v>0</v>
      </c>
      <c r="BJ160" s="14" t="s">
        <v>122</v>
      </c>
      <c r="BK160" s="232">
        <f>ROUND(I160*H160,3)</f>
        <v>0</v>
      </c>
      <c r="BL160" s="14" t="s">
        <v>189</v>
      </c>
      <c r="BM160" s="230" t="s">
        <v>238</v>
      </c>
    </row>
    <row r="161" s="2" customFormat="1" ht="21.75" customHeight="1">
      <c r="A161" s="35"/>
      <c r="B161" s="36"/>
      <c r="C161" s="233" t="s">
        <v>239</v>
      </c>
      <c r="D161" s="233" t="s">
        <v>191</v>
      </c>
      <c r="E161" s="234" t="s">
        <v>240</v>
      </c>
      <c r="F161" s="235" t="s">
        <v>241</v>
      </c>
      <c r="G161" s="236" t="s">
        <v>237</v>
      </c>
      <c r="H161" s="237">
        <v>2</v>
      </c>
      <c r="I161" s="238"/>
      <c r="J161" s="237">
        <f>ROUND(I161*H161,3)</f>
        <v>0</v>
      </c>
      <c r="K161" s="239"/>
      <c r="L161" s="240"/>
      <c r="M161" s="241" t="s">
        <v>1</v>
      </c>
      <c r="N161" s="242" t="s">
        <v>42</v>
      </c>
      <c r="O161" s="94"/>
      <c r="P161" s="228">
        <f>O161*H161</f>
        <v>0</v>
      </c>
      <c r="Q161" s="228">
        <v>0.62080000000000002</v>
      </c>
      <c r="R161" s="228">
        <f>Q161*H161</f>
        <v>1.2416</v>
      </c>
      <c r="S161" s="228">
        <v>0</v>
      </c>
      <c r="T161" s="22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0" t="s">
        <v>194</v>
      </c>
      <c r="AT161" s="230" t="s">
        <v>191</v>
      </c>
      <c r="AU161" s="230" t="s">
        <v>122</v>
      </c>
      <c r="AY161" s="14" t="s">
        <v>115</v>
      </c>
      <c r="BE161" s="231">
        <f>IF(N161="základná",J161,0)</f>
        <v>0</v>
      </c>
      <c r="BF161" s="231">
        <f>IF(N161="znížená",J161,0)</f>
        <v>0</v>
      </c>
      <c r="BG161" s="231">
        <f>IF(N161="zákl. prenesená",J161,0)</f>
        <v>0</v>
      </c>
      <c r="BH161" s="231">
        <f>IF(N161="zníž. prenesená",J161,0)</f>
        <v>0</v>
      </c>
      <c r="BI161" s="231">
        <f>IF(N161="nulová",J161,0)</f>
        <v>0</v>
      </c>
      <c r="BJ161" s="14" t="s">
        <v>122</v>
      </c>
      <c r="BK161" s="232">
        <f>ROUND(I161*H161,3)</f>
        <v>0</v>
      </c>
      <c r="BL161" s="14" t="s">
        <v>189</v>
      </c>
      <c r="BM161" s="230" t="s">
        <v>242</v>
      </c>
    </row>
    <row r="162" s="2" customFormat="1" ht="24.15" customHeight="1">
      <c r="A162" s="35"/>
      <c r="B162" s="36"/>
      <c r="C162" s="219" t="s">
        <v>243</v>
      </c>
      <c r="D162" s="219" t="s">
        <v>117</v>
      </c>
      <c r="E162" s="220" t="s">
        <v>244</v>
      </c>
      <c r="F162" s="221" t="s">
        <v>245</v>
      </c>
      <c r="G162" s="222" t="s">
        <v>152</v>
      </c>
      <c r="H162" s="223">
        <v>20.408999999999999</v>
      </c>
      <c r="I162" s="224"/>
      <c r="J162" s="223">
        <f>ROUND(I162*H162,3)</f>
        <v>0</v>
      </c>
      <c r="K162" s="225"/>
      <c r="L162" s="41"/>
      <c r="M162" s="226" t="s">
        <v>1</v>
      </c>
      <c r="N162" s="227" t="s">
        <v>42</v>
      </c>
      <c r="O162" s="94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0" t="s">
        <v>189</v>
      </c>
      <c r="AT162" s="230" t="s">
        <v>117</v>
      </c>
      <c r="AU162" s="230" t="s">
        <v>122</v>
      </c>
      <c r="AY162" s="14" t="s">
        <v>115</v>
      </c>
      <c r="BE162" s="231">
        <f>IF(N162="základná",J162,0)</f>
        <v>0</v>
      </c>
      <c r="BF162" s="231">
        <f>IF(N162="znížená",J162,0)</f>
        <v>0</v>
      </c>
      <c r="BG162" s="231">
        <f>IF(N162="zákl. prenesená",J162,0)</f>
        <v>0</v>
      </c>
      <c r="BH162" s="231">
        <f>IF(N162="zníž. prenesená",J162,0)</f>
        <v>0</v>
      </c>
      <c r="BI162" s="231">
        <f>IF(N162="nulová",J162,0)</f>
        <v>0</v>
      </c>
      <c r="BJ162" s="14" t="s">
        <v>122</v>
      </c>
      <c r="BK162" s="232">
        <f>ROUND(I162*H162,3)</f>
        <v>0</v>
      </c>
      <c r="BL162" s="14" t="s">
        <v>189</v>
      </c>
      <c r="BM162" s="230" t="s">
        <v>246</v>
      </c>
    </row>
    <row r="163" s="12" customFormat="1" ht="25.92" customHeight="1">
      <c r="A163" s="12"/>
      <c r="B163" s="203"/>
      <c r="C163" s="204"/>
      <c r="D163" s="205" t="s">
        <v>75</v>
      </c>
      <c r="E163" s="206" t="s">
        <v>191</v>
      </c>
      <c r="F163" s="206" t="s">
        <v>247</v>
      </c>
      <c r="G163" s="204"/>
      <c r="H163" s="204"/>
      <c r="I163" s="207"/>
      <c r="J163" s="208">
        <f>BK163</f>
        <v>0</v>
      </c>
      <c r="K163" s="204"/>
      <c r="L163" s="209"/>
      <c r="M163" s="210"/>
      <c r="N163" s="211"/>
      <c r="O163" s="211"/>
      <c r="P163" s="212">
        <f>P164</f>
        <v>0</v>
      </c>
      <c r="Q163" s="211"/>
      <c r="R163" s="212">
        <f>R164</f>
        <v>0.28887999999999997</v>
      </c>
      <c r="S163" s="211"/>
      <c r="T163" s="213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127</v>
      </c>
      <c r="AT163" s="215" t="s">
        <v>75</v>
      </c>
      <c r="AU163" s="215" t="s">
        <v>76</v>
      </c>
      <c r="AY163" s="214" t="s">
        <v>115</v>
      </c>
      <c r="BK163" s="216">
        <f>BK164</f>
        <v>0</v>
      </c>
    </row>
    <row r="164" s="12" customFormat="1" ht="22.8" customHeight="1">
      <c r="A164" s="12"/>
      <c r="B164" s="203"/>
      <c r="C164" s="204"/>
      <c r="D164" s="205" t="s">
        <v>75</v>
      </c>
      <c r="E164" s="217" t="s">
        <v>248</v>
      </c>
      <c r="F164" s="217" t="s">
        <v>249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SUM(P165:P195)</f>
        <v>0</v>
      </c>
      <c r="Q164" s="211"/>
      <c r="R164" s="212">
        <f>SUM(R165:R195)</f>
        <v>0.28887999999999997</v>
      </c>
      <c r="S164" s="211"/>
      <c r="T164" s="213">
        <f>SUM(T165:T195)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127</v>
      </c>
      <c r="AT164" s="215" t="s">
        <v>75</v>
      </c>
      <c r="AU164" s="215" t="s">
        <v>81</v>
      </c>
      <c r="AY164" s="214" t="s">
        <v>115</v>
      </c>
      <c r="BK164" s="216">
        <f>SUM(BK165:BK195)</f>
        <v>0</v>
      </c>
    </row>
    <row r="165" s="2" customFormat="1" ht="16.5" customHeight="1">
      <c r="A165" s="35"/>
      <c r="B165" s="36"/>
      <c r="C165" s="219" t="s">
        <v>250</v>
      </c>
      <c r="D165" s="219" t="s">
        <v>117</v>
      </c>
      <c r="E165" s="220" t="s">
        <v>251</v>
      </c>
      <c r="F165" s="221" t="s">
        <v>252</v>
      </c>
      <c r="G165" s="222" t="s">
        <v>253</v>
      </c>
      <c r="H165" s="223">
        <v>170</v>
      </c>
      <c r="I165" s="224"/>
      <c r="J165" s="223">
        <f>ROUND(I165*H165,3)</f>
        <v>0</v>
      </c>
      <c r="K165" s="225"/>
      <c r="L165" s="41"/>
      <c r="M165" s="226" t="s">
        <v>1</v>
      </c>
      <c r="N165" s="227" t="s">
        <v>42</v>
      </c>
      <c r="O165" s="94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0" t="s">
        <v>254</v>
      </c>
      <c r="AT165" s="230" t="s">
        <v>117</v>
      </c>
      <c r="AU165" s="230" t="s">
        <v>122</v>
      </c>
      <c r="AY165" s="14" t="s">
        <v>115</v>
      </c>
      <c r="BE165" s="231">
        <f>IF(N165="základná",J165,0)</f>
        <v>0</v>
      </c>
      <c r="BF165" s="231">
        <f>IF(N165="znížená",J165,0)</f>
        <v>0</v>
      </c>
      <c r="BG165" s="231">
        <f>IF(N165="zákl. prenesená",J165,0)</f>
        <v>0</v>
      </c>
      <c r="BH165" s="231">
        <f>IF(N165="zníž. prenesená",J165,0)</f>
        <v>0</v>
      </c>
      <c r="BI165" s="231">
        <f>IF(N165="nulová",J165,0)</f>
        <v>0</v>
      </c>
      <c r="BJ165" s="14" t="s">
        <v>122</v>
      </c>
      <c r="BK165" s="232">
        <f>ROUND(I165*H165,3)</f>
        <v>0</v>
      </c>
      <c r="BL165" s="14" t="s">
        <v>254</v>
      </c>
      <c r="BM165" s="230" t="s">
        <v>255</v>
      </c>
    </row>
    <row r="166" s="2" customFormat="1" ht="16.5" customHeight="1">
      <c r="A166" s="35"/>
      <c r="B166" s="36"/>
      <c r="C166" s="233" t="s">
        <v>256</v>
      </c>
      <c r="D166" s="233" t="s">
        <v>191</v>
      </c>
      <c r="E166" s="234" t="s">
        <v>257</v>
      </c>
      <c r="F166" s="235" t="s">
        <v>258</v>
      </c>
      <c r="G166" s="236" t="s">
        <v>259</v>
      </c>
      <c r="H166" s="237">
        <v>160.13999999999999</v>
      </c>
      <c r="I166" s="238"/>
      <c r="J166" s="237">
        <f>ROUND(I166*H166,3)</f>
        <v>0</v>
      </c>
      <c r="K166" s="239"/>
      <c r="L166" s="240"/>
      <c r="M166" s="241" t="s">
        <v>1</v>
      </c>
      <c r="N166" s="242" t="s">
        <v>42</v>
      </c>
      <c r="O166" s="94"/>
      <c r="P166" s="228">
        <f>O166*H166</f>
        <v>0</v>
      </c>
      <c r="Q166" s="228">
        <v>0.001</v>
      </c>
      <c r="R166" s="228">
        <f>Q166*H166</f>
        <v>0.16013999999999998</v>
      </c>
      <c r="S166" s="228">
        <v>0</v>
      </c>
      <c r="T166" s="22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0" t="s">
        <v>260</v>
      </c>
      <c r="AT166" s="230" t="s">
        <v>191</v>
      </c>
      <c r="AU166" s="230" t="s">
        <v>122</v>
      </c>
      <c r="AY166" s="14" t="s">
        <v>115</v>
      </c>
      <c r="BE166" s="231">
        <f>IF(N166="základná",J166,0)</f>
        <v>0</v>
      </c>
      <c r="BF166" s="231">
        <f>IF(N166="znížená",J166,0)</f>
        <v>0</v>
      </c>
      <c r="BG166" s="231">
        <f>IF(N166="zákl. prenesená",J166,0)</f>
        <v>0</v>
      </c>
      <c r="BH166" s="231">
        <f>IF(N166="zníž. prenesená",J166,0)</f>
        <v>0</v>
      </c>
      <c r="BI166" s="231">
        <f>IF(N166="nulová",J166,0)</f>
        <v>0</v>
      </c>
      <c r="BJ166" s="14" t="s">
        <v>122</v>
      </c>
      <c r="BK166" s="232">
        <f>ROUND(I166*H166,3)</f>
        <v>0</v>
      </c>
      <c r="BL166" s="14" t="s">
        <v>260</v>
      </c>
      <c r="BM166" s="230" t="s">
        <v>261</v>
      </c>
    </row>
    <row r="167" s="2" customFormat="1" ht="24.15" customHeight="1">
      <c r="A167" s="35"/>
      <c r="B167" s="36"/>
      <c r="C167" s="219" t="s">
        <v>262</v>
      </c>
      <c r="D167" s="219" t="s">
        <v>117</v>
      </c>
      <c r="E167" s="220" t="s">
        <v>263</v>
      </c>
      <c r="F167" s="221" t="s">
        <v>264</v>
      </c>
      <c r="G167" s="222" t="s">
        <v>253</v>
      </c>
      <c r="H167" s="223">
        <v>40</v>
      </c>
      <c r="I167" s="224"/>
      <c r="J167" s="223">
        <f>ROUND(I167*H167,3)</f>
        <v>0</v>
      </c>
      <c r="K167" s="225"/>
      <c r="L167" s="41"/>
      <c r="M167" s="226" t="s">
        <v>1</v>
      </c>
      <c r="N167" s="227" t="s">
        <v>42</v>
      </c>
      <c r="O167" s="94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0" t="s">
        <v>254</v>
      </c>
      <c r="AT167" s="230" t="s">
        <v>117</v>
      </c>
      <c r="AU167" s="230" t="s">
        <v>122</v>
      </c>
      <c r="AY167" s="14" t="s">
        <v>115</v>
      </c>
      <c r="BE167" s="231">
        <f>IF(N167="základná",J167,0)</f>
        <v>0</v>
      </c>
      <c r="BF167" s="231">
        <f>IF(N167="znížená",J167,0)</f>
        <v>0</v>
      </c>
      <c r="BG167" s="231">
        <f>IF(N167="zákl. prenesená",J167,0)</f>
        <v>0</v>
      </c>
      <c r="BH167" s="231">
        <f>IF(N167="zníž. prenesená",J167,0)</f>
        <v>0</v>
      </c>
      <c r="BI167" s="231">
        <f>IF(N167="nulová",J167,0)</f>
        <v>0</v>
      </c>
      <c r="BJ167" s="14" t="s">
        <v>122</v>
      </c>
      <c r="BK167" s="232">
        <f>ROUND(I167*H167,3)</f>
        <v>0</v>
      </c>
      <c r="BL167" s="14" t="s">
        <v>254</v>
      </c>
      <c r="BM167" s="230" t="s">
        <v>265</v>
      </c>
    </row>
    <row r="168" s="2" customFormat="1" ht="16.5" customHeight="1">
      <c r="A168" s="35"/>
      <c r="B168" s="36"/>
      <c r="C168" s="233" t="s">
        <v>194</v>
      </c>
      <c r="D168" s="233" t="s">
        <v>191</v>
      </c>
      <c r="E168" s="234" t="s">
        <v>266</v>
      </c>
      <c r="F168" s="235" t="s">
        <v>267</v>
      </c>
      <c r="G168" s="236" t="s">
        <v>259</v>
      </c>
      <c r="H168" s="237">
        <v>25</v>
      </c>
      <c r="I168" s="238"/>
      <c r="J168" s="237">
        <f>ROUND(I168*H168,3)</f>
        <v>0</v>
      </c>
      <c r="K168" s="239"/>
      <c r="L168" s="240"/>
      <c r="M168" s="241" t="s">
        <v>1</v>
      </c>
      <c r="N168" s="242" t="s">
        <v>42</v>
      </c>
      <c r="O168" s="94"/>
      <c r="P168" s="228">
        <f>O168*H168</f>
        <v>0</v>
      </c>
      <c r="Q168" s="228">
        <v>0.001</v>
      </c>
      <c r="R168" s="228">
        <f>Q168*H168</f>
        <v>0.025000000000000001</v>
      </c>
      <c r="S168" s="228">
        <v>0</v>
      </c>
      <c r="T168" s="22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0" t="s">
        <v>260</v>
      </c>
      <c r="AT168" s="230" t="s">
        <v>191</v>
      </c>
      <c r="AU168" s="230" t="s">
        <v>122</v>
      </c>
      <c r="AY168" s="14" t="s">
        <v>115</v>
      </c>
      <c r="BE168" s="231">
        <f>IF(N168="základná",J168,0)</f>
        <v>0</v>
      </c>
      <c r="BF168" s="231">
        <f>IF(N168="znížená",J168,0)</f>
        <v>0</v>
      </c>
      <c r="BG168" s="231">
        <f>IF(N168="zákl. prenesená",J168,0)</f>
        <v>0</v>
      </c>
      <c r="BH168" s="231">
        <f>IF(N168="zníž. prenesená",J168,0)</f>
        <v>0</v>
      </c>
      <c r="BI168" s="231">
        <f>IF(N168="nulová",J168,0)</f>
        <v>0</v>
      </c>
      <c r="BJ168" s="14" t="s">
        <v>122</v>
      </c>
      <c r="BK168" s="232">
        <f>ROUND(I168*H168,3)</f>
        <v>0</v>
      </c>
      <c r="BL168" s="14" t="s">
        <v>260</v>
      </c>
      <c r="BM168" s="230" t="s">
        <v>268</v>
      </c>
    </row>
    <row r="169" s="2" customFormat="1" ht="16.5" customHeight="1">
      <c r="A169" s="35"/>
      <c r="B169" s="36"/>
      <c r="C169" s="219" t="s">
        <v>269</v>
      </c>
      <c r="D169" s="219" t="s">
        <v>117</v>
      </c>
      <c r="E169" s="220" t="s">
        <v>270</v>
      </c>
      <c r="F169" s="221" t="s">
        <v>271</v>
      </c>
      <c r="G169" s="222" t="s">
        <v>237</v>
      </c>
      <c r="H169" s="223">
        <v>10</v>
      </c>
      <c r="I169" s="224"/>
      <c r="J169" s="223">
        <f>ROUND(I169*H169,3)</f>
        <v>0</v>
      </c>
      <c r="K169" s="225"/>
      <c r="L169" s="41"/>
      <c r="M169" s="226" t="s">
        <v>1</v>
      </c>
      <c r="N169" s="227" t="s">
        <v>42</v>
      </c>
      <c r="O169" s="94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0" t="s">
        <v>254</v>
      </c>
      <c r="AT169" s="230" t="s">
        <v>117</v>
      </c>
      <c r="AU169" s="230" t="s">
        <v>122</v>
      </c>
      <c r="AY169" s="14" t="s">
        <v>115</v>
      </c>
      <c r="BE169" s="231">
        <f>IF(N169="základná",J169,0)</f>
        <v>0</v>
      </c>
      <c r="BF169" s="231">
        <f>IF(N169="znížená",J169,0)</f>
        <v>0</v>
      </c>
      <c r="BG169" s="231">
        <f>IF(N169="zákl. prenesená",J169,0)</f>
        <v>0</v>
      </c>
      <c r="BH169" s="231">
        <f>IF(N169="zníž. prenesená",J169,0)</f>
        <v>0</v>
      </c>
      <c r="BI169" s="231">
        <f>IF(N169="nulová",J169,0)</f>
        <v>0</v>
      </c>
      <c r="BJ169" s="14" t="s">
        <v>122</v>
      </c>
      <c r="BK169" s="232">
        <f>ROUND(I169*H169,3)</f>
        <v>0</v>
      </c>
      <c r="BL169" s="14" t="s">
        <v>254</v>
      </c>
      <c r="BM169" s="230" t="s">
        <v>272</v>
      </c>
    </row>
    <row r="170" s="2" customFormat="1" ht="16.5" customHeight="1">
      <c r="A170" s="35"/>
      <c r="B170" s="36"/>
      <c r="C170" s="233" t="s">
        <v>273</v>
      </c>
      <c r="D170" s="233" t="s">
        <v>191</v>
      </c>
      <c r="E170" s="234" t="s">
        <v>274</v>
      </c>
      <c r="F170" s="235" t="s">
        <v>275</v>
      </c>
      <c r="G170" s="236" t="s">
        <v>237</v>
      </c>
      <c r="H170" s="237">
        <v>10</v>
      </c>
      <c r="I170" s="238"/>
      <c r="J170" s="237">
        <f>ROUND(I170*H170,3)</f>
        <v>0</v>
      </c>
      <c r="K170" s="239"/>
      <c r="L170" s="240"/>
      <c r="M170" s="241" t="s">
        <v>1</v>
      </c>
      <c r="N170" s="242" t="s">
        <v>42</v>
      </c>
      <c r="O170" s="94"/>
      <c r="P170" s="228">
        <f>O170*H170</f>
        <v>0</v>
      </c>
      <c r="Q170" s="228">
        <v>3.0000000000000001E-05</v>
      </c>
      <c r="R170" s="228">
        <f>Q170*H170</f>
        <v>0.00030000000000000003</v>
      </c>
      <c r="S170" s="228">
        <v>0</v>
      </c>
      <c r="T170" s="22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0" t="s">
        <v>260</v>
      </c>
      <c r="AT170" s="230" t="s">
        <v>191</v>
      </c>
      <c r="AU170" s="230" t="s">
        <v>122</v>
      </c>
      <c r="AY170" s="14" t="s">
        <v>115</v>
      </c>
      <c r="BE170" s="231">
        <f>IF(N170="základná",J170,0)</f>
        <v>0</v>
      </c>
      <c r="BF170" s="231">
        <f>IF(N170="znížená",J170,0)</f>
        <v>0</v>
      </c>
      <c r="BG170" s="231">
        <f>IF(N170="zákl. prenesená",J170,0)</f>
        <v>0</v>
      </c>
      <c r="BH170" s="231">
        <f>IF(N170="zníž. prenesená",J170,0)</f>
        <v>0</v>
      </c>
      <c r="BI170" s="231">
        <f>IF(N170="nulová",J170,0)</f>
        <v>0</v>
      </c>
      <c r="BJ170" s="14" t="s">
        <v>122</v>
      </c>
      <c r="BK170" s="232">
        <f>ROUND(I170*H170,3)</f>
        <v>0</v>
      </c>
      <c r="BL170" s="14" t="s">
        <v>260</v>
      </c>
      <c r="BM170" s="230" t="s">
        <v>276</v>
      </c>
    </row>
    <row r="171" s="2" customFormat="1" ht="24.15" customHeight="1">
      <c r="A171" s="35"/>
      <c r="B171" s="36"/>
      <c r="C171" s="219" t="s">
        <v>277</v>
      </c>
      <c r="D171" s="219" t="s">
        <v>117</v>
      </c>
      <c r="E171" s="220" t="s">
        <v>278</v>
      </c>
      <c r="F171" s="221" t="s">
        <v>279</v>
      </c>
      <c r="G171" s="222" t="s">
        <v>237</v>
      </c>
      <c r="H171" s="223">
        <v>86</v>
      </c>
      <c r="I171" s="224"/>
      <c r="J171" s="223">
        <f>ROUND(I171*H171,3)</f>
        <v>0</v>
      </c>
      <c r="K171" s="225"/>
      <c r="L171" s="41"/>
      <c r="M171" s="226" t="s">
        <v>1</v>
      </c>
      <c r="N171" s="227" t="s">
        <v>42</v>
      </c>
      <c r="O171" s="94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0" t="s">
        <v>254</v>
      </c>
      <c r="AT171" s="230" t="s">
        <v>117</v>
      </c>
      <c r="AU171" s="230" t="s">
        <v>122</v>
      </c>
      <c r="AY171" s="14" t="s">
        <v>115</v>
      </c>
      <c r="BE171" s="231">
        <f>IF(N171="základná",J171,0)</f>
        <v>0</v>
      </c>
      <c r="BF171" s="231">
        <f>IF(N171="znížená",J171,0)</f>
        <v>0</v>
      </c>
      <c r="BG171" s="231">
        <f>IF(N171="zákl. prenesená",J171,0)</f>
        <v>0</v>
      </c>
      <c r="BH171" s="231">
        <f>IF(N171="zníž. prenesená",J171,0)</f>
        <v>0</v>
      </c>
      <c r="BI171" s="231">
        <f>IF(N171="nulová",J171,0)</f>
        <v>0</v>
      </c>
      <c r="BJ171" s="14" t="s">
        <v>122</v>
      </c>
      <c r="BK171" s="232">
        <f>ROUND(I171*H171,3)</f>
        <v>0</v>
      </c>
      <c r="BL171" s="14" t="s">
        <v>254</v>
      </c>
      <c r="BM171" s="230" t="s">
        <v>280</v>
      </c>
    </row>
    <row r="172" s="2" customFormat="1" ht="21.75" customHeight="1">
      <c r="A172" s="35"/>
      <c r="B172" s="36"/>
      <c r="C172" s="233" t="s">
        <v>281</v>
      </c>
      <c r="D172" s="233" t="s">
        <v>191</v>
      </c>
      <c r="E172" s="234" t="s">
        <v>282</v>
      </c>
      <c r="F172" s="235" t="s">
        <v>283</v>
      </c>
      <c r="G172" s="236" t="s">
        <v>237</v>
      </c>
      <c r="H172" s="237">
        <v>36</v>
      </c>
      <c r="I172" s="238"/>
      <c r="J172" s="237">
        <f>ROUND(I172*H172,3)</f>
        <v>0</v>
      </c>
      <c r="K172" s="239"/>
      <c r="L172" s="240"/>
      <c r="M172" s="241" t="s">
        <v>1</v>
      </c>
      <c r="N172" s="242" t="s">
        <v>42</v>
      </c>
      <c r="O172" s="94"/>
      <c r="P172" s="228">
        <f>O172*H172</f>
        <v>0</v>
      </c>
      <c r="Q172" s="228">
        <v>0.00020000000000000001</v>
      </c>
      <c r="R172" s="228">
        <f>Q172*H172</f>
        <v>0.0072000000000000007</v>
      </c>
      <c r="S172" s="228">
        <v>0</v>
      </c>
      <c r="T172" s="22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0" t="s">
        <v>260</v>
      </c>
      <c r="AT172" s="230" t="s">
        <v>191</v>
      </c>
      <c r="AU172" s="230" t="s">
        <v>122</v>
      </c>
      <c r="AY172" s="14" t="s">
        <v>115</v>
      </c>
      <c r="BE172" s="231">
        <f>IF(N172="základná",J172,0)</f>
        <v>0</v>
      </c>
      <c r="BF172" s="231">
        <f>IF(N172="znížená",J172,0)</f>
        <v>0</v>
      </c>
      <c r="BG172" s="231">
        <f>IF(N172="zákl. prenesená",J172,0)</f>
        <v>0</v>
      </c>
      <c r="BH172" s="231">
        <f>IF(N172="zníž. prenesená",J172,0)</f>
        <v>0</v>
      </c>
      <c r="BI172" s="231">
        <f>IF(N172="nulová",J172,0)</f>
        <v>0</v>
      </c>
      <c r="BJ172" s="14" t="s">
        <v>122</v>
      </c>
      <c r="BK172" s="232">
        <f>ROUND(I172*H172,3)</f>
        <v>0</v>
      </c>
      <c r="BL172" s="14" t="s">
        <v>260</v>
      </c>
      <c r="BM172" s="230" t="s">
        <v>284</v>
      </c>
    </row>
    <row r="173" s="2" customFormat="1" ht="24.15" customHeight="1">
      <c r="A173" s="35"/>
      <c r="B173" s="36"/>
      <c r="C173" s="233" t="s">
        <v>285</v>
      </c>
      <c r="D173" s="233" t="s">
        <v>191</v>
      </c>
      <c r="E173" s="234" t="s">
        <v>286</v>
      </c>
      <c r="F173" s="235" t="s">
        <v>287</v>
      </c>
      <c r="G173" s="236" t="s">
        <v>237</v>
      </c>
      <c r="H173" s="237">
        <v>50</v>
      </c>
      <c r="I173" s="238"/>
      <c r="J173" s="237">
        <f>ROUND(I173*H173,3)</f>
        <v>0</v>
      </c>
      <c r="K173" s="239"/>
      <c r="L173" s="240"/>
      <c r="M173" s="241" t="s">
        <v>1</v>
      </c>
      <c r="N173" s="242" t="s">
        <v>42</v>
      </c>
      <c r="O173" s="94"/>
      <c r="P173" s="228">
        <f>O173*H173</f>
        <v>0</v>
      </c>
      <c r="Q173" s="228">
        <v>0.00011</v>
      </c>
      <c r="R173" s="228">
        <f>Q173*H173</f>
        <v>0.0055000000000000005</v>
      </c>
      <c r="S173" s="228">
        <v>0</v>
      </c>
      <c r="T173" s="22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0" t="s">
        <v>260</v>
      </c>
      <c r="AT173" s="230" t="s">
        <v>191</v>
      </c>
      <c r="AU173" s="230" t="s">
        <v>122</v>
      </c>
      <c r="AY173" s="14" t="s">
        <v>115</v>
      </c>
      <c r="BE173" s="231">
        <f>IF(N173="základná",J173,0)</f>
        <v>0</v>
      </c>
      <c r="BF173" s="231">
        <f>IF(N173="znížená",J173,0)</f>
        <v>0</v>
      </c>
      <c r="BG173" s="231">
        <f>IF(N173="zákl. prenesená",J173,0)</f>
        <v>0</v>
      </c>
      <c r="BH173" s="231">
        <f>IF(N173="zníž. prenesená",J173,0)</f>
        <v>0</v>
      </c>
      <c r="BI173" s="231">
        <f>IF(N173="nulová",J173,0)</f>
        <v>0</v>
      </c>
      <c r="BJ173" s="14" t="s">
        <v>122</v>
      </c>
      <c r="BK173" s="232">
        <f>ROUND(I173*H173,3)</f>
        <v>0</v>
      </c>
      <c r="BL173" s="14" t="s">
        <v>260</v>
      </c>
      <c r="BM173" s="230" t="s">
        <v>288</v>
      </c>
    </row>
    <row r="174" s="2" customFormat="1" ht="16.5" customHeight="1">
      <c r="A174" s="35"/>
      <c r="B174" s="36"/>
      <c r="C174" s="219" t="s">
        <v>289</v>
      </c>
      <c r="D174" s="219" t="s">
        <v>117</v>
      </c>
      <c r="E174" s="220" t="s">
        <v>290</v>
      </c>
      <c r="F174" s="221" t="s">
        <v>291</v>
      </c>
      <c r="G174" s="222" t="s">
        <v>237</v>
      </c>
      <c r="H174" s="223">
        <v>40</v>
      </c>
      <c r="I174" s="224"/>
      <c r="J174" s="223">
        <f>ROUND(I174*H174,3)</f>
        <v>0</v>
      </c>
      <c r="K174" s="225"/>
      <c r="L174" s="41"/>
      <c r="M174" s="226" t="s">
        <v>1</v>
      </c>
      <c r="N174" s="227" t="s">
        <v>42</v>
      </c>
      <c r="O174" s="94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0" t="s">
        <v>254</v>
      </c>
      <c r="AT174" s="230" t="s">
        <v>117</v>
      </c>
      <c r="AU174" s="230" t="s">
        <v>122</v>
      </c>
      <c r="AY174" s="14" t="s">
        <v>115</v>
      </c>
      <c r="BE174" s="231">
        <f>IF(N174="základná",J174,0)</f>
        <v>0</v>
      </c>
      <c r="BF174" s="231">
        <f>IF(N174="znížená",J174,0)</f>
        <v>0</v>
      </c>
      <c r="BG174" s="231">
        <f>IF(N174="zákl. prenesená",J174,0)</f>
        <v>0</v>
      </c>
      <c r="BH174" s="231">
        <f>IF(N174="zníž. prenesená",J174,0)</f>
        <v>0</v>
      </c>
      <c r="BI174" s="231">
        <f>IF(N174="nulová",J174,0)</f>
        <v>0</v>
      </c>
      <c r="BJ174" s="14" t="s">
        <v>122</v>
      </c>
      <c r="BK174" s="232">
        <f>ROUND(I174*H174,3)</f>
        <v>0</v>
      </c>
      <c r="BL174" s="14" t="s">
        <v>254</v>
      </c>
      <c r="BM174" s="230" t="s">
        <v>292</v>
      </c>
    </row>
    <row r="175" s="2" customFormat="1" ht="24.15" customHeight="1">
      <c r="A175" s="35"/>
      <c r="B175" s="36"/>
      <c r="C175" s="233" t="s">
        <v>293</v>
      </c>
      <c r="D175" s="233" t="s">
        <v>191</v>
      </c>
      <c r="E175" s="234" t="s">
        <v>294</v>
      </c>
      <c r="F175" s="235" t="s">
        <v>295</v>
      </c>
      <c r="G175" s="236" t="s">
        <v>237</v>
      </c>
      <c r="H175" s="237">
        <v>40</v>
      </c>
      <c r="I175" s="238"/>
      <c r="J175" s="237">
        <f>ROUND(I175*H175,3)</f>
        <v>0</v>
      </c>
      <c r="K175" s="239"/>
      <c r="L175" s="240"/>
      <c r="M175" s="241" t="s">
        <v>1</v>
      </c>
      <c r="N175" s="242" t="s">
        <v>42</v>
      </c>
      <c r="O175" s="94"/>
      <c r="P175" s="228">
        <f>O175*H175</f>
        <v>0</v>
      </c>
      <c r="Q175" s="228">
        <v>0.00055999999999999995</v>
      </c>
      <c r="R175" s="228">
        <f>Q175*H175</f>
        <v>0.022399999999999996</v>
      </c>
      <c r="S175" s="228">
        <v>0</v>
      </c>
      <c r="T175" s="22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0" t="s">
        <v>260</v>
      </c>
      <c r="AT175" s="230" t="s">
        <v>191</v>
      </c>
      <c r="AU175" s="230" t="s">
        <v>122</v>
      </c>
      <c r="AY175" s="14" t="s">
        <v>115</v>
      </c>
      <c r="BE175" s="231">
        <f>IF(N175="základná",J175,0)</f>
        <v>0</v>
      </c>
      <c r="BF175" s="231">
        <f>IF(N175="znížená",J175,0)</f>
        <v>0</v>
      </c>
      <c r="BG175" s="231">
        <f>IF(N175="zákl. prenesená",J175,0)</f>
        <v>0</v>
      </c>
      <c r="BH175" s="231">
        <f>IF(N175="zníž. prenesená",J175,0)</f>
        <v>0</v>
      </c>
      <c r="BI175" s="231">
        <f>IF(N175="nulová",J175,0)</f>
        <v>0</v>
      </c>
      <c r="BJ175" s="14" t="s">
        <v>122</v>
      </c>
      <c r="BK175" s="232">
        <f>ROUND(I175*H175,3)</f>
        <v>0</v>
      </c>
      <c r="BL175" s="14" t="s">
        <v>260</v>
      </c>
      <c r="BM175" s="230" t="s">
        <v>296</v>
      </c>
    </row>
    <row r="176" s="2" customFormat="1" ht="24.15" customHeight="1">
      <c r="A176" s="35"/>
      <c r="B176" s="36"/>
      <c r="C176" s="219" t="s">
        <v>297</v>
      </c>
      <c r="D176" s="219" t="s">
        <v>117</v>
      </c>
      <c r="E176" s="220" t="s">
        <v>298</v>
      </c>
      <c r="F176" s="221" t="s">
        <v>299</v>
      </c>
      <c r="G176" s="222" t="s">
        <v>237</v>
      </c>
      <c r="H176" s="223">
        <v>3</v>
      </c>
      <c r="I176" s="224"/>
      <c r="J176" s="223">
        <f>ROUND(I176*H176,3)</f>
        <v>0</v>
      </c>
      <c r="K176" s="225"/>
      <c r="L176" s="41"/>
      <c r="M176" s="226" t="s">
        <v>1</v>
      </c>
      <c r="N176" s="227" t="s">
        <v>42</v>
      </c>
      <c r="O176" s="94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0" t="s">
        <v>254</v>
      </c>
      <c r="AT176" s="230" t="s">
        <v>117</v>
      </c>
      <c r="AU176" s="230" t="s">
        <v>122</v>
      </c>
      <c r="AY176" s="14" t="s">
        <v>115</v>
      </c>
      <c r="BE176" s="231">
        <f>IF(N176="základná",J176,0)</f>
        <v>0</v>
      </c>
      <c r="BF176" s="231">
        <f>IF(N176="znížená",J176,0)</f>
        <v>0</v>
      </c>
      <c r="BG176" s="231">
        <f>IF(N176="zákl. prenesená",J176,0)</f>
        <v>0</v>
      </c>
      <c r="BH176" s="231">
        <f>IF(N176="zníž. prenesená",J176,0)</f>
        <v>0</v>
      </c>
      <c r="BI176" s="231">
        <f>IF(N176="nulová",J176,0)</f>
        <v>0</v>
      </c>
      <c r="BJ176" s="14" t="s">
        <v>122</v>
      </c>
      <c r="BK176" s="232">
        <f>ROUND(I176*H176,3)</f>
        <v>0</v>
      </c>
      <c r="BL176" s="14" t="s">
        <v>254</v>
      </c>
      <c r="BM176" s="230" t="s">
        <v>300</v>
      </c>
    </row>
    <row r="177" s="2" customFormat="1" ht="24.15" customHeight="1">
      <c r="A177" s="35"/>
      <c r="B177" s="36"/>
      <c r="C177" s="233" t="s">
        <v>301</v>
      </c>
      <c r="D177" s="233" t="s">
        <v>191</v>
      </c>
      <c r="E177" s="234" t="s">
        <v>302</v>
      </c>
      <c r="F177" s="235" t="s">
        <v>303</v>
      </c>
      <c r="G177" s="236" t="s">
        <v>237</v>
      </c>
      <c r="H177" s="237">
        <v>3</v>
      </c>
      <c r="I177" s="238"/>
      <c r="J177" s="237">
        <f>ROUND(I177*H177,3)</f>
        <v>0</v>
      </c>
      <c r="K177" s="239"/>
      <c r="L177" s="240"/>
      <c r="M177" s="241" t="s">
        <v>1</v>
      </c>
      <c r="N177" s="242" t="s">
        <v>42</v>
      </c>
      <c r="O177" s="94"/>
      <c r="P177" s="228">
        <f>O177*H177</f>
        <v>0</v>
      </c>
      <c r="Q177" s="228">
        <v>0.0032799999999999999</v>
      </c>
      <c r="R177" s="228">
        <f>Q177*H177</f>
        <v>0.0098399999999999998</v>
      </c>
      <c r="S177" s="228">
        <v>0</v>
      </c>
      <c r="T177" s="22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0" t="s">
        <v>260</v>
      </c>
      <c r="AT177" s="230" t="s">
        <v>191</v>
      </c>
      <c r="AU177" s="230" t="s">
        <v>122</v>
      </c>
      <c r="AY177" s="14" t="s">
        <v>115</v>
      </c>
      <c r="BE177" s="231">
        <f>IF(N177="základná",J177,0)</f>
        <v>0</v>
      </c>
      <c r="BF177" s="231">
        <f>IF(N177="znížená",J177,0)</f>
        <v>0</v>
      </c>
      <c r="BG177" s="231">
        <f>IF(N177="zákl. prenesená",J177,0)</f>
        <v>0</v>
      </c>
      <c r="BH177" s="231">
        <f>IF(N177="zníž. prenesená",J177,0)</f>
        <v>0</v>
      </c>
      <c r="BI177" s="231">
        <f>IF(N177="nulová",J177,0)</f>
        <v>0</v>
      </c>
      <c r="BJ177" s="14" t="s">
        <v>122</v>
      </c>
      <c r="BK177" s="232">
        <f>ROUND(I177*H177,3)</f>
        <v>0</v>
      </c>
      <c r="BL177" s="14" t="s">
        <v>260</v>
      </c>
      <c r="BM177" s="230" t="s">
        <v>304</v>
      </c>
    </row>
    <row r="178" s="2" customFormat="1" ht="21.75" customHeight="1">
      <c r="A178" s="35"/>
      <c r="B178" s="36"/>
      <c r="C178" s="219" t="s">
        <v>305</v>
      </c>
      <c r="D178" s="219" t="s">
        <v>117</v>
      </c>
      <c r="E178" s="220" t="s">
        <v>306</v>
      </c>
      <c r="F178" s="221" t="s">
        <v>307</v>
      </c>
      <c r="G178" s="222" t="s">
        <v>237</v>
      </c>
      <c r="H178" s="223">
        <v>4</v>
      </c>
      <c r="I178" s="224"/>
      <c r="J178" s="223">
        <f>ROUND(I178*H178,3)</f>
        <v>0</v>
      </c>
      <c r="K178" s="225"/>
      <c r="L178" s="41"/>
      <c r="M178" s="226" t="s">
        <v>1</v>
      </c>
      <c r="N178" s="227" t="s">
        <v>42</v>
      </c>
      <c r="O178" s="94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0" t="s">
        <v>254</v>
      </c>
      <c r="AT178" s="230" t="s">
        <v>117</v>
      </c>
      <c r="AU178" s="230" t="s">
        <v>122</v>
      </c>
      <c r="AY178" s="14" t="s">
        <v>115</v>
      </c>
      <c r="BE178" s="231">
        <f>IF(N178="základná",J178,0)</f>
        <v>0</v>
      </c>
      <c r="BF178" s="231">
        <f>IF(N178="znížená",J178,0)</f>
        <v>0</v>
      </c>
      <c r="BG178" s="231">
        <f>IF(N178="zákl. prenesená",J178,0)</f>
        <v>0</v>
      </c>
      <c r="BH178" s="231">
        <f>IF(N178="zníž. prenesená",J178,0)</f>
        <v>0</v>
      </c>
      <c r="BI178" s="231">
        <f>IF(N178="nulová",J178,0)</f>
        <v>0</v>
      </c>
      <c r="BJ178" s="14" t="s">
        <v>122</v>
      </c>
      <c r="BK178" s="232">
        <f>ROUND(I178*H178,3)</f>
        <v>0</v>
      </c>
      <c r="BL178" s="14" t="s">
        <v>254</v>
      </c>
      <c r="BM178" s="230" t="s">
        <v>308</v>
      </c>
    </row>
    <row r="179" s="2" customFormat="1" ht="21.75" customHeight="1">
      <c r="A179" s="35"/>
      <c r="B179" s="36"/>
      <c r="C179" s="233" t="s">
        <v>309</v>
      </c>
      <c r="D179" s="233" t="s">
        <v>191</v>
      </c>
      <c r="E179" s="234" t="s">
        <v>310</v>
      </c>
      <c r="F179" s="235" t="s">
        <v>311</v>
      </c>
      <c r="G179" s="236" t="s">
        <v>237</v>
      </c>
      <c r="H179" s="237">
        <v>4</v>
      </c>
      <c r="I179" s="238"/>
      <c r="J179" s="237">
        <f>ROUND(I179*H179,3)</f>
        <v>0</v>
      </c>
      <c r="K179" s="239"/>
      <c r="L179" s="240"/>
      <c r="M179" s="241" t="s">
        <v>1</v>
      </c>
      <c r="N179" s="242" t="s">
        <v>42</v>
      </c>
      <c r="O179" s="94"/>
      <c r="P179" s="228">
        <f>O179*H179</f>
        <v>0</v>
      </c>
      <c r="Q179" s="228">
        <v>0.00040000000000000002</v>
      </c>
      <c r="R179" s="228">
        <f>Q179*H179</f>
        <v>0.0016000000000000001</v>
      </c>
      <c r="S179" s="228">
        <v>0</v>
      </c>
      <c r="T179" s="22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0" t="s">
        <v>260</v>
      </c>
      <c r="AT179" s="230" t="s">
        <v>191</v>
      </c>
      <c r="AU179" s="230" t="s">
        <v>122</v>
      </c>
      <c r="AY179" s="14" t="s">
        <v>115</v>
      </c>
      <c r="BE179" s="231">
        <f>IF(N179="základná",J179,0)</f>
        <v>0</v>
      </c>
      <c r="BF179" s="231">
        <f>IF(N179="znížená",J179,0)</f>
        <v>0</v>
      </c>
      <c r="BG179" s="231">
        <f>IF(N179="zákl. prenesená",J179,0)</f>
        <v>0</v>
      </c>
      <c r="BH179" s="231">
        <f>IF(N179="zníž. prenesená",J179,0)</f>
        <v>0</v>
      </c>
      <c r="BI179" s="231">
        <f>IF(N179="nulová",J179,0)</f>
        <v>0</v>
      </c>
      <c r="BJ179" s="14" t="s">
        <v>122</v>
      </c>
      <c r="BK179" s="232">
        <f>ROUND(I179*H179,3)</f>
        <v>0</v>
      </c>
      <c r="BL179" s="14" t="s">
        <v>260</v>
      </c>
      <c r="BM179" s="230" t="s">
        <v>312</v>
      </c>
    </row>
    <row r="180" s="2" customFormat="1" ht="21.75" customHeight="1">
      <c r="A180" s="35"/>
      <c r="B180" s="36"/>
      <c r="C180" s="219" t="s">
        <v>313</v>
      </c>
      <c r="D180" s="219" t="s">
        <v>117</v>
      </c>
      <c r="E180" s="220" t="s">
        <v>314</v>
      </c>
      <c r="F180" s="221" t="s">
        <v>315</v>
      </c>
      <c r="G180" s="222" t="s">
        <v>237</v>
      </c>
      <c r="H180" s="223">
        <v>4</v>
      </c>
      <c r="I180" s="224"/>
      <c r="J180" s="223">
        <f>ROUND(I180*H180,3)</f>
        <v>0</v>
      </c>
      <c r="K180" s="225"/>
      <c r="L180" s="41"/>
      <c r="M180" s="226" t="s">
        <v>1</v>
      </c>
      <c r="N180" s="227" t="s">
        <v>42</v>
      </c>
      <c r="O180" s="94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0" t="s">
        <v>254</v>
      </c>
      <c r="AT180" s="230" t="s">
        <v>117</v>
      </c>
      <c r="AU180" s="230" t="s">
        <v>122</v>
      </c>
      <c r="AY180" s="14" t="s">
        <v>115</v>
      </c>
      <c r="BE180" s="231">
        <f>IF(N180="základná",J180,0)</f>
        <v>0</v>
      </c>
      <c r="BF180" s="231">
        <f>IF(N180="znížená",J180,0)</f>
        <v>0</v>
      </c>
      <c r="BG180" s="231">
        <f>IF(N180="zákl. prenesená",J180,0)</f>
        <v>0</v>
      </c>
      <c r="BH180" s="231">
        <f>IF(N180="zníž. prenesená",J180,0)</f>
        <v>0</v>
      </c>
      <c r="BI180" s="231">
        <f>IF(N180="nulová",J180,0)</f>
        <v>0</v>
      </c>
      <c r="BJ180" s="14" t="s">
        <v>122</v>
      </c>
      <c r="BK180" s="232">
        <f>ROUND(I180*H180,3)</f>
        <v>0</v>
      </c>
      <c r="BL180" s="14" t="s">
        <v>254</v>
      </c>
      <c r="BM180" s="230" t="s">
        <v>316</v>
      </c>
    </row>
    <row r="181" s="2" customFormat="1" ht="16.5" customHeight="1">
      <c r="A181" s="35"/>
      <c r="B181" s="36"/>
      <c r="C181" s="233" t="s">
        <v>317</v>
      </c>
      <c r="D181" s="233" t="s">
        <v>191</v>
      </c>
      <c r="E181" s="234" t="s">
        <v>318</v>
      </c>
      <c r="F181" s="235" t="s">
        <v>319</v>
      </c>
      <c r="G181" s="236" t="s">
        <v>237</v>
      </c>
      <c r="H181" s="237">
        <v>4</v>
      </c>
      <c r="I181" s="238"/>
      <c r="J181" s="237">
        <f>ROUND(I181*H181,3)</f>
        <v>0</v>
      </c>
      <c r="K181" s="239"/>
      <c r="L181" s="240"/>
      <c r="M181" s="241" t="s">
        <v>1</v>
      </c>
      <c r="N181" s="242" t="s">
        <v>42</v>
      </c>
      <c r="O181" s="94"/>
      <c r="P181" s="228">
        <f>O181*H181</f>
        <v>0</v>
      </c>
      <c r="Q181" s="228">
        <v>0.00022000000000000001</v>
      </c>
      <c r="R181" s="228">
        <f>Q181*H181</f>
        <v>0.00088000000000000003</v>
      </c>
      <c r="S181" s="228">
        <v>0</v>
      </c>
      <c r="T181" s="22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0" t="s">
        <v>260</v>
      </c>
      <c r="AT181" s="230" t="s">
        <v>191</v>
      </c>
      <c r="AU181" s="230" t="s">
        <v>122</v>
      </c>
      <c r="AY181" s="14" t="s">
        <v>115</v>
      </c>
      <c r="BE181" s="231">
        <f>IF(N181="základná",J181,0)</f>
        <v>0</v>
      </c>
      <c r="BF181" s="231">
        <f>IF(N181="znížená",J181,0)</f>
        <v>0</v>
      </c>
      <c r="BG181" s="231">
        <f>IF(N181="zákl. prenesená",J181,0)</f>
        <v>0</v>
      </c>
      <c r="BH181" s="231">
        <f>IF(N181="zníž. prenesená",J181,0)</f>
        <v>0</v>
      </c>
      <c r="BI181" s="231">
        <f>IF(N181="nulová",J181,0)</f>
        <v>0</v>
      </c>
      <c r="BJ181" s="14" t="s">
        <v>122</v>
      </c>
      <c r="BK181" s="232">
        <f>ROUND(I181*H181,3)</f>
        <v>0</v>
      </c>
      <c r="BL181" s="14" t="s">
        <v>260</v>
      </c>
      <c r="BM181" s="230" t="s">
        <v>320</v>
      </c>
    </row>
    <row r="182" s="2" customFormat="1" ht="16.5" customHeight="1">
      <c r="A182" s="35"/>
      <c r="B182" s="36"/>
      <c r="C182" s="219" t="s">
        <v>321</v>
      </c>
      <c r="D182" s="219" t="s">
        <v>117</v>
      </c>
      <c r="E182" s="220" t="s">
        <v>322</v>
      </c>
      <c r="F182" s="221" t="s">
        <v>323</v>
      </c>
      <c r="G182" s="222" t="s">
        <v>237</v>
      </c>
      <c r="H182" s="223">
        <v>10</v>
      </c>
      <c r="I182" s="224"/>
      <c r="J182" s="223">
        <f>ROUND(I182*H182,3)</f>
        <v>0</v>
      </c>
      <c r="K182" s="225"/>
      <c r="L182" s="41"/>
      <c r="M182" s="226" t="s">
        <v>1</v>
      </c>
      <c r="N182" s="227" t="s">
        <v>42</v>
      </c>
      <c r="O182" s="94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0" t="s">
        <v>254</v>
      </c>
      <c r="AT182" s="230" t="s">
        <v>117</v>
      </c>
      <c r="AU182" s="230" t="s">
        <v>122</v>
      </c>
      <c r="AY182" s="14" t="s">
        <v>115</v>
      </c>
      <c r="BE182" s="231">
        <f>IF(N182="základná",J182,0)</f>
        <v>0</v>
      </c>
      <c r="BF182" s="231">
        <f>IF(N182="znížená",J182,0)</f>
        <v>0</v>
      </c>
      <c r="BG182" s="231">
        <f>IF(N182="zákl. prenesená",J182,0)</f>
        <v>0</v>
      </c>
      <c r="BH182" s="231">
        <f>IF(N182="zníž. prenesená",J182,0)</f>
        <v>0</v>
      </c>
      <c r="BI182" s="231">
        <f>IF(N182="nulová",J182,0)</f>
        <v>0</v>
      </c>
      <c r="BJ182" s="14" t="s">
        <v>122</v>
      </c>
      <c r="BK182" s="232">
        <f>ROUND(I182*H182,3)</f>
        <v>0</v>
      </c>
      <c r="BL182" s="14" t="s">
        <v>254</v>
      </c>
      <c r="BM182" s="230" t="s">
        <v>324</v>
      </c>
    </row>
    <row r="183" s="2" customFormat="1" ht="16.5" customHeight="1">
      <c r="A183" s="35"/>
      <c r="B183" s="36"/>
      <c r="C183" s="233" t="s">
        <v>325</v>
      </c>
      <c r="D183" s="233" t="s">
        <v>191</v>
      </c>
      <c r="E183" s="234" t="s">
        <v>326</v>
      </c>
      <c r="F183" s="235" t="s">
        <v>327</v>
      </c>
      <c r="G183" s="236" t="s">
        <v>237</v>
      </c>
      <c r="H183" s="237">
        <v>10</v>
      </c>
      <c r="I183" s="238"/>
      <c r="J183" s="237">
        <f>ROUND(I183*H183,3)</f>
        <v>0</v>
      </c>
      <c r="K183" s="239"/>
      <c r="L183" s="240"/>
      <c r="M183" s="241" t="s">
        <v>1</v>
      </c>
      <c r="N183" s="242" t="s">
        <v>42</v>
      </c>
      <c r="O183" s="94"/>
      <c r="P183" s="228">
        <f>O183*H183</f>
        <v>0</v>
      </c>
      <c r="Q183" s="228">
        <v>0.00017000000000000001</v>
      </c>
      <c r="R183" s="228">
        <f>Q183*H183</f>
        <v>0.0017000000000000001</v>
      </c>
      <c r="S183" s="228">
        <v>0</v>
      </c>
      <c r="T183" s="22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0" t="s">
        <v>260</v>
      </c>
      <c r="AT183" s="230" t="s">
        <v>191</v>
      </c>
      <c r="AU183" s="230" t="s">
        <v>122</v>
      </c>
      <c r="AY183" s="14" t="s">
        <v>115</v>
      </c>
      <c r="BE183" s="231">
        <f>IF(N183="základná",J183,0)</f>
        <v>0</v>
      </c>
      <c r="BF183" s="231">
        <f>IF(N183="znížená",J183,0)</f>
        <v>0</v>
      </c>
      <c r="BG183" s="231">
        <f>IF(N183="zákl. prenesená",J183,0)</f>
        <v>0</v>
      </c>
      <c r="BH183" s="231">
        <f>IF(N183="zníž. prenesená",J183,0)</f>
        <v>0</v>
      </c>
      <c r="BI183" s="231">
        <f>IF(N183="nulová",J183,0)</f>
        <v>0</v>
      </c>
      <c r="BJ183" s="14" t="s">
        <v>122</v>
      </c>
      <c r="BK183" s="232">
        <f>ROUND(I183*H183,3)</f>
        <v>0</v>
      </c>
      <c r="BL183" s="14" t="s">
        <v>260</v>
      </c>
      <c r="BM183" s="230" t="s">
        <v>328</v>
      </c>
    </row>
    <row r="184" s="2" customFormat="1" ht="16.5" customHeight="1">
      <c r="A184" s="35"/>
      <c r="B184" s="36"/>
      <c r="C184" s="219" t="s">
        <v>329</v>
      </c>
      <c r="D184" s="219" t="s">
        <v>117</v>
      </c>
      <c r="E184" s="220" t="s">
        <v>330</v>
      </c>
      <c r="F184" s="221" t="s">
        <v>331</v>
      </c>
      <c r="G184" s="222" t="s">
        <v>237</v>
      </c>
      <c r="H184" s="223">
        <v>10</v>
      </c>
      <c r="I184" s="224"/>
      <c r="J184" s="223">
        <f>ROUND(I184*H184,3)</f>
        <v>0</v>
      </c>
      <c r="K184" s="225"/>
      <c r="L184" s="41"/>
      <c r="M184" s="226" t="s">
        <v>1</v>
      </c>
      <c r="N184" s="227" t="s">
        <v>42</v>
      </c>
      <c r="O184" s="94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0" t="s">
        <v>254</v>
      </c>
      <c r="AT184" s="230" t="s">
        <v>117</v>
      </c>
      <c r="AU184" s="230" t="s">
        <v>122</v>
      </c>
      <c r="AY184" s="14" t="s">
        <v>115</v>
      </c>
      <c r="BE184" s="231">
        <f>IF(N184="základná",J184,0)</f>
        <v>0</v>
      </c>
      <c r="BF184" s="231">
        <f>IF(N184="znížená",J184,0)</f>
        <v>0</v>
      </c>
      <c r="BG184" s="231">
        <f>IF(N184="zákl. prenesená",J184,0)</f>
        <v>0</v>
      </c>
      <c r="BH184" s="231">
        <f>IF(N184="zníž. prenesená",J184,0)</f>
        <v>0</v>
      </c>
      <c r="BI184" s="231">
        <f>IF(N184="nulová",J184,0)</f>
        <v>0</v>
      </c>
      <c r="BJ184" s="14" t="s">
        <v>122</v>
      </c>
      <c r="BK184" s="232">
        <f>ROUND(I184*H184,3)</f>
        <v>0</v>
      </c>
      <c r="BL184" s="14" t="s">
        <v>254</v>
      </c>
      <c r="BM184" s="230" t="s">
        <v>332</v>
      </c>
    </row>
    <row r="185" s="2" customFormat="1" ht="16.5" customHeight="1">
      <c r="A185" s="35"/>
      <c r="B185" s="36"/>
      <c r="C185" s="233" t="s">
        <v>333</v>
      </c>
      <c r="D185" s="233" t="s">
        <v>191</v>
      </c>
      <c r="E185" s="234" t="s">
        <v>334</v>
      </c>
      <c r="F185" s="235" t="s">
        <v>335</v>
      </c>
      <c r="G185" s="236" t="s">
        <v>237</v>
      </c>
      <c r="H185" s="237">
        <v>10</v>
      </c>
      <c r="I185" s="238"/>
      <c r="J185" s="237">
        <f>ROUND(I185*H185,3)</f>
        <v>0</v>
      </c>
      <c r="K185" s="239"/>
      <c r="L185" s="240"/>
      <c r="M185" s="241" t="s">
        <v>1</v>
      </c>
      <c r="N185" s="242" t="s">
        <v>42</v>
      </c>
      <c r="O185" s="94"/>
      <c r="P185" s="228">
        <f>O185*H185</f>
        <v>0</v>
      </c>
      <c r="Q185" s="228">
        <v>0.00021000000000000001</v>
      </c>
      <c r="R185" s="228">
        <f>Q185*H185</f>
        <v>0.0021000000000000003</v>
      </c>
      <c r="S185" s="228">
        <v>0</v>
      </c>
      <c r="T185" s="22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0" t="s">
        <v>260</v>
      </c>
      <c r="AT185" s="230" t="s">
        <v>191</v>
      </c>
      <c r="AU185" s="230" t="s">
        <v>122</v>
      </c>
      <c r="AY185" s="14" t="s">
        <v>115</v>
      </c>
      <c r="BE185" s="231">
        <f>IF(N185="základná",J185,0)</f>
        <v>0</v>
      </c>
      <c r="BF185" s="231">
        <f>IF(N185="znížená",J185,0)</f>
        <v>0</v>
      </c>
      <c r="BG185" s="231">
        <f>IF(N185="zákl. prenesená",J185,0)</f>
        <v>0</v>
      </c>
      <c r="BH185" s="231">
        <f>IF(N185="zníž. prenesená",J185,0)</f>
        <v>0</v>
      </c>
      <c r="BI185" s="231">
        <f>IF(N185="nulová",J185,0)</f>
        <v>0</v>
      </c>
      <c r="BJ185" s="14" t="s">
        <v>122</v>
      </c>
      <c r="BK185" s="232">
        <f>ROUND(I185*H185,3)</f>
        <v>0</v>
      </c>
      <c r="BL185" s="14" t="s">
        <v>260</v>
      </c>
      <c r="BM185" s="230" t="s">
        <v>336</v>
      </c>
    </row>
    <row r="186" s="2" customFormat="1" ht="16.5" customHeight="1">
      <c r="A186" s="35"/>
      <c r="B186" s="36"/>
      <c r="C186" s="219" t="s">
        <v>337</v>
      </c>
      <c r="D186" s="219" t="s">
        <v>117</v>
      </c>
      <c r="E186" s="220" t="s">
        <v>338</v>
      </c>
      <c r="F186" s="221" t="s">
        <v>339</v>
      </c>
      <c r="G186" s="222" t="s">
        <v>237</v>
      </c>
      <c r="H186" s="223">
        <v>10</v>
      </c>
      <c r="I186" s="224"/>
      <c r="J186" s="223">
        <f>ROUND(I186*H186,3)</f>
        <v>0</v>
      </c>
      <c r="K186" s="225"/>
      <c r="L186" s="41"/>
      <c r="M186" s="226" t="s">
        <v>1</v>
      </c>
      <c r="N186" s="227" t="s">
        <v>42</v>
      </c>
      <c r="O186" s="94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0" t="s">
        <v>254</v>
      </c>
      <c r="AT186" s="230" t="s">
        <v>117</v>
      </c>
      <c r="AU186" s="230" t="s">
        <v>122</v>
      </c>
      <c r="AY186" s="14" t="s">
        <v>115</v>
      </c>
      <c r="BE186" s="231">
        <f>IF(N186="základná",J186,0)</f>
        <v>0</v>
      </c>
      <c r="BF186" s="231">
        <f>IF(N186="znížená",J186,0)</f>
        <v>0</v>
      </c>
      <c r="BG186" s="231">
        <f>IF(N186="zákl. prenesená",J186,0)</f>
        <v>0</v>
      </c>
      <c r="BH186" s="231">
        <f>IF(N186="zníž. prenesená",J186,0)</f>
        <v>0</v>
      </c>
      <c r="BI186" s="231">
        <f>IF(N186="nulová",J186,0)</f>
        <v>0</v>
      </c>
      <c r="BJ186" s="14" t="s">
        <v>122</v>
      </c>
      <c r="BK186" s="232">
        <f>ROUND(I186*H186,3)</f>
        <v>0</v>
      </c>
      <c r="BL186" s="14" t="s">
        <v>254</v>
      </c>
      <c r="BM186" s="230" t="s">
        <v>340</v>
      </c>
    </row>
    <row r="187" s="2" customFormat="1" ht="16.5" customHeight="1">
      <c r="A187" s="35"/>
      <c r="B187" s="36"/>
      <c r="C187" s="233" t="s">
        <v>341</v>
      </c>
      <c r="D187" s="233" t="s">
        <v>191</v>
      </c>
      <c r="E187" s="234" t="s">
        <v>342</v>
      </c>
      <c r="F187" s="235" t="s">
        <v>343</v>
      </c>
      <c r="G187" s="236" t="s">
        <v>237</v>
      </c>
      <c r="H187" s="237">
        <v>10</v>
      </c>
      <c r="I187" s="238"/>
      <c r="J187" s="237">
        <f>ROUND(I187*H187,3)</f>
        <v>0</v>
      </c>
      <c r="K187" s="239"/>
      <c r="L187" s="240"/>
      <c r="M187" s="241" t="s">
        <v>1</v>
      </c>
      <c r="N187" s="242" t="s">
        <v>42</v>
      </c>
      <c r="O187" s="94"/>
      <c r="P187" s="228">
        <f>O187*H187</f>
        <v>0</v>
      </c>
      <c r="Q187" s="228">
        <v>0.0017700000000000001</v>
      </c>
      <c r="R187" s="228">
        <f>Q187*H187</f>
        <v>0.0177</v>
      </c>
      <c r="S187" s="228">
        <v>0</v>
      </c>
      <c r="T187" s="22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0" t="s">
        <v>260</v>
      </c>
      <c r="AT187" s="230" t="s">
        <v>191</v>
      </c>
      <c r="AU187" s="230" t="s">
        <v>122</v>
      </c>
      <c r="AY187" s="14" t="s">
        <v>115</v>
      </c>
      <c r="BE187" s="231">
        <f>IF(N187="základná",J187,0)</f>
        <v>0</v>
      </c>
      <c r="BF187" s="231">
        <f>IF(N187="znížená",J187,0)</f>
        <v>0</v>
      </c>
      <c r="BG187" s="231">
        <f>IF(N187="zákl. prenesená",J187,0)</f>
        <v>0</v>
      </c>
      <c r="BH187" s="231">
        <f>IF(N187="zníž. prenesená",J187,0)</f>
        <v>0</v>
      </c>
      <c r="BI187" s="231">
        <f>IF(N187="nulová",J187,0)</f>
        <v>0</v>
      </c>
      <c r="BJ187" s="14" t="s">
        <v>122</v>
      </c>
      <c r="BK187" s="232">
        <f>ROUND(I187*H187,3)</f>
        <v>0</v>
      </c>
      <c r="BL187" s="14" t="s">
        <v>260</v>
      </c>
      <c r="BM187" s="230" t="s">
        <v>344</v>
      </c>
    </row>
    <row r="188" s="2" customFormat="1" ht="21.75" customHeight="1">
      <c r="A188" s="35"/>
      <c r="B188" s="36"/>
      <c r="C188" s="219" t="s">
        <v>345</v>
      </c>
      <c r="D188" s="219" t="s">
        <v>117</v>
      </c>
      <c r="E188" s="220" t="s">
        <v>346</v>
      </c>
      <c r="F188" s="221" t="s">
        <v>347</v>
      </c>
      <c r="G188" s="222" t="s">
        <v>237</v>
      </c>
      <c r="H188" s="223">
        <v>20</v>
      </c>
      <c r="I188" s="224"/>
      <c r="J188" s="223">
        <f>ROUND(I188*H188,3)</f>
        <v>0</v>
      </c>
      <c r="K188" s="225"/>
      <c r="L188" s="41"/>
      <c r="M188" s="226" t="s">
        <v>1</v>
      </c>
      <c r="N188" s="227" t="s">
        <v>42</v>
      </c>
      <c r="O188" s="94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0" t="s">
        <v>254</v>
      </c>
      <c r="AT188" s="230" t="s">
        <v>117</v>
      </c>
      <c r="AU188" s="230" t="s">
        <v>122</v>
      </c>
      <c r="AY188" s="14" t="s">
        <v>115</v>
      </c>
      <c r="BE188" s="231">
        <f>IF(N188="základná",J188,0)</f>
        <v>0</v>
      </c>
      <c r="BF188" s="231">
        <f>IF(N188="znížená",J188,0)</f>
        <v>0</v>
      </c>
      <c r="BG188" s="231">
        <f>IF(N188="zákl. prenesená",J188,0)</f>
        <v>0</v>
      </c>
      <c r="BH188" s="231">
        <f>IF(N188="zníž. prenesená",J188,0)</f>
        <v>0</v>
      </c>
      <c r="BI188" s="231">
        <f>IF(N188="nulová",J188,0)</f>
        <v>0</v>
      </c>
      <c r="BJ188" s="14" t="s">
        <v>122</v>
      </c>
      <c r="BK188" s="232">
        <f>ROUND(I188*H188,3)</f>
        <v>0</v>
      </c>
      <c r="BL188" s="14" t="s">
        <v>254</v>
      </c>
      <c r="BM188" s="230" t="s">
        <v>348</v>
      </c>
    </row>
    <row r="189" s="2" customFormat="1" ht="24.15" customHeight="1">
      <c r="A189" s="35"/>
      <c r="B189" s="36"/>
      <c r="C189" s="233" t="s">
        <v>349</v>
      </c>
      <c r="D189" s="233" t="s">
        <v>191</v>
      </c>
      <c r="E189" s="234" t="s">
        <v>350</v>
      </c>
      <c r="F189" s="235" t="s">
        <v>351</v>
      </c>
      <c r="G189" s="236" t="s">
        <v>237</v>
      </c>
      <c r="H189" s="237">
        <v>20</v>
      </c>
      <c r="I189" s="238"/>
      <c r="J189" s="237">
        <f>ROUND(I189*H189,3)</f>
        <v>0</v>
      </c>
      <c r="K189" s="239"/>
      <c r="L189" s="240"/>
      <c r="M189" s="241" t="s">
        <v>1</v>
      </c>
      <c r="N189" s="242" t="s">
        <v>42</v>
      </c>
      <c r="O189" s="94"/>
      <c r="P189" s="228">
        <f>O189*H189</f>
        <v>0</v>
      </c>
      <c r="Q189" s="228">
        <v>0.00024000000000000001</v>
      </c>
      <c r="R189" s="228">
        <f>Q189*H189</f>
        <v>0.0048000000000000004</v>
      </c>
      <c r="S189" s="228">
        <v>0</v>
      </c>
      <c r="T189" s="22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0" t="s">
        <v>260</v>
      </c>
      <c r="AT189" s="230" t="s">
        <v>191</v>
      </c>
      <c r="AU189" s="230" t="s">
        <v>122</v>
      </c>
      <c r="AY189" s="14" t="s">
        <v>115</v>
      </c>
      <c r="BE189" s="231">
        <f>IF(N189="základná",J189,0)</f>
        <v>0</v>
      </c>
      <c r="BF189" s="231">
        <f>IF(N189="znížená",J189,0)</f>
        <v>0</v>
      </c>
      <c r="BG189" s="231">
        <f>IF(N189="zákl. prenesená",J189,0)</f>
        <v>0</v>
      </c>
      <c r="BH189" s="231">
        <f>IF(N189="zníž. prenesená",J189,0)</f>
        <v>0</v>
      </c>
      <c r="BI189" s="231">
        <f>IF(N189="nulová",J189,0)</f>
        <v>0</v>
      </c>
      <c r="BJ189" s="14" t="s">
        <v>122</v>
      </c>
      <c r="BK189" s="232">
        <f>ROUND(I189*H189,3)</f>
        <v>0</v>
      </c>
      <c r="BL189" s="14" t="s">
        <v>260</v>
      </c>
      <c r="BM189" s="230" t="s">
        <v>352</v>
      </c>
    </row>
    <row r="190" s="2" customFormat="1" ht="24.15" customHeight="1">
      <c r="A190" s="35"/>
      <c r="B190" s="36"/>
      <c r="C190" s="219" t="s">
        <v>353</v>
      </c>
      <c r="D190" s="219" t="s">
        <v>117</v>
      </c>
      <c r="E190" s="220" t="s">
        <v>354</v>
      </c>
      <c r="F190" s="221" t="s">
        <v>355</v>
      </c>
      <c r="G190" s="222" t="s">
        <v>237</v>
      </c>
      <c r="H190" s="223">
        <v>6</v>
      </c>
      <c r="I190" s="224"/>
      <c r="J190" s="223">
        <f>ROUND(I190*H190,3)</f>
        <v>0</v>
      </c>
      <c r="K190" s="225"/>
      <c r="L190" s="41"/>
      <c r="M190" s="226" t="s">
        <v>1</v>
      </c>
      <c r="N190" s="227" t="s">
        <v>42</v>
      </c>
      <c r="O190" s="94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0" t="s">
        <v>254</v>
      </c>
      <c r="AT190" s="230" t="s">
        <v>117</v>
      </c>
      <c r="AU190" s="230" t="s">
        <v>122</v>
      </c>
      <c r="AY190" s="14" t="s">
        <v>115</v>
      </c>
      <c r="BE190" s="231">
        <f>IF(N190="základná",J190,0)</f>
        <v>0</v>
      </c>
      <c r="BF190" s="231">
        <f>IF(N190="znížená",J190,0)</f>
        <v>0</v>
      </c>
      <c r="BG190" s="231">
        <f>IF(N190="zákl. prenesená",J190,0)</f>
        <v>0</v>
      </c>
      <c r="BH190" s="231">
        <f>IF(N190="zníž. prenesená",J190,0)</f>
        <v>0</v>
      </c>
      <c r="BI190" s="231">
        <f>IF(N190="nulová",J190,0)</f>
        <v>0</v>
      </c>
      <c r="BJ190" s="14" t="s">
        <v>122</v>
      </c>
      <c r="BK190" s="232">
        <f>ROUND(I190*H190,3)</f>
        <v>0</v>
      </c>
      <c r="BL190" s="14" t="s">
        <v>254</v>
      </c>
      <c r="BM190" s="230" t="s">
        <v>356</v>
      </c>
    </row>
    <row r="191" s="2" customFormat="1" ht="24.15" customHeight="1">
      <c r="A191" s="35"/>
      <c r="B191" s="36"/>
      <c r="C191" s="233" t="s">
        <v>357</v>
      </c>
      <c r="D191" s="233" t="s">
        <v>191</v>
      </c>
      <c r="E191" s="234" t="s">
        <v>358</v>
      </c>
      <c r="F191" s="235" t="s">
        <v>359</v>
      </c>
      <c r="G191" s="236" t="s">
        <v>237</v>
      </c>
      <c r="H191" s="237">
        <v>6</v>
      </c>
      <c r="I191" s="238"/>
      <c r="J191" s="237">
        <f>ROUND(I191*H191,3)</f>
        <v>0</v>
      </c>
      <c r="K191" s="239"/>
      <c r="L191" s="240"/>
      <c r="M191" s="241" t="s">
        <v>1</v>
      </c>
      <c r="N191" s="242" t="s">
        <v>42</v>
      </c>
      <c r="O191" s="94"/>
      <c r="P191" s="228">
        <f>O191*H191</f>
        <v>0</v>
      </c>
      <c r="Q191" s="228">
        <v>0.00046999999999999999</v>
      </c>
      <c r="R191" s="228">
        <f>Q191*H191</f>
        <v>0.00282</v>
      </c>
      <c r="S191" s="228">
        <v>0</v>
      </c>
      <c r="T191" s="22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0" t="s">
        <v>260</v>
      </c>
      <c r="AT191" s="230" t="s">
        <v>191</v>
      </c>
      <c r="AU191" s="230" t="s">
        <v>122</v>
      </c>
      <c r="AY191" s="14" t="s">
        <v>115</v>
      </c>
      <c r="BE191" s="231">
        <f>IF(N191="základná",J191,0)</f>
        <v>0</v>
      </c>
      <c r="BF191" s="231">
        <f>IF(N191="znížená",J191,0)</f>
        <v>0</v>
      </c>
      <c r="BG191" s="231">
        <f>IF(N191="zákl. prenesená",J191,0)</f>
        <v>0</v>
      </c>
      <c r="BH191" s="231">
        <f>IF(N191="zníž. prenesená",J191,0)</f>
        <v>0</v>
      </c>
      <c r="BI191" s="231">
        <f>IF(N191="nulová",J191,0)</f>
        <v>0</v>
      </c>
      <c r="BJ191" s="14" t="s">
        <v>122</v>
      </c>
      <c r="BK191" s="232">
        <f>ROUND(I191*H191,3)</f>
        <v>0</v>
      </c>
      <c r="BL191" s="14" t="s">
        <v>260</v>
      </c>
      <c r="BM191" s="230" t="s">
        <v>360</v>
      </c>
    </row>
    <row r="192" s="2" customFormat="1" ht="24.15" customHeight="1">
      <c r="A192" s="35"/>
      <c r="B192" s="36"/>
      <c r="C192" s="219" t="s">
        <v>361</v>
      </c>
      <c r="D192" s="219" t="s">
        <v>117</v>
      </c>
      <c r="E192" s="220" t="s">
        <v>362</v>
      </c>
      <c r="F192" s="221" t="s">
        <v>363</v>
      </c>
      <c r="G192" s="222" t="s">
        <v>253</v>
      </c>
      <c r="H192" s="223">
        <v>180</v>
      </c>
      <c r="I192" s="224"/>
      <c r="J192" s="223">
        <f>ROUND(I192*H192,3)</f>
        <v>0</v>
      </c>
      <c r="K192" s="225"/>
      <c r="L192" s="41"/>
      <c r="M192" s="226" t="s">
        <v>1</v>
      </c>
      <c r="N192" s="227" t="s">
        <v>42</v>
      </c>
      <c r="O192" s="94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0" t="s">
        <v>254</v>
      </c>
      <c r="AT192" s="230" t="s">
        <v>117</v>
      </c>
      <c r="AU192" s="230" t="s">
        <v>122</v>
      </c>
      <c r="AY192" s="14" t="s">
        <v>115</v>
      </c>
      <c r="BE192" s="231">
        <f>IF(N192="základná",J192,0)</f>
        <v>0</v>
      </c>
      <c r="BF192" s="231">
        <f>IF(N192="znížená",J192,0)</f>
        <v>0</v>
      </c>
      <c r="BG192" s="231">
        <f>IF(N192="zákl. prenesená",J192,0)</f>
        <v>0</v>
      </c>
      <c r="BH192" s="231">
        <f>IF(N192="zníž. prenesená",J192,0)</f>
        <v>0</v>
      </c>
      <c r="BI192" s="231">
        <f>IF(N192="nulová",J192,0)</f>
        <v>0</v>
      </c>
      <c r="BJ192" s="14" t="s">
        <v>122</v>
      </c>
      <c r="BK192" s="232">
        <f>ROUND(I192*H192,3)</f>
        <v>0</v>
      </c>
      <c r="BL192" s="14" t="s">
        <v>254</v>
      </c>
      <c r="BM192" s="230" t="s">
        <v>364</v>
      </c>
    </row>
    <row r="193" s="2" customFormat="1" ht="16.5" customHeight="1">
      <c r="A193" s="35"/>
      <c r="B193" s="36"/>
      <c r="C193" s="233" t="s">
        <v>365</v>
      </c>
      <c r="D193" s="233" t="s">
        <v>191</v>
      </c>
      <c r="E193" s="234" t="s">
        <v>366</v>
      </c>
      <c r="F193" s="235" t="s">
        <v>367</v>
      </c>
      <c r="G193" s="236" t="s">
        <v>259</v>
      </c>
      <c r="H193" s="237">
        <v>25.199999999999999</v>
      </c>
      <c r="I193" s="238"/>
      <c r="J193" s="237">
        <f>ROUND(I193*H193,3)</f>
        <v>0</v>
      </c>
      <c r="K193" s="239"/>
      <c r="L193" s="240"/>
      <c r="M193" s="241" t="s">
        <v>1</v>
      </c>
      <c r="N193" s="242" t="s">
        <v>42</v>
      </c>
      <c r="O193" s="94"/>
      <c r="P193" s="228">
        <f>O193*H193</f>
        <v>0</v>
      </c>
      <c r="Q193" s="228">
        <v>0.001</v>
      </c>
      <c r="R193" s="228">
        <f>Q193*H193</f>
        <v>0.0252</v>
      </c>
      <c r="S193" s="228">
        <v>0</v>
      </c>
      <c r="T193" s="22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0" t="s">
        <v>260</v>
      </c>
      <c r="AT193" s="230" t="s">
        <v>191</v>
      </c>
      <c r="AU193" s="230" t="s">
        <v>122</v>
      </c>
      <c r="AY193" s="14" t="s">
        <v>115</v>
      </c>
      <c r="BE193" s="231">
        <f>IF(N193="základná",J193,0)</f>
        <v>0</v>
      </c>
      <c r="BF193" s="231">
        <f>IF(N193="znížená",J193,0)</f>
        <v>0</v>
      </c>
      <c r="BG193" s="231">
        <f>IF(N193="zákl. prenesená",J193,0)</f>
        <v>0</v>
      </c>
      <c r="BH193" s="231">
        <f>IF(N193="zníž. prenesená",J193,0)</f>
        <v>0</v>
      </c>
      <c r="BI193" s="231">
        <f>IF(N193="nulová",J193,0)</f>
        <v>0</v>
      </c>
      <c r="BJ193" s="14" t="s">
        <v>122</v>
      </c>
      <c r="BK193" s="232">
        <f>ROUND(I193*H193,3)</f>
        <v>0</v>
      </c>
      <c r="BL193" s="14" t="s">
        <v>260</v>
      </c>
      <c r="BM193" s="230" t="s">
        <v>368</v>
      </c>
    </row>
    <row r="194" s="2" customFormat="1" ht="16.5" customHeight="1">
      <c r="A194" s="35"/>
      <c r="B194" s="36"/>
      <c r="C194" s="219" t="s">
        <v>369</v>
      </c>
      <c r="D194" s="219" t="s">
        <v>117</v>
      </c>
      <c r="E194" s="220" t="s">
        <v>370</v>
      </c>
      <c r="F194" s="221" t="s">
        <v>371</v>
      </c>
      <c r="G194" s="222" t="s">
        <v>237</v>
      </c>
      <c r="H194" s="223">
        <v>10</v>
      </c>
      <c r="I194" s="224"/>
      <c r="J194" s="223">
        <f>ROUND(I194*H194,3)</f>
        <v>0</v>
      </c>
      <c r="K194" s="225"/>
      <c r="L194" s="41"/>
      <c r="M194" s="226" t="s">
        <v>1</v>
      </c>
      <c r="N194" s="227" t="s">
        <v>42</v>
      </c>
      <c r="O194" s="94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0" t="s">
        <v>254</v>
      </c>
      <c r="AT194" s="230" t="s">
        <v>117</v>
      </c>
      <c r="AU194" s="230" t="s">
        <v>122</v>
      </c>
      <c r="AY194" s="14" t="s">
        <v>115</v>
      </c>
      <c r="BE194" s="231">
        <f>IF(N194="základná",J194,0)</f>
        <v>0</v>
      </c>
      <c r="BF194" s="231">
        <f>IF(N194="znížená",J194,0)</f>
        <v>0</v>
      </c>
      <c r="BG194" s="231">
        <f>IF(N194="zákl. prenesená",J194,0)</f>
        <v>0</v>
      </c>
      <c r="BH194" s="231">
        <f>IF(N194="zníž. prenesená",J194,0)</f>
        <v>0</v>
      </c>
      <c r="BI194" s="231">
        <f>IF(N194="nulová",J194,0)</f>
        <v>0</v>
      </c>
      <c r="BJ194" s="14" t="s">
        <v>122</v>
      </c>
      <c r="BK194" s="232">
        <f>ROUND(I194*H194,3)</f>
        <v>0</v>
      </c>
      <c r="BL194" s="14" t="s">
        <v>254</v>
      </c>
      <c r="BM194" s="230" t="s">
        <v>372</v>
      </c>
    </row>
    <row r="195" s="2" customFormat="1" ht="16.5" customHeight="1">
      <c r="A195" s="35"/>
      <c r="B195" s="36"/>
      <c r="C195" s="233" t="s">
        <v>373</v>
      </c>
      <c r="D195" s="233" t="s">
        <v>191</v>
      </c>
      <c r="E195" s="234" t="s">
        <v>374</v>
      </c>
      <c r="F195" s="235" t="s">
        <v>375</v>
      </c>
      <c r="G195" s="236" t="s">
        <v>237</v>
      </c>
      <c r="H195" s="237">
        <v>10</v>
      </c>
      <c r="I195" s="238"/>
      <c r="J195" s="237">
        <f>ROUND(I195*H195,3)</f>
        <v>0</v>
      </c>
      <c r="K195" s="239"/>
      <c r="L195" s="240"/>
      <c r="M195" s="243" t="s">
        <v>1</v>
      </c>
      <c r="N195" s="244" t="s">
        <v>42</v>
      </c>
      <c r="O195" s="245"/>
      <c r="P195" s="246">
        <f>O195*H195</f>
        <v>0</v>
      </c>
      <c r="Q195" s="246">
        <v>0.00017000000000000001</v>
      </c>
      <c r="R195" s="246">
        <f>Q195*H195</f>
        <v>0.0017000000000000001</v>
      </c>
      <c r="S195" s="246">
        <v>0</v>
      </c>
      <c r="T195" s="247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0" t="s">
        <v>260</v>
      </c>
      <c r="AT195" s="230" t="s">
        <v>191</v>
      </c>
      <c r="AU195" s="230" t="s">
        <v>122</v>
      </c>
      <c r="AY195" s="14" t="s">
        <v>115</v>
      </c>
      <c r="BE195" s="231">
        <f>IF(N195="základná",J195,0)</f>
        <v>0</v>
      </c>
      <c r="BF195" s="231">
        <f>IF(N195="znížená",J195,0)</f>
        <v>0</v>
      </c>
      <c r="BG195" s="231">
        <f>IF(N195="zákl. prenesená",J195,0)</f>
        <v>0</v>
      </c>
      <c r="BH195" s="231">
        <f>IF(N195="zníž. prenesená",J195,0)</f>
        <v>0</v>
      </c>
      <c r="BI195" s="231">
        <f>IF(N195="nulová",J195,0)</f>
        <v>0</v>
      </c>
      <c r="BJ195" s="14" t="s">
        <v>122</v>
      </c>
      <c r="BK195" s="232">
        <f>ROUND(I195*H195,3)</f>
        <v>0</v>
      </c>
      <c r="BL195" s="14" t="s">
        <v>260</v>
      </c>
      <c r="BM195" s="230" t="s">
        <v>376</v>
      </c>
    </row>
    <row r="196" s="2" customFormat="1" ht="6.96" customHeight="1">
      <c r="A196" s="35"/>
      <c r="B196" s="69"/>
      <c r="C196" s="70"/>
      <c r="D196" s="70"/>
      <c r="E196" s="70"/>
      <c r="F196" s="70"/>
      <c r="G196" s="70"/>
      <c r="H196" s="70"/>
      <c r="I196" s="70"/>
      <c r="J196" s="70"/>
      <c r="K196" s="70"/>
      <c r="L196" s="41"/>
      <c r="M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</row>
  </sheetData>
  <sheetProtection sheet="1" autoFilter="0" formatColumns="0" formatRows="0" objects="1" scenarios="1" spinCount="100000" saltValue="OGr1qG1n5Yi9FC6n2zotCaVkLN3fh8CyStf1wd7wHlN+Ae6ECkj+tnicLA4CWxatXsYQ5wpXB81ZnG0p59Fgcg==" hashValue="SmeoMkXAKmxCauSBR3iVLnNe7KDmYGc2I2jy//EbKwa1e3Ny1nU+PMVfkazqX/HjSpaYCKifIX9g9TEO5JwDuw==" algorithmName="SHA-512" password="CC35"/>
  <autoFilter ref="C123:K195"/>
  <mergeCells count="6">
    <mergeCell ref="E7:H7"/>
    <mergeCell ref="E16:H16"/>
    <mergeCell ref="E25:H25"/>
    <mergeCell ref="E85:H85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LAPTOP-O7A9F8MK\ampex</dc:creator>
  <cp:lastModifiedBy>LAPTOP-O7A9F8MK\ampex</cp:lastModifiedBy>
  <dcterms:created xsi:type="dcterms:W3CDTF">2024-11-05T19:59:00Z</dcterms:created>
  <dcterms:modified xsi:type="dcterms:W3CDTF">2024-11-05T19:59:02Z</dcterms:modified>
</cp:coreProperties>
</file>