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01 - Stojisko pre kontajnery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'01 - Stojisko pre kontajnery'!$C$124:$K$202</definedName>
    <definedName name="_xlnm.Print_Area" localSheetId="1">'01 - Stojisko pre kontajnery'!$C$4:$J$76,'01 - Stojisko pre kontajnery'!$C$114:$J$202</definedName>
    <definedName name="_xlnm.Print_Titles" localSheetId="1">'01 - Stojisko pre kontajnery'!$124:$124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5"/>
  <c r="BH195"/>
  <c r="BG195"/>
  <c r="BE195"/>
  <c r="T195"/>
  <c r="R195"/>
  <c r="P195"/>
  <c r="BI194"/>
  <c r="BH194"/>
  <c r="BG194"/>
  <c r="BE194"/>
  <c r="T194"/>
  <c r="R194"/>
  <c r="P194"/>
  <c r="BI191"/>
  <c r="BH191"/>
  <c r="BG191"/>
  <c r="BE191"/>
  <c r="T191"/>
  <c r="R191"/>
  <c r="P191"/>
  <c r="BI190"/>
  <c r="BH190"/>
  <c r="BG190"/>
  <c r="BE190"/>
  <c r="T190"/>
  <c r="R190"/>
  <c r="P190"/>
  <c r="BI187"/>
  <c r="BH187"/>
  <c r="BG187"/>
  <c r="BE187"/>
  <c r="T187"/>
  <c r="T186"/>
  <c r="R187"/>
  <c r="R186"/>
  <c r="P187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J122"/>
  <c r="F121"/>
  <c r="F119"/>
  <c r="E117"/>
  <c r="J90"/>
  <c r="F89"/>
  <c r="F87"/>
  <c r="E85"/>
  <c r="J19"/>
  <c r="E19"/>
  <c r="J121"/>
  <c r="J18"/>
  <c r="J16"/>
  <c r="E16"/>
  <c r="F122"/>
  <c r="J15"/>
  <c r="J10"/>
  <c r="J87"/>
  <c i="1" r="L90"/>
  <c r="AM90"/>
  <c r="AM89"/>
  <c r="L89"/>
  <c r="AM87"/>
  <c r="L87"/>
  <c r="L85"/>
  <c r="L84"/>
  <c i="2" r="J202"/>
  <c r="BK195"/>
  <c r="J176"/>
  <c r="J170"/>
  <c r="BK164"/>
  <c r="J153"/>
  <c r="BK136"/>
  <c r="BK200"/>
  <c r="BK190"/>
  <c r="BK184"/>
  <c r="J177"/>
  <c r="BK167"/>
  <c r="J157"/>
  <c r="BK151"/>
  <c r="J147"/>
  <c r="BK144"/>
  <c r="J138"/>
  <c r="BK131"/>
  <c r="BK202"/>
  <c r="J187"/>
  <c r="BK176"/>
  <c r="J165"/>
  <c r="BK159"/>
  <c r="J151"/>
  <c r="BK133"/>
  <c r="J129"/>
  <c r="J199"/>
  <c r="J181"/>
  <c r="J173"/>
  <c r="BK158"/>
  <c r="BK152"/>
  <c r="J139"/>
  <c r="J136"/>
  <c r="BK198"/>
  <c r="J182"/>
  <c r="J171"/>
  <c r="J162"/>
  <c r="BK146"/>
  <c r="J142"/>
  <c r="J134"/>
  <c r="BK201"/>
  <c r="J195"/>
  <c r="BK187"/>
  <c r="J179"/>
  <c r="J164"/>
  <c r="BK155"/>
  <c r="J148"/>
  <c r="BK143"/>
  <c r="BK134"/>
  <c r="BK129"/>
  <c r="BK182"/>
  <c r="J178"/>
  <c r="BK171"/>
  <c r="BK161"/>
  <c r="BK153"/>
  <c r="BK142"/>
  <c r="J131"/>
  <c r="J194"/>
  <c r="BK180"/>
  <c r="BK168"/>
  <c r="BK150"/>
  <c r="BK140"/>
  <c r="J135"/>
  <c r="BK128"/>
  <c r="J197"/>
  <c r="BK177"/>
  <c r="BK173"/>
  <c r="BK165"/>
  <c r="J159"/>
  <c r="BK145"/>
  <c r="J140"/>
  <c r="J133"/>
  <c r="J198"/>
  <c r="J191"/>
  <c r="BK185"/>
  <c r="BK181"/>
  <c r="BK175"/>
  <c r="J166"/>
  <c r="J156"/>
  <c r="J150"/>
  <c r="J146"/>
  <c r="J141"/>
  <c r="BK132"/>
  <c i="1" r="AS94"/>
  <c i="2" r="BK191"/>
  <c r="J180"/>
  <c r="BK174"/>
  <c r="BK162"/>
  <c r="J155"/>
  <c r="BK148"/>
  <c r="BK139"/>
  <c r="J200"/>
  <c r="J183"/>
  <c r="J174"/>
  <c r="BK156"/>
  <c r="J143"/>
  <c r="BK137"/>
  <c r="J201"/>
  <c r="J184"/>
  <c r="J175"/>
  <c r="J168"/>
  <c r="BK157"/>
  <c r="J144"/>
  <c r="J137"/>
  <c r="J128"/>
  <c r="BK197"/>
  <c r="BK194"/>
  <c r="BK183"/>
  <c r="BK170"/>
  <c r="J158"/>
  <c r="J152"/>
  <c r="J149"/>
  <c r="J145"/>
  <c r="BK135"/>
  <c r="BK130"/>
  <c r="BK199"/>
  <c r="J185"/>
  <c r="BK179"/>
  <c r="BK166"/>
  <c r="J161"/>
  <c r="BK149"/>
  <c r="BK141"/>
  <c r="J132"/>
  <c r="J190"/>
  <c r="BK178"/>
  <c r="J167"/>
  <c r="BK147"/>
  <c r="BK138"/>
  <c r="J130"/>
  <c l="1" r="BK127"/>
  <c r="P127"/>
  <c r="BK154"/>
  <c r="J154"/>
  <c r="J97"/>
  <c r="R154"/>
  <c r="P160"/>
  <c r="BK163"/>
  <c r="J163"/>
  <c r="J99"/>
  <c r="T163"/>
  <c r="BK172"/>
  <c r="J172"/>
  <c r="J101"/>
  <c r="T127"/>
  <c r="P154"/>
  <c r="BK160"/>
  <c r="J160"/>
  <c r="J98"/>
  <c r="R160"/>
  <c r="P163"/>
  <c r="BK169"/>
  <c r="J169"/>
  <c r="J100"/>
  <c r="R169"/>
  <c r="T172"/>
  <c r="R127"/>
  <c r="T154"/>
  <c r="T160"/>
  <c r="R163"/>
  <c r="P169"/>
  <c r="T169"/>
  <c r="P172"/>
  <c r="R172"/>
  <c r="BK189"/>
  <c r="BK188"/>
  <c r="J188"/>
  <c r="J103"/>
  <c r="P189"/>
  <c r="P188"/>
  <c r="R189"/>
  <c r="R188"/>
  <c r="T189"/>
  <c r="T188"/>
  <c r="BK193"/>
  <c r="J193"/>
  <c r="J106"/>
  <c r="P193"/>
  <c r="P192"/>
  <c r="R193"/>
  <c r="R192"/>
  <c r="T193"/>
  <c r="T192"/>
  <c r="BK196"/>
  <c r="J196"/>
  <c r="J107"/>
  <c r="P196"/>
  <c r="R196"/>
  <c r="T196"/>
  <c r="BK186"/>
  <c r="J186"/>
  <c r="J102"/>
  <c r="J119"/>
  <c r="BF129"/>
  <c r="BF132"/>
  <c r="BF135"/>
  <c r="BF138"/>
  <c r="BF141"/>
  <c r="BF142"/>
  <c r="BF146"/>
  <c r="BF149"/>
  <c r="BF150"/>
  <c r="BF151"/>
  <c r="BF153"/>
  <c r="BF167"/>
  <c r="BF173"/>
  <c r="BF178"/>
  <c r="BF187"/>
  <c r="BF191"/>
  <c r="BF198"/>
  <c r="BF200"/>
  <c r="J89"/>
  <c r="BF128"/>
  <c r="BF130"/>
  <c r="BF139"/>
  <c r="BF143"/>
  <c r="BF164"/>
  <c r="BF177"/>
  <c r="BF182"/>
  <c r="BF184"/>
  <c r="BF197"/>
  <c r="BF199"/>
  <c r="BF201"/>
  <c r="BF131"/>
  <c r="BF133"/>
  <c r="BF137"/>
  <c r="BF140"/>
  <c r="BF144"/>
  <c r="BF147"/>
  <c r="BF155"/>
  <c r="BF156"/>
  <c r="BF157"/>
  <c r="BF162"/>
  <c r="BF165"/>
  <c r="BF166"/>
  <c r="BF171"/>
  <c r="BF174"/>
  <c r="BF180"/>
  <c r="BF185"/>
  <c r="BF194"/>
  <c r="BF195"/>
  <c r="BF202"/>
  <c r="F90"/>
  <c r="BF134"/>
  <c r="BF136"/>
  <c r="BF145"/>
  <c r="BF148"/>
  <c r="BF152"/>
  <c r="BF158"/>
  <c r="BF159"/>
  <c r="BF161"/>
  <c r="BF168"/>
  <c r="BF170"/>
  <c r="BF175"/>
  <c r="BF176"/>
  <c r="BF179"/>
  <c r="BF181"/>
  <c r="BF183"/>
  <c r="BF190"/>
  <c r="F33"/>
  <c i="1" r="BB95"/>
  <c r="BB94"/>
  <c r="W31"/>
  <c i="2" r="F34"/>
  <c i="1" r="BC95"/>
  <c r="BC94"/>
  <c r="W32"/>
  <c i="2" r="J31"/>
  <c i="1" r="AV95"/>
  <c i="2" r="F35"/>
  <c i="1" r="BD95"/>
  <c r="BD94"/>
  <c r="W33"/>
  <c i="2" r="F31"/>
  <c i="1" r="AZ95"/>
  <c r="AZ94"/>
  <c r="W29"/>
  <c i="2" l="1" r="P126"/>
  <c r="P125"/>
  <c i="1" r="AU95"/>
  <c i="2" r="R126"/>
  <c r="R125"/>
  <c r="T126"/>
  <c r="T125"/>
  <c r="BK126"/>
  <c r="J126"/>
  <c r="J95"/>
  <c r="J127"/>
  <c r="J96"/>
  <c r="J189"/>
  <c r="J104"/>
  <c r="BK192"/>
  <c r="J192"/>
  <c r="J105"/>
  <c i="1" r="AU94"/>
  <c r="AY94"/>
  <c r="AV94"/>
  <c r="AK29"/>
  <c r="AX94"/>
  <c i="2" r="F32"/>
  <c i="1" r="BA95"/>
  <c r="BA94"/>
  <c r="W30"/>
  <c i="2" r="J32"/>
  <c i="1" r="AW95"/>
  <c r="AT95"/>
  <c i="2" l="1" r="BK125"/>
  <c r="J125"/>
  <c r="J94"/>
  <c i="1" r="AW94"/>
  <c r="AK30"/>
  <c i="2" l="1" r="J28"/>
  <c i="1" r="AG95"/>
  <c r="AG94"/>
  <c r="AK26"/>
  <c r="AT94"/>
  <c r="AN94"/>
  <c i="2" l="1" r="J37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<sst xmlns="http://schemas.openxmlformats.org/spreadsheetml/2006/main">
  <si>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</si>
  <si>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</si>
  <si>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</si>
  <si>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</si>
  <si>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</si>
  <si>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{8e500c21-fa60-4810-a788-4f6416cbdcf5}</t>
  </si>
  <si>
    <t>0,01</t>
  </si>
  <si>
    <t>20</t>
  </si>
  <si>
    <t>REKAPITULÁCIA STAVBY</t>
  </si>
  <si>
    <t xml:space="preserve">v ---  nižšie sa nachádzajú doplnkové a pomocné údaje k zostavám  --- v</t>
  </si>
  <si>
    <t>0,001</t>
  </si>
  <si>
    <t>Kód:</t>
  </si>
  <si>
    <t>01</t>
  </si>
  <si>
    <t>Stavba:</t>
  </si>
  <si>
    <t>Stojisko pre kontajnery</t>
  </si>
  <si>
    <t>JKSO:</t>
  </si>
  <si>
    <t>KS:</t>
  </si>
  <si>
    <t>Miesto:</t>
  </si>
  <si>
    <t>Poprad</t>
  </si>
  <si>
    <t>Dátum:</t>
  </si>
  <si>
    <t>28. 6. 2023</t>
  </si>
  <si>
    <t>Objednávateľ:</t>
  </si>
  <si>
    <t>IČO:</t>
  </si>
  <si>
    <t>00416223</t>
  </si>
  <si>
    <t xml:space="preserve">Slovenský Červený kríž, Územný spolok </t>
  </si>
  <si>
    <t>IČ DPH:</t>
  </si>
  <si>
    <t>Zhotoviteľ:</t>
  </si>
  <si>
    <t xml:space="preserve"> </t>
  </si>
  <si>
    <t>Projektant:</t>
  </si>
  <si>
    <t>True</t>
  </si>
  <si>
    <t>Spracovateľ:</t>
  </si>
  <si>
    <t>Ing. Igor Urban, CSc.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</si>
  <si>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</si>
  <si>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</si>
  <si>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</si>
  <si>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</si>
  <si>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</si>
  <si>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</si>
  <si>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</si>
  <si>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</si>
  <si>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</si>
  <si>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</si>
  <si>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</si>
  <si>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</si>
  <si>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</si>
  <si>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</si>
  <si>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</si>
  <si>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</si>
  <si>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</si>
  <si>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</si>
  <si>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</si>
  <si>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</si>
  <si>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</si>
  <si>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</si>
  <si>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</si>
  <si>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</si>
  <si>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</si>
  <si>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</si>
  <si>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</si>
  <si>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</si>
  <si>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</si>
  <si>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</si>
  <si>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</si>
  <si>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</si>
  <si>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</si>
  <si>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</si>
  <si>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</si>
  <si>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</si>
  <si>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</si>
  <si>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</si>
  <si>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</si>
  <si>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</si>
  <si>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</si>
  <si>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</si>
  <si>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</si>
  <si>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</si>
  <si>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</si>
  <si>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</si>
  <si>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</si>
  <si>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</si>
  <si>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</si>
  <si>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</si>
  <si>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</si>
  <si>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</si>
  <si>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</si>
  <si>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</si>
  <si>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</si>
  <si>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</si>
  <si>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</si>
  <si>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</si>
  <si>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</si>
  <si>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</si>
  <si>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</si>
  <si>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</si>
  <si>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</si>
  <si>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</si>
  <si>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>M - Práce a dodávky M</t>
  </si>
  <si>
    <t xml:space="preserve">    21-M - Elektromontáže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</si>
  <si>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</si>
  <si>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</si>
  <si>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</si>
  <si>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</si>
  <si>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</si>
  <si>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</si>
  <si>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</si>
  <si>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</si>
  <si>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</si>
  <si>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</si>
  <si>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</si>
  <si>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</si>
  <si>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</si>
  <si>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</si>
  <si>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</si>
  <si>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</si>
  <si>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</si>
  <si>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</si>
  <si>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111101101.S</t>
  </si>
  <si>
    <t>Odstránenie travín a tŕstia s príp. premiestnením a uložením na hromady do 50 m, pri celkovej ploche do 1000m2</t>
  </si>
  <si>
    <t>m2</t>
  </si>
  <si>
    <t>4</t>
  </si>
  <si>
    <t>2</t>
  </si>
  <si>
    <t>-929246281</t>
  </si>
  <si>
    <t>120001101.S</t>
  </si>
  <si>
    <t>Príplatok k cenám výkopov za sťaženie výkopu v blízkosti podzemného vedenia alebo výbušnín</t>
  </si>
  <si>
    <t>m3</t>
  </si>
  <si>
    <t>1647198307</t>
  </si>
  <si>
    <t>3</t>
  </si>
  <si>
    <t>130901123.S</t>
  </si>
  <si>
    <t>Búranie konštrukcií zo betónu železového alebo predpätého vo vykopávkach</t>
  </si>
  <si>
    <t>445352298</t>
  </si>
  <si>
    <t>131301102.S</t>
  </si>
  <si>
    <t>Výkop nezapaženej jamy v hornine 4, nad 100 do 1000 m3</t>
  </si>
  <si>
    <t>1137277203</t>
  </si>
  <si>
    <t>5</t>
  </si>
  <si>
    <t>131301109.S</t>
  </si>
  <si>
    <t>Hĺbenie nezapažených jám a zárezov. Príplatok za lepivosť horniny 4</t>
  </si>
  <si>
    <t>262802797</t>
  </si>
  <si>
    <t>6</t>
  </si>
  <si>
    <t>161101501.S</t>
  </si>
  <si>
    <t>Zvislé premiestnenie výkopku z horniny I až IV, nosením za každé 3 m výšky</t>
  </si>
  <si>
    <t>1373599287</t>
  </si>
  <si>
    <t>7</t>
  </si>
  <si>
    <t>162201102.S</t>
  </si>
  <si>
    <t>Vodorovné premiestnenie výkopku z horniny 1-4 nad 20-50m</t>
  </si>
  <si>
    <t>-987791698</t>
  </si>
  <si>
    <t>8</t>
  </si>
  <si>
    <t>162501122.S</t>
  </si>
  <si>
    <t>Vodorovné premiestnenie výkopku po spevnenej ceste z horniny tr.1-4, nad 100 do 1000 m3 na vzdialenosť do 3000 m</t>
  </si>
  <si>
    <t>2005487835</t>
  </si>
  <si>
    <t>9</t>
  </si>
  <si>
    <t>162501123.S</t>
  </si>
  <si>
    <t>Vodorovné premiestnenie výkopku po spevnenej ceste z horniny tr.1-4, nad 100 do 1000 m3, príplatok k cene za každých ďalšich a začatých 1000 m</t>
  </si>
  <si>
    <t>1961115890</t>
  </si>
  <si>
    <t>10</t>
  </si>
  <si>
    <t>167101102.S</t>
  </si>
  <si>
    <t>Nakladanie neuľahnutého výkopku z hornín tr.1-4 nad 100 do 1000 m3</t>
  </si>
  <si>
    <t>1891876105</t>
  </si>
  <si>
    <t>11</t>
  </si>
  <si>
    <t>171201202.S</t>
  </si>
  <si>
    <t>Uloženie sypaniny na skládky nad 100 do 1000 m3</t>
  </si>
  <si>
    <t>2031149816</t>
  </si>
  <si>
    <t>12</t>
  </si>
  <si>
    <t>171209002.S</t>
  </si>
  <si>
    <t>Poplatok za skládku - zemina a kamenivo (17 05) ostatné</t>
  </si>
  <si>
    <t>t</t>
  </si>
  <si>
    <t>445196031</t>
  </si>
  <si>
    <t>13</t>
  </si>
  <si>
    <t>174101001.S</t>
  </si>
  <si>
    <t>Zásyp sypaninou so zhutnením jám, šachiet, rýh, zárezov alebo okolo objektov do 100 m3</t>
  </si>
  <si>
    <t>684100649</t>
  </si>
  <si>
    <t>14</t>
  </si>
  <si>
    <t>175101101.S</t>
  </si>
  <si>
    <t>Obsyp potrubia sypaninou z vhodných hornín 1 až 4 bez prehodenia sypaniny</t>
  </si>
  <si>
    <t>323225442</t>
  </si>
  <si>
    <t>15</t>
  </si>
  <si>
    <t>M</t>
  </si>
  <si>
    <t>583310001200.S</t>
  </si>
  <si>
    <t>Kamenivo ťažené hrubé frakcia 8-16 mm</t>
  </si>
  <si>
    <t>1683384691</t>
  </si>
  <si>
    <t>16</t>
  </si>
  <si>
    <t>175101201.S</t>
  </si>
  <si>
    <t>Obsyp objektov sypaninou z vhodných hornín 1 až 4 bez prehodenia sypaniny</t>
  </si>
  <si>
    <t>851612013</t>
  </si>
  <si>
    <t>17</t>
  </si>
  <si>
    <t>583310000300.S</t>
  </si>
  <si>
    <t>Okrasný kameň, riečny štrk pestrý 32-50 mm 25 kg vrece</t>
  </si>
  <si>
    <t>ks</t>
  </si>
  <si>
    <t>796444608</t>
  </si>
  <si>
    <t>18</t>
  </si>
  <si>
    <t>180402111.S</t>
  </si>
  <si>
    <t>Založenie trávnika parkového výsevom v rovine do 1:5</t>
  </si>
  <si>
    <t>936368116</t>
  </si>
  <si>
    <t>19</t>
  </si>
  <si>
    <t>005720001400.S</t>
  </si>
  <si>
    <t>Osivá tráv - semená parkovej zmesi</t>
  </si>
  <si>
    <t>kg</t>
  </si>
  <si>
    <t>-1511827870</t>
  </si>
  <si>
    <t>181301103.S</t>
  </si>
  <si>
    <t>Rozprestretie ornice v rovine , plocha do 500 m2, hr.do 200 mm</t>
  </si>
  <si>
    <t>-1817014440</t>
  </si>
  <si>
    <t>21</t>
  </si>
  <si>
    <t>103640000100.S</t>
  </si>
  <si>
    <t>Zemina pre terénne úpravy - ornica</t>
  </si>
  <si>
    <t>1288728754</t>
  </si>
  <si>
    <t>22</t>
  </si>
  <si>
    <t>182001111.S</t>
  </si>
  <si>
    <t>Plošná úprava terénu pri nerovnostiach terénu nad 50-100mm v rovine alebo na svahu do 1:5</t>
  </si>
  <si>
    <t>1072348922</t>
  </si>
  <si>
    <t>23</t>
  </si>
  <si>
    <t>183403153.S</t>
  </si>
  <si>
    <t>Obrobenie pôdy hrabaním v rovine alebo na svahu do 1:5</t>
  </si>
  <si>
    <t>799869372</t>
  </si>
  <si>
    <t>24</t>
  </si>
  <si>
    <t>183403161.S</t>
  </si>
  <si>
    <t>Obrobenie pôdy valcovaním v rovine alebo na svahu do 1:5</t>
  </si>
  <si>
    <t>-900167412</t>
  </si>
  <si>
    <t>25</t>
  </si>
  <si>
    <t>184852010.S</t>
  </si>
  <si>
    <t>Hnojenie trávnika v rovine alebo na svahu do 1:5 umelým hnojivom</t>
  </si>
  <si>
    <t>1053891895</t>
  </si>
  <si>
    <t>26</t>
  </si>
  <si>
    <t>251910000100.S</t>
  </si>
  <si>
    <t>Hnojivo záhradné Cererit bezchloridové granulované balené</t>
  </si>
  <si>
    <t>-2034516731</t>
  </si>
  <si>
    <t>Zakladanie</t>
  </si>
  <si>
    <t>27</t>
  </si>
  <si>
    <t>211971121.S</t>
  </si>
  <si>
    <t>Zhotov. oplášt. výplne z geotext. v ryhe alebo v záreze pri rozvinutej šírke oplášt. od 0 do 2, 5 m</t>
  </si>
  <si>
    <t>1863512375</t>
  </si>
  <si>
    <t>28</t>
  </si>
  <si>
    <t>693110002000.S</t>
  </si>
  <si>
    <t>Geotextília polypropylénová netkaná 200 g/m2</t>
  </si>
  <si>
    <t>2108168081</t>
  </si>
  <si>
    <t>29</t>
  </si>
  <si>
    <t>212572121.S</t>
  </si>
  <si>
    <t>Lôžko pre trativod z kameniva drobného ťaženého</t>
  </si>
  <si>
    <t>-1066915338</t>
  </si>
  <si>
    <t>30</t>
  </si>
  <si>
    <t>212756121.S</t>
  </si>
  <si>
    <t>Trativody z flexodrenážnych rúr, DN 160</t>
  </si>
  <si>
    <t>m</t>
  </si>
  <si>
    <t>1981091002</t>
  </si>
  <si>
    <t>31</t>
  </si>
  <si>
    <t>289971411.S</t>
  </si>
  <si>
    <t>Geomreža pre stabilizáciu podkladu, tuhá jednoosá z polyetylénu pevnosť v ťahu do 50 kN/m sklon do 1 : 5</t>
  </si>
  <si>
    <t>-1926558010</t>
  </si>
  <si>
    <t>Vodorovné konštrukcie</t>
  </si>
  <si>
    <t>32</t>
  </si>
  <si>
    <t>452112131.S</t>
  </si>
  <si>
    <t>Osadenie prstenca pod poklopy a mreže, výšky nad 200 mm</t>
  </si>
  <si>
    <t>453193586</t>
  </si>
  <si>
    <t>33</t>
  </si>
  <si>
    <t>592240009100.S</t>
  </si>
  <si>
    <t>Betónový roznášací prstenec pre revízne šachty DN 800</t>
  </si>
  <si>
    <t>1742673773</t>
  </si>
  <si>
    <t>Komunikácie</t>
  </si>
  <si>
    <t>34</t>
  </si>
  <si>
    <t>564231111.S</t>
  </si>
  <si>
    <t>Podklad alebo podsyp zo štrkopiesku s rozprestretím, vlhčením a zhutnením, po zhutnení hr. 100 mm</t>
  </si>
  <si>
    <t>-2071328854</t>
  </si>
  <si>
    <t>35</t>
  </si>
  <si>
    <t>564760211.S</t>
  </si>
  <si>
    <t>Podklad alebo kryt z kameniva hrubého drveného veľ. 16-32 mm s rozprestretím a zhutnením hr. 200 mm</t>
  </si>
  <si>
    <t>-1809458180</t>
  </si>
  <si>
    <t>36</t>
  </si>
  <si>
    <t>564861113.S</t>
  </si>
  <si>
    <t>Podklad zo štrkodrviny s rozprestretím a zhutnením, po zhutnení hr. 220 mm</t>
  </si>
  <si>
    <t>1543956296</t>
  </si>
  <si>
    <t>37</t>
  </si>
  <si>
    <t>596911223.S</t>
  </si>
  <si>
    <t>Kladenie betónovej zámkovej dlažby pozemných komunikácií hr. 80 mm pre peších nad 100 do 300 m2 so zriadením lôžka z kameniva hr. 50 mm</t>
  </si>
  <si>
    <t>2066956209</t>
  </si>
  <si>
    <t>38</t>
  </si>
  <si>
    <t>592460012000</t>
  </si>
  <si>
    <t>Dlažba betónová, rozmer 200x100x80 mm, sivá</t>
  </si>
  <si>
    <t>-315564617</t>
  </si>
  <si>
    <t>Rúrové vedenie</t>
  </si>
  <si>
    <t>39</t>
  </si>
  <si>
    <t>899103111.S</t>
  </si>
  <si>
    <t>Osadenie poklopu liatinového a oceľového vrátane rámu hmotn. nad 100 do 150 kg</t>
  </si>
  <si>
    <t>734140199</t>
  </si>
  <si>
    <t>40</t>
  </si>
  <si>
    <t>552410002200.S</t>
  </si>
  <si>
    <t>Poklop liatinový B125 priemer 600 mm</t>
  </si>
  <si>
    <t>116939067</t>
  </si>
  <si>
    <t>Ostatné konštrukcie a práce-búranie</t>
  </si>
  <si>
    <t>41</t>
  </si>
  <si>
    <t>914001111.S</t>
  </si>
  <si>
    <t>Dopravné značenie</t>
  </si>
  <si>
    <t>kpl</t>
  </si>
  <si>
    <t>240769896</t>
  </si>
  <si>
    <t>42</t>
  </si>
  <si>
    <t>916361112.S</t>
  </si>
  <si>
    <t>Osadenie cestného obrubníka betónového ležatého do lôžka z betónu prostého tr. C 16/20 s bočnou oporou</t>
  </si>
  <si>
    <t>-31663498</t>
  </si>
  <si>
    <t>43</t>
  </si>
  <si>
    <t>592170001000.S</t>
  </si>
  <si>
    <t>Obrubník cestný, lxšxv 1000x150x260 mm</t>
  </si>
  <si>
    <t>-1803678174</t>
  </si>
  <si>
    <t>44</t>
  </si>
  <si>
    <t>916561112.S</t>
  </si>
  <si>
    <t>Osadenie záhonového alebo parkového obrubníka betón., do lôžka z bet. pros. tr. C 16/20 s bočnou oporou</t>
  </si>
  <si>
    <t>280284550</t>
  </si>
  <si>
    <t>45</t>
  </si>
  <si>
    <t>592170001900</t>
  </si>
  <si>
    <t>Obrubník parkový, lxšxv 1000x50x200 mm, sivá</t>
  </si>
  <si>
    <t>-859019376</t>
  </si>
  <si>
    <t>46</t>
  </si>
  <si>
    <t>917831514.S</t>
  </si>
  <si>
    <t>Osadenie palisád hranatých betónových do betónu dĺžky 100 cm - do radu</t>
  </si>
  <si>
    <t>-1632043491</t>
  </si>
  <si>
    <t>47</t>
  </si>
  <si>
    <t>592170006360</t>
  </si>
  <si>
    <t>Palisáda, rozmer 120x165x1000 mm, sivá</t>
  </si>
  <si>
    <t>-390495401</t>
  </si>
  <si>
    <t>48</t>
  </si>
  <si>
    <t>979081111.S</t>
  </si>
  <si>
    <t>Odvoz sutiny a vybúraných hmôt na skládku do 1 km</t>
  </si>
  <si>
    <t>978908798</t>
  </si>
  <si>
    <t>49</t>
  </si>
  <si>
    <t>979081121.S</t>
  </si>
  <si>
    <t>Odvoz sutiny a vybúraných hmôt na skládku za každý ďalší 1 km</t>
  </si>
  <si>
    <t>1967487528</t>
  </si>
  <si>
    <t>50</t>
  </si>
  <si>
    <t>979082111.S</t>
  </si>
  <si>
    <t>Vnútrostavenisková doprava sutiny a vybúraných hmôt do 10 m</t>
  </si>
  <si>
    <t>1009285394</t>
  </si>
  <si>
    <t>51</t>
  </si>
  <si>
    <t>979082121.S</t>
  </si>
  <si>
    <t>Vnútrostavenisková doprava sutiny a vybúraných hmôt za každých ďalších 5 m</t>
  </si>
  <si>
    <t>1404149100</t>
  </si>
  <si>
    <t>52</t>
  </si>
  <si>
    <t>979089612.S</t>
  </si>
  <si>
    <t>Poplatok za skládku - iné odpady zo stavieb a demolácií (17 09), ostatné</t>
  </si>
  <si>
    <t>-1855942565</t>
  </si>
  <si>
    <t>53</t>
  </si>
  <si>
    <t>979089713.S</t>
  </si>
  <si>
    <t>Prenájom kontajneru</t>
  </si>
  <si>
    <t>-765324418</t>
  </si>
  <si>
    <t>99</t>
  </si>
  <si>
    <t>Presun hmôt HSV</t>
  </si>
  <si>
    <t>54</t>
  </si>
  <si>
    <t>998223011.S</t>
  </si>
  <si>
    <t>Presun hmôt pre pozemné komunikácie s krytom dláždeným (822 2.3, 822 5.3) akejkoľvek dĺžky objektu</t>
  </si>
  <si>
    <t>-1826110639</t>
  </si>
  <si>
    <t>PSV</t>
  </si>
  <si>
    <t>Práce a dodávky PSV</t>
  </si>
  <si>
    <t>767</t>
  </si>
  <si>
    <t>Konštrukcie doplnkové kovové</t>
  </si>
  <si>
    <t>55</t>
  </si>
  <si>
    <t>767914830.S</t>
  </si>
  <si>
    <t xml:space="preserve">Demontáž oplotenia rámového na oceľové stĺpiky, výšky nad 1 do 2 m,  -0,00900t</t>
  </si>
  <si>
    <t>1316852865</t>
  </si>
  <si>
    <t>56</t>
  </si>
  <si>
    <t>767996801.S</t>
  </si>
  <si>
    <t xml:space="preserve">Demontáž ostatných doplnkov stavieb s hmotnosťou jednotlivých dielov konštrukcií do 50 kg,  -0,00100t</t>
  </si>
  <si>
    <t>-2095074997</t>
  </si>
  <si>
    <t>Práce a dodávky M</t>
  </si>
  <si>
    <t>21-M</t>
  </si>
  <si>
    <t>Elektromontáže</t>
  </si>
  <si>
    <t>57</t>
  </si>
  <si>
    <t>210010100</t>
  </si>
  <si>
    <t>Realizácia elektroinštalácie - prívod do kontajnera</t>
  </si>
  <si>
    <t>64</t>
  </si>
  <si>
    <t>1068288708</t>
  </si>
  <si>
    <t>58</t>
  </si>
  <si>
    <t>210010110</t>
  </si>
  <si>
    <t>Dodávka a osadenie vonkajšieho osvetlenia</t>
  </si>
  <si>
    <t>-601857194</t>
  </si>
  <si>
    <t>VRN</t>
  </si>
  <si>
    <t>Investičné náklady neobsiahnuté v cenách</t>
  </si>
  <si>
    <t>59</t>
  </si>
  <si>
    <t>0003000011.S</t>
  </si>
  <si>
    <t>Geodetické práce</t>
  </si>
  <si>
    <t>eur</t>
  </si>
  <si>
    <t>-1434026195</t>
  </si>
  <si>
    <t>60</t>
  </si>
  <si>
    <t>0004000013.S</t>
  </si>
  <si>
    <t>Projektové práce - náklady na dokumentáciu pre stavebné povolenie</t>
  </si>
  <si>
    <t>811779299</t>
  </si>
  <si>
    <t>61</t>
  </si>
  <si>
    <t>0004000041.S</t>
  </si>
  <si>
    <t>Projektové práce - náklady na inžiniersko technickú pomoc bez rozlíšenia</t>
  </si>
  <si>
    <t>-1341730961</t>
  </si>
  <si>
    <t>62</t>
  </si>
  <si>
    <t>0006000013.S</t>
  </si>
  <si>
    <t>Zariadenie staveniska - prevádzkové sklady</t>
  </si>
  <si>
    <t>1144219819</t>
  </si>
  <si>
    <t>63</t>
  </si>
  <si>
    <t>0006000021.S</t>
  </si>
  <si>
    <t>Zariadenie staveniska - prevádzkové oplotenie staveniska</t>
  </si>
  <si>
    <t>-1342810879</t>
  </si>
  <si>
    <t>0006000042.S</t>
  </si>
  <si>
    <t>Zariadenie staveniska - sociálne zariadenia</t>
  </si>
  <si>
    <t>407497073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</si>
</sst>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3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2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2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164" fontId="13" fillId="0" borderId="0" xfId="0" applyNumberFormat="1" applyFont="1" applyAlignment="1" applyProtection="1">
      <alignment horizontal="left" vertical="center"/>
    </xf>
    <xf numFmtId="0" fontId="13" fillId="0" borderId="0" xfId="0" applyFont="1" applyAlignment="1" applyProtection="1">
      <alignment vertical="center"/>
    </xf>
    <xf numFmtId="4" fontId="14" fillId="0" borderId="0" xfId="0" applyNumberFormat="1" applyFont="1" applyAlignment="1" applyProtection="1">
      <alignment vertical="center"/>
    </xf>
    <xf numFmtId="0" fontId="13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2" borderId="0" xfId="0" applyFont="1" applyFill="1" applyAlignment="1" applyProtection="1">
      <alignment vertical="center"/>
    </xf>
    <xf numFmtId="0" fontId="4" fillId="2" borderId="6" xfId="0" applyFont="1" applyFill="1" applyBorder="1" applyAlignment="1" applyProtection="1">
      <alignment horizontal="left" vertical="center"/>
    </xf>
    <xf numFmtId="0" fontId="0" fillId="2" borderId="7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left" vertical="center"/>
    </xf>
    <xf numFmtId="4" fontId="4" fillId="2" borderId="7" xfId="0" applyNumberFormat="1" applyFont="1" applyFill="1" applyBorder="1" applyAlignment="1" applyProtection="1">
      <alignment vertical="center"/>
    </xf>
    <xf numFmtId="0" fontId="0" fillId="2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3" borderId="6" xfId="0" applyFont="1" applyFill="1" applyBorder="1" applyAlignment="1" applyProtection="1">
      <alignment horizontal="center" vertical="center"/>
    </xf>
    <xf numFmtId="0" fontId="19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19" fillId="3" borderId="7" xfId="0" applyFont="1" applyFill="1" applyBorder="1" applyAlignment="1" applyProtection="1">
      <alignment horizontal="center" vertical="center"/>
    </xf>
    <xf numFmtId="0" fontId="19" fillId="3" borderId="7" xfId="0" applyFont="1" applyFill="1" applyBorder="1" applyAlignment="1" applyProtection="1">
      <alignment horizontal="right" vertical="center"/>
    </xf>
    <xf numFmtId="0" fontId="19" fillId="3" borderId="8" xfId="0" applyFont="1" applyFill="1" applyBorder="1" applyAlignment="1" applyProtection="1">
      <alignment horizontal="left" vertical="center"/>
    </xf>
    <xf numFmtId="0" fontId="19" fillId="3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3" borderId="0" xfId="0" applyFont="1" applyFill="1" applyAlignment="1" applyProtection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19" fillId="3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3" borderId="16" xfId="0" applyFont="1" applyFill="1" applyBorder="1" applyAlignment="1" applyProtection="1">
      <alignment horizontal="center" vertical="center" wrapText="1"/>
    </xf>
    <xf numFmtId="0" fontId="19" fillId="3" borderId="17" xfId="0" applyFont="1" applyFill="1" applyBorder="1" applyAlignment="1" applyProtection="1">
      <alignment horizontal="center" vertical="center" wrapText="1"/>
    </xf>
    <xf numFmtId="0" fontId="19" fillId="3" borderId="18" xfId="0" applyFont="1" applyFill="1" applyBorder="1" applyAlignment="1" applyProtection="1">
      <alignment horizontal="center" vertical="center" wrapText="1"/>
    </xf>
    <xf numFmtId="0" fontId="19" fillId="3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</xf>
    <xf numFmtId="49" fontId="30" fillId="0" borderId="22" xfId="0" applyNumberFormat="1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center" vertical="center" wrapText="1"/>
    </xf>
    <xf numFmtId="167" fontId="30" fillId="0" borderId="22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31" fillId="0" borderId="22" xfId="0" applyFont="1" applyBorder="1" applyAlignment="1" applyProtection="1">
      <alignment vertical="center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 applyProtection="1">
      <alignment horizontal="left" vertical="center"/>
    </xf>
    <xf numFmtId="0" fontId="30" fillId="0" borderId="0" xfId="0" applyFont="1" applyBorder="1" applyAlignment="1" applyProtection="1">
      <alignment horizontal="center" vertical="center"/>
    </xf>
    <xf numFmtId="0" fontId="20" fillId="0" borderId="19" xfId="0" applyFont="1" applyBorder="1" applyAlignment="1" applyProtection="1">
      <alignment horizontal="left" vertical="center"/>
    </xf>
    <xf numFmtId="0" fontId="20" fillId="0" borderId="20" xfId="0" applyFont="1" applyBorder="1" applyAlignment="1" applyProtection="1">
      <alignment horizontal="center"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S4" s="14" t="s">
        <v>10</v>
      </c>
    </row>
    <row r="5" s="1" customFormat="1" ht="12" customHeight="1">
      <c r="B5" s="18"/>
      <c r="C5" s="19"/>
      <c r="D5" s="22" t="s">
        <v>11</v>
      </c>
      <c r="E5" s="19"/>
      <c r="F5" s="19"/>
      <c r="G5" s="19"/>
      <c r="H5" s="19"/>
      <c r="I5" s="19"/>
      <c r="J5" s="19"/>
      <c r="K5" s="23" t="s">
        <v>12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S5" s="14" t="s">
        <v>6</v>
      </c>
    </row>
    <row r="6" s="1" customFormat="1" ht="36.96" customHeight="1">
      <c r="B6" s="18"/>
      <c r="C6" s="19"/>
      <c r="D6" s="24" t="s">
        <v>13</v>
      </c>
      <c r="E6" s="19"/>
      <c r="F6" s="19"/>
      <c r="G6" s="19"/>
      <c r="H6" s="19"/>
      <c r="I6" s="19"/>
      <c r="J6" s="19"/>
      <c r="K6" s="25" t="s">
        <v>14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S6" s="14" t="s">
        <v>6</v>
      </c>
    </row>
    <row r="7" s="1" customFormat="1" ht="12" customHeight="1">
      <c r="B7" s="18"/>
      <c r="C7" s="19"/>
      <c r="D7" s="26" t="s">
        <v>15</v>
      </c>
      <c r="E7" s="19"/>
      <c r="F7" s="19"/>
      <c r="G7" s="19"/>
      <c r="H7" s="19"/>
      <c r="I7" s="19"/>
      <c r="J7" s="19"/>
      <c r="K7" s="23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16</v>
      </c>
      <c r="AL7" s="19"/>
      <c r="AM7" s="19"/>
      <c r="AN7" s="23" t="s">
        <v>1</v>
      </c>
      <c r="AO7" s="19"/>
      <c r="AP7" s="19"/>
      <c r="AQ7" s="19"/>
      <c r="AR7" s="17"/>
      <c r="BS7" s="14" t="s">
        <v>6</v>
      </c>
    </row>
    <row r="8" s="1" customFormat="1" ht="12" customHeight="1">
      <c r="B8" s="18"/>
      <c r="C8" s="19"/>
      <c r="D8" s="26" t="s">
        <v>17</v>
      </c>
      <c r="E8" s="19"/>
      <c r="F8" s="19"/>
      <c r="G8" s="19"/>
      <c r="H8" s="19"/>
      <c r="I8" s="19"/>
      <c r="J8" s="19"/>
      <c r="K8" s="23" t="s">
        <v>18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19</v>
      </c>
      <c r="AL8" s="19"/>
      <c r="AM8" s="19"/>
      <c r="AN8" s="23" t="s">
        <v>20</v>
      </c>
      <c r="AO8" s="19"/>
      <c r="AP8" s="19"/>
      <c r="AQ8" s="19"/>
      <c r="AR8" s="17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S9" s="14" t="s">
        <v>6</v>
      </c>
    </row>
    <row r="10" s="1" customFormat="1" ht="12" customHeight="1">
      <c r="B10" s="18"/>
      <c r="C10" s="19"/>
      <c r="D10" s="26" t="s">
        <v>21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22</v>
      </c>
      <c r="AL10" s="19"/>
      <c r="AM10" s="19"/>
      <c r="AN10" s="23" t="s">
        <v>23</v>
      </c>
      <c r="AO10" s="19"/>
      <c r="AP10" s="19"/>
      <c r="AQ10" s="19"/>
      <c r="AR10" s="17"/>
      <c r="BS10" s="14" t="s">
        <v>6</v>
      </c>
    </row>
    <row r="11" s="1" customFormat="1" ht="18.48" customHeight="1">
      <c r="B11" s="18"/>
      <c r="C11" s="19"/>
      <c r="D11" s="19"/>
      <c r="E11" s="23" t="s">
        <v>24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25</v>
      </c>
      <c r="AL11" s="19"/>
      <c r="AM11" s="19"/>
      <c r="AN11" s="23" t="s">
        <v>1</v>
      </c>
      <c r="AO11" s="19"/>
      <c r="AP11" s="19"/>
      <c r="AQ11" s="19"/>
      <c r="AR11" s="17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S12" s="14" t="s">
        <v>6</v>
      </c>
    </row>
    <row r="13" s="1" customFormat="1" ht="12" customHeight="1">
      <c r="B13" s="18"/>
      <c r="C13" s="19"/>
      <c r="D13" s="26" t="s">
        <v>26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22</v>
      </c>
      <c r="AL13" s="19"/>
      <c r="AM13" s="19"/>
      <c r="AN13" s="23" t="s">
        <v>1</v>
      </c>
      <c r="AO13" s="19"/>
      <c r="AP13" s="19"/>
      <c r="AQ13" s="19"/>
      <c r="AR13" s="17"/>
      <c r="BS13" s="14" t="s">
        <v>6</v>
      </c>
    </row>
    <row r="14">
      <c r="B14" s="18"/>
      <c r="C14" s="19"/>
      <c r="D14" s="19"/>
      <c r="E14" s="23" t="s">
        <v>27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26" t="s">
        <v>25</v>
      </c>
      <c r="AL14" s="19"/>
      <c r="AM14" s="19"/>
      <c r="AN14" s="23" t="s">
        <v>1</v>
      </c>
      <c r="AO14" s="19"/>
      <c r="AP14" s="19"/>
      <c r="AQ14" s="19"/>
      <c r="AR14" s="17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S15" s="14" t="s">
        <v>4</v>
      </c>
    </row>
    <row r="16" s="1" customFormat="1" ht="12" customHeight="1">
      <c r="B16" s="18"/>
      <c r="C16" s="19"/>
      <c r="D16" s="26" t="s">
        <v>28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22</v>
      </c>
      <c r="AL16" s="19"/>
      <c r="AM16" s="19"/>
      <c r="AN16" s="23" t="s">
        <v>1</v>
      </c>
      <c r="AO16" s="19"/>
      <c r="AP16" s="19"/>
      <c r="AQ16" s="19"/>
      <c r="AR16" s="17"/>
      <c r="BS16" s="14" t="s">
        <v>4</v>
      </c>
    </row>
    <row r="17" s="1" customFormat="1" ht="18.48" customHeight="1">
      <c r="B17" s="18"/>
      <c r="C17" s="19"/>
      <c r="D17" s="19"/>
      <c r="E17" s="23" t="s">
        <v>27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25</v>
      </c>
      <c r="AL17" s="19"/>
      <c r="AM17" s="19"/>
      <c r="AN17" s="23" t="s">
        <v>1</v>
      </c>
      <c r="AO17" s="19"/>
      <c r="AP17" s="19"/>
      <c r="AQ17" s="19"/>
      <c r="AR17" s="17"/>
      <c r="BS17" s="14" t="s">
        <v>29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S18" s="14" t="s">
        <v>6</v>
      </c>
    </row>
    <row r="19" s="1" customFormat="1" ht="12" customHeight="1">
      <c r="B19" s="18"/>
      <c r="C19" s="19"/>
      <c r="D19" s="26" t="s">
        <v>30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22</v>
      </c>
      <c r="AL19" s="19"/>
      <c r="AM19" s="19"/>
      <c r="AN19" s="23" t="s">
        <v>1</v>
      </c>
      <c r="AO19" s="19"/>
      <c r="AP19" s="19"/>
      <c r="AQ19" s="19"/>
      <c r="AR19" s="17"/>
      <c r="BS19" s="14" t="s">
        <v>6</v>
      </c>
    </row>
    <row r="20" s="1" customFormat="1" ht="18.48" customHeight="1">
      <c r="B20" s="18"/>
      <c r="C20" s="19"/>
      <c r="D20" s="19"/>
      <c r="E20" s="23" t="s">
        <v>31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25</v>
      </c>
      <c r="AL20" s="19"/>
      <c r="AM20" s="19"/>
      <c r="AN20" s="23" t="s">
        <v>1</v>
      </c>
      <c r="AO20" s="19"/>
      <c r="AP20" s="19"/>
      <c r="AQ20" s="19"/>
      <c r="AR20" s="17"/>
      <c r="BS20" s="14" t="s">
        <v>29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</row>
    <row r="22" s="1" customFormat="1" ht="12" customHeight="1">
      <c r="B22" s="18"/>
      <c r="C22" s="19"/>
      <c r="D22" s="26" t="s">
        <v>32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</row>
    <row r="23" s="1" customFormat="1" ht="16.5" customHeight="1">
      <c r="B23" s="18"/>
      <c r="C23" s="19"/>
      <c r="D23" s="19"/>
      <c r="E23" s="27" t="s">
        <v>1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19"/>
      <c r="AP23" s="19"/>
      <c r="AQ23" s="19"/>
      <c r="AR23" s="17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</row>
    <row r="25" s="1" customFormat="1" ht="6.96" customHeight="1">
      <c r="B25" s="18"/>
      <c r="C25" s="1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19"/>
      <c r="AQ25" s="19"/>
      <c r="AR25" s="17"/>
    </row>
    <row r="26" s="2" customFormat="1" ht="25.92" customHeight="1">
      <c r="A26" s="29"/>
      <c r="B26" s="30"/>
      <c r="C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4">
        <f>ROUND(AG94,2)</f>
        <v>64088.239999999998</v>
      </c>
      <c r="AL26" s="33"/>
      <c r="AM26" s="33"/>
      <c r="AN26" s="33"/>
      <c r="AO26" s="33"/>
      <c r="AP26" s="31"/>
      <c r="AQ26" s="31"/>
      <c r="AR26" s="35"/>
      <c r="BE26" s="29"/>
    </row>
    <row r="27" s="2" customFormat="1" ht="6.96" customHeight="1">
      <c r="A27" s="29"/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5"/>
      <c r="BE27" s="29"/>
    </row>
    <row r="28" s="2" customFormat="1">
      <c r="A28" s="29"/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6" t="s">
        <v>34</v>
      </c>
      <c r="M28" s="36"/>
      <c r="N28" s="36"/>
      <c r="O28" s="36"/>
      <c r="P28" s="36"/>
      <c r="Q28" s="31"/>
      <c r="R28" s="31"/>
      <c r="S28" s="31"/>
      <c r="T28" s="31"/>
      <c r="U28" s="31"/>
      <c r="V28" s="31"/>
      <c r="W28" s="36" t="s">
        <v>35</v>
      </c>
      <c r="X28" s="36"/>
      <c r="Y28" s="36"/>
      <c r="Z28" s="36"/>
      <c r="AA28" s="36"/>
      <c r="AB28" s="36"/>
      <c r="AC28" s="36"/>
      <c r="AD28" s="36"/>
      <c r="AE28" s="36"/>
      <c r="AF28" s="31"/>
      <c r="AG28" s="31"/>
      <c r="AH28" s="31"/>
      <c r="AI28" s="31"/>
      <c r="AJ28" s="31"/>
      <c r="AK28" s="36" t="s">
        <v>36</v>
      </c>
      <c r="AL28" s="36"/>
      <c r="AM28" s="36"/>
      <c r="AN28" s="36"/>
      <c r="AO28" s="36"/>
      <c r="AP28" s="31"/>
      <c r="AQ28" s="31"/>
      <c r="AR28" s="35"/>
      <c r="BE28" s="29"/>
    </row>
    <row r="29" s="3" customFormat="1" ht="14.4" customHeight="1">
      <c r="A29" s="3"/>
      <c r="B29" s="37"/>
      <c r="C29" s="38"/>
      <c r="D29" s="26" t="s">
        <v>37</v>
      </c>
      <c r="E29" s="38"/>
      <c r="F29" s="39" t="s">
        <v>38</v>
      </c>
      <c r="G29" s="38"/>
      <c r="H29" s="38"/>
      <c r="I29" s="38"/>
      <c r="J29" s="38"/>
      <c r="K29" s="38"/>
      <c r="L29" s="40">
        <v>0.20000000000000001</v>
      </c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2">
        <f>ROUND(AZ94, 2)</f>
        <v>0</v>
      </c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2">
        <f>ROUND(AV94, 2)</f>
        <v>0</v>
      </c>
      <c r="AL29" s="41"/>
      <c r="AM29" s="41"/>
      <c r="AN29" s="41"/>
      <c r="AO29" s="41"/>
      <c r="AP29" s="41"/>
      <c r="AQ29" s="41"/>
      <c r="AR29" s="43"/>
      <c r="AS29" s="44"/>
      <c r="AT29" s="44"/>
      <c r="AU29" s="44"/>
      <c r="AV29" s="44"/>
      <c r="AW29" s="44"/>
      <c r="AX29" s="44"/>
      <c r="AY29" s="44"/>
      <c r="AZ29" s="44"/>
      <c r="BE29" s="3"/>
    </row>
    <row r="30" s="3" customFormat="1" ht="14.4" customHeight="1">
      <c r="A30" s="3"/>
      <c r="B30" s="37"/>
      <c r="C30" s="38"/>
      <c r="D30" s="38"/>
      <c r="E30" s="38"/>
      <c r="F30" s="39" t="s">
        <v>39</v>
      </c>
      <c r="G30" s="38"/>
      <c r="H30" s="38"/>
      <c r="I30" s="38"/>
      <c r="J30" s="38"/>
      <c r="K30" s="38"/>
      <c r="L30" s="45">
        <v>0.20000000000000001</v>
      </c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46">
        <f>ROUND(BA94, 2)</f>
        <v>64088.239999999998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46">
        <f>ROUND(AW94, 2)</f>
        <v>12817.65</v>
      </c>
      <c r="AL30" s="38"/>
      <c r="AM30" s="38"/>
      <c r="AN30" s="38"/>
      <c r="AO30" s="38"/>
      <c r="AP30" s="38"/>
      <c r="AQ30" s="38"/>
      <c r="AR30" s="47"/>
      <c r="BE30" s="3"/>
    </row>
    <row r="31" hidden="1" s="3" customFormat="1" ht="14.4" customHeight="1">
      <c r="A31" s="3"/>
      <c r="B31" s="37"/>
      <c r="C31" s="38"/>
      <c r="D31" s="38"/>
      <c r="E31" s="38"/>
      <c r="F31" s="26" t="s">
        <v>40</v>
      </c>
      <c r="G31" s="38"/>
      <c r="H31" s="38"/>
      <c r="I31" s="38"/>
      <c r="J31" s="38"/>
      <c r="K31" s="38"/>
      <c r="L31" s="45">
        <v>0.20000000000000001</v>
      </c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46">
        <f>ROUND(BB94, 2)</f>
        <v>0</v>
      </c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46">
        <v>0</v>
      </c>
      <c r="AL31" s="38"/>
      <c r="AM31" s="38"/>
      <c r="AN31" s="38"/>
      <c r="AO31" s="38"/>
      <c r="AP31" s="38"/>
      <c r="AQ31" s="38"/>
      <c r="AR31" s="47"/>
      <c r="BE31" s="3"/>
    </row>
    <row r="32" hidden="1" s="3" customFormat="1" ht="14.4" customHeight="1">
      <c r="A32" s="3"/>
      <c r="B32" s="37"/>
      <c r="C32" s="38"/>
      <c r="D32" s="38"/>
      <c r="E32" s="38"/>
      <c r="F32" s="26" t="s">
        <v>41</v>
      </c>
      <c r="G32" s="38"/>
      <c r="H32" s="38"/>
      <c r="I32" s="38"/>
      <c r="J32" s="38"/>
      <c r="K32" s="38"/>
      <c r="L32" s="45">
        <v>0.20000000000000001</v>
      </c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46">
        <f>ROUND(BC94, 2)</f>
        <v>0</v>
      </c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46">
        <v>0</v>
      </c>
      <c r="AL32" s="38"/>
      <c r="AM32" s="38"/>
      <c r="AN32" s="38"/>
      <c r="AO32" s="38"/>
      <c r="AP32" s="38"/>
      <c r="AQ32" s="38"/>
      <c r="AR32" s="47"/>
      <c r="BE32" s="3"/>
    </row>
    <row r="33" hidden="1" s="3" customFormat="1" ht="14.4" customHeight="1">
      <c r="A33" s="3"/>
      <c r="B33" s="37"/>
      <c r="C33" s="38"/>
      <c r="D33" s="38"/>
      <c r="E33" s="38"/>
      <c r="F33" s="39" t="s">
        <v>42</v>
      </c>
      <c r="G33" s="38"/>
      <c r="H33" s="38"/>
      <c r="I33" s="38"/>
      <c r="J33" s="38"/>
      <c r="K33" s="38"/>
      <c r="L33" s="40">
        <v>0</v>
      </c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2">
        <f>ROUND(BD94, 2)</f>
        <v>0</v>
      </c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2">
        <v>0</v>
      </c>
      <c r="AL33" s="41"/>
      <c r="AM33" s="41"/>
      <c r="AN33" s="41"/>
      <c r="AO33" s="41"/>
      <c r="AP33" s="41"/>
      <c r="AQ33" s="41"/>
      <c r="AR33" s="43"/>
      <c r="AS33" s="44"/>
      <c r="AT33" s="44"/>
      <c r="AU33" s="44"/>
      <c r="AV33" s="44"/>
      <c r="AW33" s="44"/>
      <c r="AX33" s="44"/>
      <c r="AY33" s="44"/>
      <c r="AZ33" s="44"/>
      <c r="BE33" s="3"/>
    </row>
    <row r="34" s="2" customFormat="1" ht="6.96" customHeight="1">
      <c r="A34" s="29"/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5"/>
      <c r="BE34" s="29"/>
    </row>
    <row r="35" s="2" customFormat="1" ht="25.92" customHeight="1">
      <c r="A35" s="29"/>
      <c r="B35" s="30"/>
      <c r="C35" s="48"/>
      <c r="D35" s="49" t="s">
        <v>43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44</v>
      </c>
      <c r="U35" s="50"/>
      <c r="V35" s="50"/>
      <c r="W35" s="50"/>
      <c r="X35" s="52" t="s">
        <v>45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76905.889999999999</v>
      </c>
      <c r="AL35" s="50"/>
      <c r="AM35" s="50"/>
      <c r="AN35" s="50"/>
      <c r="AO35" s="54"/>
      <c r="AP35" s="48"/>
      <c r="AQ35" s="48"/>
      <c r="AR35" s="35"/>
      <c r="BE35" s="29"/>
    </row>
    <row r="36" s="2" customFormat="1" ht="6.96" customHeight="1">
      <c r="A36" s="29"/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5"/>
      <c r="BE36" s="29"/>
    </row>
    <row r="37" s="2" customFormat="1" ht="14.4" customHeight="1">
      <c r="A37" s="29"/>
      <c r="B37" s="30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5"/>
      <c r="BE37" s="29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5"/>
      <c r="C49" s="56"/>
      <c r="D49" s="57" t="s">
        <v>46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47</v>
      </c>
      <c r="AI49" s="58"/>
      <c r="AJ49" s="58"/>
      <c r="AK49" s="58"/>
      <c r="AL49" s="58"/>
      <c r="AM49" s="58"/>
      <c r="AN49" s="58"/>
      <c r="AO49" s="58"/>
      <c r="AP49" s="56"/>
      <c r="AQ49" s="56"/>
      <c r="AR49" s="59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29"/>
      <c r="B60" s="30"/>
      <c r="C60" s="31"/>
      <c r="D60" s="60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60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60" t="s">
        <v>48</v>
      </c>
      <c r="AI60" s="33"/>
      <c r="AJ60" s="33"/>
      <c r="AK60" s="33"/>
      <c r="AL60" s="33"/>
      <c r="AM60" s="60" t="s">
        <v>49</v>
      </c>
      <c r="AN60" s="33"/>
      <c r="AO60" s="33"/>
      <c r="AP60" s="31"/>
      <c r="AQ60" s="31"/>
      <c r="AR60" s="35"/>
      <c r="BE60" s="29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29"/>
      <c r="B64" s="30"/>
      <c r="C64" s="31"/>
      <c r="D64" s="57" t="s">
        <v>50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57" t="s">
        <v>51</v>
      </c>
      <c r="AI64" s="61"/>
      <c r="AJ64" s="61"/>
      <c r="AK64" s="61"/>
      <c r="AL64" s="61"/>
      <c r="AM64" s="61"/>
      <c r="AN64" s="61"/>
      <c r="AO64" s="61"/>
      <c r="AP64" s="31"/>
      <c r="AQ64" s="31"/>
      <c r="AR64" s="35"/>
      <c r="BE64" s="29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29"/>
      <c r="B75" s="30"/>
      <c r="C75" s="31"/>
      <c r="D75" s="60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60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60" t="s">
        <v>48</v>
      </c>
      <c r="AI75" s="33"/>
      <c r="AJ75" s="33"/>
      <c r="AK75" s="33"/>
      <c r="AL75" s="33"/>
      <c r="AM75" s="60" t="s">
        <v>49</v>
      </c>
      <c r="AN75" s="33"/>
      <c r="AO75" s="33"/>
      <c r="AP75" s="31"/>
      <c r="AQ75" s="31"/>
      <c r="AR75" s="35"/>
      <c r="BE75" s="29"/>
    </row>
    <row r="76" s="2" customFormat="1">
      <c r="A76" s="29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5"/>
      <c r="BE76" s="29"/>
    </row>
    <row r="77" s="2" customFormat="1" ht="6.96" customHeight="1">
      <c r="A77" s="2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35"/>
      <c r="BE77" s="29"/>
    </row>
    <row r="81" s="2" customFormat="1" ht="6.96" customHeight="1">
      <c r="A81" s="29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35"/>
      <c r="BE81" s="29"/>
    </row>
    <row r="82" s="2" customFormat="1" ht="24.96" customHeight="1">
      <c r="A82" s="29"/>
      <c r="B82" s="30"/>
      <c r="C82" s="20" t="s">
        <v>52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5"/>
      <c r="BE82" s="29"/>
    </row>
    <row r="83" s="2" customFormat="1" ht="6.96" customHeight="1">
      <c r="A83" s="29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5"/>
      <c r="BE83" s="29"/>
    </row>
    <row r="84" s="4" customFormat="1" ht="12" customHeight="1">
      <c r="A84" s="4"/>
      <c r="B84" s="66"/>
      <c r="C84" s="26" t="s">
        <v>11</v>
      </c>
      <c r="D84" s="67"/>
      <c r="E84" s="67"/>
      <c r="F84" s="67"/>
      <c r="G84" s="67"/>
      <c r="H84" s="67"/>
      <c r="I84" s="67"/>
      <c r="J84" s="67"/>
      <c r="K84" s="67"/>
      <c r="L84" s="67" t="str">
        <f>K5</f>
        <v>01</v>
      </c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8"/>
      <c r="BE84" s="4"/>
    </row>
    <row r="85" s="5" customFormat="1" ht="36.96" customHeight="1">
      <c r="A85" s="5"/>
      <c r="B85" s="69"/>
      <c r="C85" s="70" t="s">
        <v>13</v>
      </c>
      <c r="D85" s="71"/>
      <c r="E85" s="71"/>
      <c r="F85" s="71"/>
      <c r="G85" s="71"/>
      <c r="H85" s="71"/>
      <c r="I85" s="71"/>
      <c r="J85" s="71"/>
      <c r="K85" s="71"/>
      <c r="L85" s="72" t="str">
        <f>K6</f>
        <v>Stojisko pre kontajnery</v>
      </c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3"/>
      <c r="BE85" s="5"/>
    </row>
    <row r="86" s="2" customFormat="1" ht="6.96" customHeight="1">
      <c r="A86" s="29"/>
      <c r="B86" s="30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5"/>
      <c r="BE86" s="29"/>
    </row>
    <row r="87" s="2" customFormat="1" ht="12" customHeight="1">
      <c r="A87" s="29"/>
      <c r="B87" s="30"/>
      <c r="C87" s="26" t="s">
        <v>17</v>
      </c>
      <c r="D87" s="31"/>
      <c r="E87" s="31"/>
      <c r="F87" s="31"/>
      <c r="G87" s="31"/>
      <c r="H87" s="31"/>
      <c r="I87" s="31"/>
      <c r="J87" s="31"/>
      <c r="K87" s="31"/>
      <c r="L87" s="74" t="str">
        <f>IF(K8="","",K8)</f>
        <v>Poprad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19</v>
      </c>
      <c r="AJ87" s="31"/>
      <c r="AK87" s="31"/>
      <c r="AL87" s="31"/>
      <c r="AM87" s="75" t="str">
        <f>IF(AN8= "","",AN8)</f>
        <v>28. 6. 2023</v>
      </c>
      <c r="AN87" s="75"/>
      <c r="AO87" s="31"/>
      <c r="AP87" s="31"/>
      <c r="AQ87" s="31"/>
      <c r="AR87" s="35"/>
      <c r="BE87" s="29"/>
    </row>
    <row r="88" s="2" customFormat="1" ht="6.96" customHeight="1">
      <c r="A88" s="29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5"/>
      <c r="BE88" s="29"/>
    </row>
    <row r="89" s="2" customFormat="1" ht="15.15" customHeight="1">
      <c r="A89" s="29"/>
      <c r="B89" s="30"/>
      <c r="C89" s="26" t="s">
        <v>21</v>
      </c>
      <c r="D89" s="31"/>
      <c r="E89" s="31"/>
      <c r="F89" s="31"/>
      <c r="G89" s="31"/>
      <c r="H89" s="31"/>
      <c r="I89" s="31"/>
      <c r="J89" s="31"/>
      <c r="K89" s="31"/>
      <c r="L89" s="67" t="str">
        <f>IF(E11= "","",E11)</f>
        <v xml:space="preserve">Slovenský Červený kríž, Územný spolok 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28</v>
      </c>
      <c r="AJ89" s="31"/>
      <c r="AK89" s="31"/>
      <c r="AL89" s="31"/>
      <c r="AM89" s="76" t="str">
        <f>IF(E17="","",E17)</f>
        <v xml:space="preserve"> </v>
      </c>
      <c r="AN89" s="67"/>
      <c r="AO89" s="67"/>
      <c r="AP89" s="67"/>
      <c r="AQ89" s="31"/>
      <c r="AR89" s="35"/>
      <c r="AS89" s="77" t="s">
        <v>53</v>
      </c>
      <c r="AT89" s="78"/>
      <c r="AU89" s="79"/>
      <c r="AV89" s="79"/>
      <c r="AW89" s="79"/>
      <c r="AX89" s="79"/>
      <c r="AY89" s="79"/>
      <c r="AZ89" s="79"/>
      <c r="BA89" s="79"/>
      <c r="BB89" s="79"/>
      <c r="BC89" s="79"/>
      <c r="BD89" s="80"/>
      <c r="BE89" s="29"/>
    </row>
    <row r="90" s="2" customFormat="1" ht="15.15" customHeight="1">
      <c r="A90" s="29"/>
      <c r="B90" s="30"/>
      <c r="C90" s="26" t="s">
        <v>26</v>
      </c>
      <c r="D90" s="31"/>
      <c r="E90" s="31"/>
      <c r="F90" s="31"/>
      <c r="G90" s="31"/>
      <c r="H90" s="31"/>
      <c r="I90" s="31"/>
      <c r="J90" s="31"/>
      <c r="K90" s="31"/>
      <c r="L90" s="67" t="str">
        <f>IF(E14="","",E14)</f>
        <v xml:space="preserve"> </v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30</v>
      </c>
      <c r="AJ90" s="31"/>
      <c r="AK90" s="31"/>
      <c r="AL90" s="31"/>
      <c r="AM90" s="76" t="str">
        <f>IF(E20="","",E20)</f>
        <v>Ing. Igor Urban, CSc.</v>
      </c>
      <c r="AN90" s="67"/>
      <c r="AO90" s="67"/>
      <c r="AP90" s="67"/>
      <c r="AQ90" s="31"/>
      <c r="AR90" s="35"/>
      <c r="AS90" s="81"/>
      <c r="AT90" s="82"/>
      <c r="AU90" s="83"/>
      <c r="AV90" s="83"/>
      <c r="AW90" s="83"/>
      <c r="AX90" s="83"/>
      <c r="AY90" s="83"/>
      <c r="AZ90" s="83"/>
      <c r="BA90" s="83"/>
      <c r="BB90" s="83"/>
      <c r="BC90" s="83"/>
      <c r="BD90" s="84"/>
      <c r="BE90" s="29"/>
    </row>
    <row r="91" s="2" customFormat="1" ht="10.8" customHeight="1">
      <c r="A91" s="29"/>
      <c r="B91" s="30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5"/>
      <c r="AS91" s="85"/>
      <c r="AT91" s="86"/>
      <c r="AU91" s="87"/>
      <c r="AV91" s="87"/>
      <c r="AW91" s="87"/>
      <c r="AX91" s="87"/>
      <c r="AY91" s="87"/>
      <c r="AZ91" s="87"/>
      <c r="BA91" s="87"/>
      <c r="BB91" s="87"/>
      <c r="BC91" s="87"/>
      <c r="BD91" s="88"/>
      <c r="BE91" s="29"/>
    </row>
    <row r="92" s="2" customFormat="1" ht="29.28" customHeight="1">
      <c r="A92" s="29"/>
      <c r="B92" s="30"/>
      <c r="C92" s="89" t="s">
        <v>54</v>
      </c>
      <c r="D92" s="90"/>
      <c r="E92" s="90"/>
      <c r="F92" s="90"/>
      <c r="G92" s="90"/>
      <c r="H92" s="91"/>
      <c r="I92" s="92" t="s">
        <v>55</v>
      </c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3" t="s">
        <v>56</v>
      </c>
      <c r="AH92" s="90"/>
      <c r="AI92" s="90"/>
      <c r="AJ92" s="90"/>
      <c r="AK92" s="90"/>
      <c r="AL92" s="90"/>
      <c r="AM92" s="90"/>
      <c r="AN92" s="92" t="s">
        <v>57</v>
      </c>
      <c r="AO92" s="90"/>
      <c r="AP92" s="94"/>
      <c r="AQ92" s="95" t="s">
        <v>58</v>
      </c>
      <c r="AR92" s="35"/>
      <c r="AS92" s="96" t="s">
        <v>59</v>
      </c>
      <c r="AT92" s="97" t="s">
        <v>60</v>
      </c>
      <c r="AU92" s="97" t="s">
        <v>61</v>
      </c>
      <c r="AV92" s="97" t="s">
        <v>62</v>
      </c>
      <c r="AW92" s="97" t="s">
        <v>63</v>
      </c>
      <c r="AX92" s="97" t="s">
        <v>64</v>
      </c>
      <c r="AY92" s="97" t="s">
        <v>65</v>
      </c>
      <c r="AZ92" s="97" t="s">
        <v>66</v>
      </c>
      <c r="BA92" s="97" t="s">
        <v>67</v>
      </c>
      <c r="BB92" s="97" t="s">
        <v>68</v>
      </c>
      <c r="BC92" s="97" t="s">
        <v>69</v>
      </c>
      <c r="BD92" s="98" t="s">
        <v>70</v>
      </c>
      <c r="BE92" s="29"/>
    </row>
    <row r="93" s="2" customFormat="1" ht="10.8" customHeight="1">
      <c r="A93" s="29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5"/>
      <c r="AS93" s="99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1"/>
      <c r="BE93" s="29"/>
    </row>
    <row r="94" s="6" customFormat="1" ht="32.4" customHeight="1">
      <c r="A94" s="6"/>
      <c r="B94" s="102"/>
      <c r="C94" s="103" t="s">
        <v>71</v>
      </c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5">
        <f>ROUND(AG95,2)</f>
        <v>64088.239999999998</v>
      </c>
      <c r="AH94" s="105"/>
      <c r="AI94" s="105"/>
      <c r="AJ94" s="105"/>
      <c r="AK94" s="105"/>
      <c r="AL94" s="105"/>
      <c r="AM94" s="105"/>
      <c r="AN94" s="106">
        <f>SUM(AG94,AT94)</f>
        <v>76905.889999999999</v>
      </c>
      <c r="AO94" s="106"/>
      <c r="AP94" s="106"/>
      <c r="AQ94" s="107" t="s">
        <v>1</v>
      </c>
      <c r="AR94" s="108"/>
      <c r="AS94" s="109">
        <f>ROUND(AS95,2)</f>
        <v>0</v>
      </c>
      <c r="AT94" s="110">
        <f>ROUND(SUM(AV94:AW94),2)</f>
        <v>12817.65</v>
      </c>
      <c r="AU94" s="111">
        <f>ROUND(AU95,5)</f>
        <v>1275.2149300000001</v>
      </c>
      <c r="AV94" s="110">
        <f>ROUND(AZ94*L29,2)</f>
        <v>0</v>
      </c>
      <c r="AW94" s="110">
        <f>ROUND(BA94*L30,2)</f>
        <v>12817.65</v>
      </c>
      <c r="AX94" s="110">
        <f>ROUND(BB94*L29,2)</f>
        <v>0</v>
      </c>
      <c r="AY94" s="110">
        <f>ROUND(BC94*L30,2)</f>
        <v>0</v>
      </c>
      <c r="AZ94" s="110">
        <f>ROUND(AZ95,2)</f>
        <v>0</v>
      </c>
      <c r="BA94" s="110">
        <f>ROUND(BA95,2)</f>
        <v>64088.239999999998</v>
      </c>
      <c r="BB94" s="110">
        <f>ROUND(BB95,2)</f>
        <v>0</v>
      </c>
      <c r="BC94" s="110">
        <f>ROUND(BC95,2)</f>
        <v>0</v>
      </c>
      <c r="BD94" s="112">
        <f>ROUND(BD95,2)</f>
        <v>0</v>
      </c>
      <c r="BE94" s="6"/>
      <c r="BS94" s="113" t="s">
        <v>72</v>
      </c>
      <c r="BT94" s="113" t="s">
        <v>73</v>
      </c>
      <c r="BV94" s="113" t="s">
        <v>74</v>
      </c>
      <c r="BW94" s="113" t="s">
        <v>5</v>
      </c>
      <c r="BX94" s="113" t="s">
        <v>75</v>
      </c>
      <c r="CL94" s="113" t="s">
        <v>1</v>
      </c>
    </row>
    <row r="95" s="7" customFormat="1" ht="16.5" customHeight="1">
      <c r="A95" s="114" t="s">
        <v>76</v>
      </c>
      <c r="B95" s="115"/>
      <c r="C95" s="116"/>
      <c r="D95" s="117" t="s">
        <v>12</v>
      </c>
      <c r="E95" s="117"/>
      <c r="F95" s="117"/>
      <c r="G95" s="117"/>
      <c r="H95" s="117"/>
      <c r="I95" s="118"/>
      <c r="J95" s="117" t="s">
        <v>14</v>
      </c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9">
        <f>'01 - Stojisko pre kontajnery'!J28</f>
        <v>64088.239999999998</v>
      </c>
      <c r="AH95" s="118"/>
      <c r="AI95" s="118"/>
      <c r="AJ95" s="118"/>
      <c r="AK95" s="118"/>
      <c r="AL95" s="118"/>
      <c r="AM95" s="118"/>
      <c r="AN95" s="119">
        <f>SUM(AG95,AT95)</f>
        <v>76905.889999999999</v>
      </c>
      <c r="AO95" s="118"/>
      <c r="AP95" s="118"/>
      <c r="AQ95" s="120" t="s">
        <v>77</v>
      </c>
      <c r="AR95" s="121"/>
      <c r="AS95" s="122">
        <v>0</v>
      </c>
      <c r="AT95" s="123">
        <f>ROUND(SUM(AV95:AW95),2)</f>
        <v>12817.65</v>
      </c>
      <c r="AU95" s="124">
        <f>'01 - Stojisko pre kontajnery'!P125</f>
        <v>1275.2149270000004</v>
      </c>
      <c r="AV95" s="123">
        <f>'01 - Stojisko pre kontajnery'!J31</f>
        <v>0</v>
      </c>
      <c r="AW95" s="123">
        <f>'01 - Stojisko pre kontajnery'!J32</f>
        <v>12817.65</v>
      </c>
      <c r="AX95" s="123">
        <f>'01 - Stojisko pre kontajnery'!J33</f>
        <v>0</v>
      </c>
      <c r="AY95" s="123">
        <f>'01 - Stojisko pre kontajnery'!J34</f>
        <v>0</v>
      </c>
      <c r="AZ95" s="123">
        <f>'01 - Stojisko pre kontajnery'!F31</f>
        <v>0</v>
      </c>
      <c r="BA95" s="123">
        <f>'01 - Stojisko pre kontajnery'!F32</f>
        <v>64088.239999999998</v>
      </c>
      <c r="BB95" s="123">
        <f>'01 - Stojisko pre kontajnery'!F33</f>
        <v>0</v>
      </c>
      <c r="BC95" s="123">
        <f>'01 - Stojisko pre kontajnery'!F34</f>
        <v>0</v>
      </c>
      <c r="BD95" s="125">
        <f>'01 - Stojisko pre kontajnery'!F35</f>
        <v>0</v>
      </c>
      <c r="BE95" s="7"/>
      <c r="BT95" s="126" t="s">
        <v>78</v>
      </c>
      <c r="BU95" s="126" t="s">
        <v>79</v>
      </c>
      <c r="BV95" s="126" t="s">
        <v>74</v>
      </c>
      <c r="BW95" s="126" t="s">
        <v>5</v>
      </c>
      <c r="BX95" s="126" t="s">
        <v>75</v>
      </c>
      <c r="CL95" s="126" t="s">
        <v>1</v>
      </c>
    </row>
    <row r="96" s="2" customFormat="1" ht="30" customHeight="1">
      <c r="A96" s="29"/>
      <c r="B96" s="30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5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="2" customFormat="1" ht="6.96" customHeight="1">
      <c r="A97" s="29"/>
      <c r="B97" s="62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35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sheetProtection sheet="1" formatColumns="0" formatRows="0" objects="1" scenarios="1" spinCount="100000" saltValue="ym/5kbYtU0SsYVClPTuD2Fg3kuWHMyc4Sydw9RBhYGA+lhfABTUwkBYfpsKX0SlSoavf/mv475kVpJYyNyFJIw==" hashValue="0ocjLvLhQcfjXwjW8G8v2auQUOB1FPWKdNhwkIreHjKipB51O1KLb5qwcJH6tzDdKYMJB0nN7va0HRVHpSqQug==" algorithmName="SHA-512" password="CC35"/>
  <mergeCells count="40">
    <mergeCell ref="K5:AJ5"/>
    <mergeCell ref="K6:AJ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1 - Stojisko pre kontajner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9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7"/>
      <c r="AT3" s="14" t="s">
        <v>73</v>
      </c>
    </row>
    <row r="4" s="1" customFormat="1" ht="24.96" customHeight="1">
      <c r="B4" s="17"/>
      <c r="D4" s="129" t="s">
        <v>80</v>
      </c>
      <c r="L4" s="17"/>
      <c r="M4" s="130" t="s">
        <v>9</v>
      </c>
      <c r="AT4" s="14" t="s">
        <v>4</v>
      </c>
    </row>
    <row r="5" s="1" customFormat="1" ht="6.96" customHeight="1">
      <c r="B5" s="17"/>
      <c r="L5" s="17"/>
    </row>
    <row r="6" s="2" customFormat="1" ht="12" customHeight="1">
      <c r="A6" s="29"/>
      <c r="B6" s="35"/>
      <c r="C6" s="29"/>
      <c r="D6" s="131" t="s">
        <v>13</v>
      </c>
      <c r="E6" s="29"/>
      <c r="F6" s="29"/>
      <c r="G6" s="29"/>
      <c r="H6" s="29"/>
      <c r="I6" s="29"/>
      <c r="J6" s="29"/>
      <c r="K6" s="29"/>
      <c r="L6" s="5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s="2" customFormat="1" ht="16.5" customHeight="1">
      <c r="A7" s="29"/>
      <c r="B7" s="35"/>
      <c r="C7" s="29"/>
      <c r="D7" s="29"/>
      <c r="E7" s="132" t="s">
        <v>14</v>
      </c>
      <c r="F7" s="29"/>
      <c r="G7" s="29"/>
      <c r="H7" s="29"/>
      <c r="I7" s="29"/>
      <c r="J7" s="29"/>
      <c r="K7" s="29"/>
      <c r="L7" s="5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</row>
    <row r="8" s="2" customFormat="1">
      <c r="A8" s="29"/>
      <c r="B8" s="35"/>
      <c r="C8" s="29"/>
      <c r="D8" s="29"/>
      <c r="E8" s="29"/>
      <c r="F8" s="29"/>
      <c r="G8" s="29"/>
      <c r="H8" s="29"/>
      <c r="I8" s="29"/>
      <c r="J8" s="29"/>
      <c r="K8" s="29"/>
      <c r="L8" s="5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="2" customFormat="1" ht="12" customHeight="1">
      <c r="A9" s="29"/>
      <c r="B9" s="35"/>
      <c r="C9" s="29"/>
      <c r="D9" s="131" t="s">
        <v>15</v>
      </c>
      <c r="E9" s="29"/>
      <c r="F9" s="133" t="s">
        <v>1</v>
      </c>
      <c r="G9" s="29"/>
      <c r="H9" s="29"/>
      <c r="I9" s="131" t="s">
        <v>16</v>
      </c>
      <c r="J9" s="133" t="s">
        <v>1</v>
      </c>
      <c r="K9" s="29"/>
      <c r="L9" s="5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="2" customFormat="1" ht="12" customHeight="1">
      <c r="A10" s="29"/>
      <c r="B10" s="35"/>
      <c r="C10" s="29"/>
      <c r="D10" s="131" t="s">
        <v>17</v>
      </c>
      <c r="E10" s="29"/>
      <c r="F10" s="133" t="s">
        <v>18</v>
      </c>
      <c r="G10" s="29"/>
      <c r="H10" s="29"/>
      <c r="I10" s="131" t="s">
        <v>19</v>
      </c>
      <c r="J10" s="134" t="str">
        <f>'Rekapitulácia stavby'!AN8</f>
        <v>28. 6. 2023</v>
      </c>
      <c r="K10" s="29"/>
      <c r="L10" s="5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="2" customFormat="1" ht="10.8" customHeight="1">
      <c r="A11" s="29"/>
      <c r="B11" s="35"/>
      <c r="C11" s="29"/>
      <c r="D11" s="29"/>
      <c r="E11" s="29"/>
      <c r="F11" s="29"/>
      <c r="G11" s="29"/>
      <c r="H11" s="29"/>
      <c r="I11" s="29"/>
      <c r="J11" s="29"/>
      <c r="K11" s="29"/>
      <c r="L11" s="5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="2" customFormat="1" ht="12" customHeight="1">
      <c r="A12" s="29"/>
      <c r="B12" s="35"/>
      <c r="C12" s="29"/>
      <c r="D12" s="131" t="s">
        <v>21</v>
      </c>
      <c r="E12" s="29"/>
      <c r="F12" s="29"/>
      <c r="G12" s="29"/>
      <c r="H12" s="29"/>
      <c r="I12" s="131" t="s">
        <v>22</v>
      </c>
      <c r="J12" s="133" t="s">
        <v>23</v>
      </c>
      <c r="K12" s="29"/>
      <c r="L12" s="5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="2" customFormat="1" ht="18" customHeight="1">
      <c r="A13" s="29"/>
      <c r="B13" s="35"/>
      <c r="C13" s="29"/>
      <c r="D13" s="29"/>
      <c r="E13" s="133" t="s">
        <v>24</v>
      </c>
      <c r="F13" s="29"/>
      <c r="G13" s="29"/>
      <c r="H13" s="29"/>
      <c r="I13" s="131" t="s">
        <v>25</v>
      </c>
      <c r="J13" s="133" t="s">
        <v>1</v>
      </c>
      <c r="K13" s="29"/>
      <c r="L13" s="5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="2" customFormat="1" ht="6.96" customHeight="1">
      <c r="A14" s="29"/>
      <c r="B14" s="35"/>
      <c r="C14" s="29"/>
      <c r="D14" s="29"/>
      <c r="E14" s="29"/>
      <c r="F14" s="29"/>
      <c r="G14" s="29"/>
      <c r="H14" s="29"/>
      <c r="I14" s="29"/>
      <c r="J14" s="29"/>
      <c r="K14" s="29"/>
      <c r="L14" s="5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="2" customFormat="1" ht="12" customHeight="1">
      <c r="A15" s="29"/>
      <c r="B15" s="35"/>
      <c r="C15" s="29"/>
      <c r="D15" s="131" t="s">
        <v>26</v>
      </c>
      <c r="E15" s="29"/>
      <c r="F15" s="29"/>
      <c r="G15" s="29"/>
      <c r="H15" s="29"/>
      <c r="I15" s="131" t="s">
        <v>22</v>
      </c>
      <c r="J15" s="133" t="str">
        <f>'Rekapitulácia stavby'!AN13</f>
        <v/>
      </c>
      <c r="K15" s="29"/>
      <c r="L15" s="5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="2" customFormat="1" ht="18" customHeight="1">
      <c r="A16" s="29"/>
      <c r="B16" s="35"/>
      <c r="C16" s="29"/>
      <c r="D16" s="29"/>
      <c r="E16" s="133" t="str">
        <f>'Rekapitulácia stavby'!E14</f>
        <v xml:space="preserve"> </v>
      </c>
      <c r="F16" s="133"/>
      <c r="G16" s="133"/>
      <c r="H16" s="133"/>
      <c r="I16" s="131" t="s">
        <v>25</v>
      </c>
      <c r="J16" s="133" t="str">
        <f>'Rekapitulácia stavby'!AN14</f>
        <v/>
      </c>
      <c r="K16" s="29"/>
      <c r="L16" s="5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="2" customFormat="1" ht="6.96" customHeight="1">
      <c r="A17" s="29"/>
      <c r="B17" s="35"/>
      <c r="C17" s="29"/>
      <c r="D17" s="29"/>
      <c r="E17" s="29"/>
      <c r="F17" s="29"/>
      <c r="G17" s="29"/>
      <c r="H17" s="29"/>
      <c r="I17" s="29"/>
      <c r="J17" s="29"/>
      <c r="K17" s="29"/>
      <c r="L17" s="5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="2" customFormat="1" ht="12" customHeight="1">
      <c r="A18" s="29"/>
      <c r="B18" s="35"/>
      <c r="C18" s="29"/>
      <c r="D18" s="131" t="s">
        <v>28</v>
      </c>
      <c r="E18" s="29"/>
      <c r="F18" s="29"/>
      <c r="G18" s="29"/>
      <c r="H18" s="29"/>
      <c r="I18" s="131" t="s">
        <v>22</v>
      </c>
      <c r="J18" s="133" t="str">
        <f>IF('Rekapitulácia stavby'!AN16="","",'Rekapitulácia stavby'!AN16)</f>
        <v/>
      </c>
      <c r="K18" s="29"/>
      <c r="L18" s="5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="2" customFormat="1" ht="18" customHeight="1">
      <c r="A19" s="29"/>
      <c r="B19" s="35"/>
      <c r="C19" s="29"/>
      <c r="D19" s="29"/>
      <c r="E19" s="133" t="str">
        <f>IF('Rekapitulácia stavby'!E17="","",'Rekapitulácia stavby'!E17)</f>
        <v xml:space="preserve"> </v>
      </c>
      <c r="F19" s="29"/>
      <c r="G19" s="29"/>
      <c r="H19" s="29"/>
      <c r="I19" s="131" t="s">
        <v>25</v>
      </c>
      <c r="J19" s="133" t="str">
        <f>IF('Rekapitulácia stavby'!AN17="","",'Rekapitulácia stavby'!AN17)</f>
        <v/>
      </c>
      <c r="K19" s="29"/>
      <c r="L19" s="5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="2" customFormat="1" ht="6.96" customHeight="1">
      <c r="A20" s="29"/>
      <c r="B20" s="35"/>
      <c r="C20" s="29"/>
      <c r="D20" s="29"/>
      <c r="E20" s="29"/>
      <c r="F20" s="29"/>
      <c r="G20" s="29"/>
      <c r="H20" s="29"/>
      <c r="I20" s="29"/>
      <c r="J20" s="29"/>
      <c r="K20" s="29"/>
      <c r="L20" s="5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="2" customFormat="1" ht="12" customHeight="1">
      <c r="A21" s="29"/>
      <c r="B21" s="35"/>
      <c r="C21" s="29"/>
      <c r="D21" s="131" t="s">
        <v>30</v>
      </c>
      <c r="E21" s="29"/>
      <c r="F21" s="29"/>
      <c r="G21" s="29"/>
      <c r="H21" s="29"/>
      <c r="I21" s="131" t="s">
        <v>22</v>
      </c>
      <c r="J21" s="133" t="s">
        <v>1</v>
      </c>
      <c r="K21" s="29"/>
      <c r="L21" s="5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="2" customFormat="1" ht="18" customHeight="1">
      <c r="A22" s="29"/>
      <c r="B22" s="35"/>
      <c r="C22" s="29"/>
      <c r="D22" s="29"/>
      <c r="E22" s="133" t="s">
        <v>31</v>
      </c>
      <c r="F22" s="29"/>
      <c r="G22" s="29"/>
      <c r="H22" s="29"/>
      <c r="I22" s="131" t="s">
        <v>25</v>
      </c>
      <c r="J22" s="133" t="s">
        <v>1</v>
      </c>
      <c r="K22" s="29"/>
      <c r="L22" s="5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="2" customFormat="1" ht="6.96" customHeight="1">
      <c r="A23" s="29"/>
      <c r="B23" s="35"/>
      <c r="C23" s="29"/>
      <c r="D23" s="29"/>
      <c r="E23" s="29"/>
      <c r="F23" s="29"/>
      <c r="G23" s="29"/>
      <c r="H23" s="29"/>
      <c r="I23" s="29"/>
      <c r="J23" s="29"/>
      <c r="K23" s="29"/>
      <c r="L23" s="5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="2" customFormat="1" ht="12" customHeight="1">
      <c r="A24" s="29"/>
      <c r="B24" s="35"/>
      <c r="C24" s="29"/>
      <c r="D24" s="131" t="s">
        <v>32</v>
      </c>
      <c r="E24" s="29"/>
      <c r="F24" s="29"/>
      <c r="G24" s="29"/>
      <c r="H24" s="29"/>
      <c r="I24" s="29"/>
      <c r="J24" s="29"/>
      <c r="K24" s="29"/>
      <c r="L24" s="5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="8" customFormat="1" ht="16.5" customHeight="1">
      <c r="A25" s="135"/>
      <c r="B25" s="136"/>
      <c r="C25" s="135"/>
      <c r="D25" s="135"/>
      <c r="E25" s="137" t="s">
        <v>1</v>
      </c>
      <c r="F25" s="137"/>
      <c r="G25" s="137"/>
      <c r="H25" s="137"/>
      <c r="I25" s="135"/>
      <c r="J25" s="135"/>
      <c r="K25" s="135"/>
      <c r="L25" s="138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</row>
    <row r="26" s="2" customFormat="1" ht="6.96" customHeight="1">
      <c r="A26" s="29"/>
      <c r="B26" s="35"/>
      <c r="C26" s="29"/>
      <c r="D26" s="29"/>
      <c r="E26" s="29"/>
      <c r="F26" s="29"/>
      <c r="G26" s="29"/>
      <c r="H26" s="29"/>
      <c r="I26" s="29"/>
      <c r="J26" s="29"/>
      <c r="K26" s="29"/>
      <c r="L26" s="5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="2" customFormat="1" ht="6.96" customHeight="1">
      <c r="A27" s="29"/>
      <c r="B27" s="35"/>
      <c r="C27" s="29"/>
      <c r="D27" s="139"/>
      <c r="E27" s="139"/>
      <c r="F27" s="139"/>
      <c r="G27" s="139"/>
      <c r="H27" s="139"/>
      <c r="I27" s="139"/>
      <c r="J27" s="139"/>
      <c r="K27" s="139"/>
      <c r="L27" s="5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="2" customFormat="1" ht="25.44" customHeight="1">
      <c r="A28" s="29"/>
      <c r="B28" s="35"/>
      <c r="C28" s="29"/>
      <c r="D28" s="140" t="s">
        <v>33</v>
      </c>
      <c r="E28" s="29"/>
      <c r="F28" s="29"/>
      <c r="G28" s="29"/>
      <c r="H28" s="29"/>
      <c r="I28" s="29"/>
      <c r="J28" s="141">
        <f>ROUND(J125, 2)</f>
        <v>64088.239999999998</v>
      </c>
      <c r="K28" s="29"/>
      <c r="L28" s="5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="2" customFormat="1" ht="6.96" customHeight="1">
      <c r="A29" s="29"/>
      <c r="B29" s="35"/>
      <c r="C29" s="29"/>
      <c r="D29" s="139"/>
      <c r="E29" s="139"/>
      <c r="F29" s="139"/>
      <c r="G29" s="139"/>
      <c r="H29" s="139"/>
      <c r="I29" s="139"/>
      <c r="J29" s="139"/>
      <c r="K29" s="139"/>
      <c r="L29" s="5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="2" customFormat="1" ht="14.4" customHeight="1">
      <c r="A30" s="29"/>
      <c r="B30" s="35"/>
      <c r="C30" s="29"/>
      <c r="D30" s="29"/>
      <c r="E30" s="29"/>
      <c r="F30" s="142" t="s">
        <v>35</v>
      </c>
      <c r="G30" s="29"/>
      <c r="H30" s="29"/>
      <c r="I30" s="142" t="s">
        <v>34</v>
      </c>
      <c r="J30" s="142" t="s">
        <v>36</v>
      </c>
      <c r="K30" s="29"/>
      <c r="L30" s="5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="2" customFormat="1" ht="14.4" customHeight="1">
      <c r="A31" s="29"/>
      <c r="B31" s="35"/>
      <c r="C31" s="29"/>
      <c r="D31" s="143" t="s">
        <v>37</v>
      </c>
      <c r="E31" s="144" t="s">
        <v>38</v>
      </c>
      <c r="F31" s="145">
        <f>ROUND((SUM(BE125:BE202)),  2)</f>
        <v>0</v>
      </c>
      <c r="G31" s="146"/>
      <c r="H31" s="146"/>
      <c r="I31" s="147">
        <v>0.20000000000000001</v>
      </c>
      <c r="J31" s="145">
        <f>ROUND(((SUM(BE125:BE202))*I31),  2)</f>
        <v>0</v>
      </c>
      <c r="K31" s="29"/>
      <c r="L31" s="5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="2" customFormat="1" ht="14.4" customHeight="1">
      <c r="A32" s="29"/>
      <c r="B32" s="35"/>
      <c r="C32" s="29"/>
      <c r="D32" s="29"/>
      <c r="E32" s="144" t="s">
        <v>39</v>
      </c>
      <c r="F32" s="148">
        <f>ROUND((SUM(BF125:BF202)),  2)</f>
        <v>64088.239999999998</v>
      </c>
      <c r="G32" s="29"/>
      <c r="H32" s="29"/>
      <c r="I32" s="149">
        <v>0.20000000000000001</v>
      </c>
      <c r="J32" s="148">
        <f>ROUND(((SUM(BF125:BF202))*I32),  2)</f>
        <v>12817.65</v>
      </c>
      <c r="K32" s="29"/>
      <c r="L32" s="5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hidden="1" s="2" customFormat="1" ht="14.4" customHeight="1">
      <c r="A33" s="29"/>
      <c r="B33" s="35"/>
      <c r="C33" s="29"/>
      <c r="D33" s="29"/>
      <c r="E33" s="131" t="s">
        <v>40</v>
      </c>
      <c r="F33" s="148">
        <f>ROUND((SUM(BG125:BG202)),  2)</f>
        <v>0</v>
      </c>
      <c r="G33" s="29"/>
      <c r="H33" s="29"/>
      <c r="I33" s="149">
        <v>0.20000000000000001</v>
      </c>
      <c r="J33" s="148">
        <f>0</f>
        <v>0</v>
      </c>
      <c r="K33" s="29"/>
      <c r="L33" s="5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hidden="1" s="2" customFormat="1" ht="14.4" customHeight="1">
      <c r="A34" s="29"/>
      <c r="B34" s="35"/>
      <c r="C34" s="29"/>
      <c r="D34" s="29"/>
      <c r="E34" s="131" t="s">
        <v>41</v>
      </c>
      <c r="F34" s="148">
        <f>ROUND((SUM(BH125:BH202)),  2)</f>
        <v>0</v>
      </c>
      <c r="G34" s="29"/>
      <c r="H34" s="29"/>
      <c r="I34" s="149">
        <v>0.20000000000000001</v>
      </c>
      <c r="J34" s="148">
        <f>0</f>
        <v>0</v>
      </c>
      <c r="K34" s="29"/>
      <c r="L34" s="5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hidden="1" s="2" customFormat="1" ht="14.4" customHeight="1">
      <c r="A35" s="29"/>
      <c r="B35" s="35"/>
      <c r="C35" s="29"/>
      <c r="D35" s="29"/>
      <c r="E35" s="144" t="s">
        <v>42</v>
      </c>
      <c r="F35" s="145">
        <f>ROUND((SUM(BI125:BI202)),  2)</f>
        <v>0</v>
      </c>
      <c r="G35" s="146"/>
      <c r="H35" s="146"/>
      <c r="I35" s="147">
        <v>0</v>
      </c>
      <c r="J35" s="145">
        <f>0</f>
        <v>0</v>
      </c>
      <c r="K35" s="29"/>
      <c r="L35" s="5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="2" customFormat="1" ht="6.96" customHeight="1">
      <c r="A36" s="29"/>
      <c r="B36" s="35"/>
      <c r="C36" s="29"/>
      <c r="D36" s="29"/>
      <c r="E36" s="29"/>
      <c r="F36" s="29"/>
      <c r="G36" s="29"/>
      <c r="H36" s="29"/>
      <c r="I36" s="29"/>
      <c r="J36" s="29"/>
      <c r="K36" s="29"/>
      <c r="L36" s="5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="2" customFormat="1" ht="25.44" customHeight="1">
      <c r="A37" s="29"/>
      <c r="B37" s="35"/>
      <c r="C37" s="150"/>
      <c r="D37" s="151" t="s">
        <v>43</v>
      </c>
      <c r="E37" s="152"/>
      <c r="F37" s="152"/>
      <c r="G37" s="153" t="s">
        <v>44</v>
      </c>
      <c r="H37" s="154" t="s">
        <v>45</v>
      </c>
      <c r="I37" s="152"/>
      <c r="J37" s="155">
        <f>SUM(J28:J35)</f>
        <v>76905.889999999999</v>
      </c>
      <c r="K37" s="156"/>
      <c r="L37" s="5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="2" customFormat="1" ht="14.4" customHeight="1">
      <c r="A38" s="29"/>
      <c r="B38" s="35"/>
      <c r="C38" s="29"/>
      <c r="D38" s="29"/>
      <c r="E38" s="29"/>
      <c r="F38" s="29"/>
      <c r="G38" s="29"/>
      <c r="H38" s="29"/>
      <c r="I38" s="29"/>
      <c r="J38" s="29"/>
      <c r="K38" s="29"/>
      <c r="L38" s="5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="1" customFormat="1" ht="14.4" customHeight="1">
      <c r="B39" s="17"/>
      <c r="L39" s="17"/>
    </row>
    <row r="40" s="1" customFormat="1" ht="14.4" customHeight="1">
      <c r="B40" s="17"/>
      <c r="L40" s="1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59"/>
      <c r="D50" s="157" t="s">
        <v>46</v>
      </c>
      <c r="E50" s="158"/>
      <c r="F50" s="158"/>
      <c r="G50" s="157" t="s">
        <v>47</v>
      </c>
      <c r="H50" s="158"/>
      <c r="I50" s="158"/>
      <c r="J50" s="158"/>
      <c r="K50" s="158"/>
      <c r="L50" s="59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29"/>
      <c r="B61" s="35"/>
      <c r="C61" s="29"/>
      <c r="D61" s="159" t="s">
        <v>48</v>
      </c>
      <c r="E61" s="160"/>
      <c r="F61" s="161" t="s">
        <v>49</v>
      </c>
      <c r="G61" s="159" t="s">
        <v>48</v>
      </c>
      <c r="H61" s="160"/>
      <c r="I61" s="160"/>
      <c r="J61" s="162" t="s">
        <v>49</v>
      </c>
      <c r="K61" s="160"/>
      <c r="L61" s="5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29"/>
      <c r="B65" s="35"/>
      <c r="C65" s="29"/>
      <c r="D65" s="157" t="s">
        <v>50</v>
      </c>
      <c r="E65" s="163"/>
      <c r="F65" s="163"/>
      <c r="G65" s="157" t="s">
        <v>51</v>
      </c>
      <c r="H65" s="163"/>
      <c r="I65" s="163"/>
      <c r="J65" s="163"/>
      <c r="K65" s="163"/>
      <c r="L65" s="5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29"/>
      <c r="B76" s="35"/>
      <c r="C76" s="29"/>
      <c r="D76" s="159" t="s">
        <v>48</v>
      </c>
      <c r="E76" s="160"/>
      <c r="F76" s="161" t="s">
        <v>49</v>
      </c>
      <c r="G76" s="159" t="s">
        <v>48</v>
      </c>
      <c r="H76" s="160"/>
      <c r="I76" s="160"/>
      <c r="J76" s="162" t="s">
        <v>49</v>
      </c>
      <c r="K76" s="160"/>
      <c r="L76" s="5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="2" customFormat="1" ht="14.4" customHeight="1">
      <c r="A77" s="29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5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hidden="1" s="2" customFormat="1" ht="6.96" customHeight="1">
      <c r="A81" s="29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5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hidden="1" s="2" customFormat="1" ht="24.96" customHeight="1">
      <c r="A82" s="29"/>
      <c r="B82" s="30"/>
      <c r="C82" s="20" t="s">
        <v>81</v>
      </c>
      <c r="D82" s="31"/>
      <c r="E82" s="31"/>
      <c r="F82" s="31"/>
      <c r="G82" s="31"/>
      <c r="H82" s="31"/>
      <c r="I82" s="31"/>
      <c r="J82" s="31"/>
      <c r="K82" s="31"/>
      <c r="L82" s="5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hidden="1" s="2" customFormat="1" ht="6.96" customHeight="1">
      <c r="A83" s="29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5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hidden="1" s="2" customFormat="1" ht="12" customHeight="1">
      <c r="A84" s="29"/>
      <c r="B84" s="30"/>
      <c r="C84" s="26" t="s">
        <v>13</v>
      </c>
      <c r="D84" s="31"/>
      <c r="E84" s="31"/>
      <c r="F84" s="31"/>
      <c r="G84" s="31"/>
      <c r="H84" s="31"/>
      <c r="I84" s="31"/>
      <c r="J84" s="31"/>
      <c r="K84" s="31"/>
      <c r="L84" s="5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hidden="1" s="2" customFormat="1" ht="16.5" customHeight="1">
      <c r="A85" s="29"/>
      <c r="B85" s="30"/>
      <c r="C85" s="31"/>
      <c r="D85" s="31"/>
      <c r="E85" s="72" t="str">
        <f>E7</f>
        <v>Stojisko pre kontajnery</v>
      </c>
      <c r="F85" s="31"/>
      <c r="G85" s="31"/>
      <c r="H85" s="31"/>
      <c r="I85" s="31"/>
      <c r="J85" s="31"/>
      <c r="K85" s="31"/>
      <c r="L85" s="5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hidden="1" s="2" customFormat="1" ht="6.96" customHeight="1">
      <c r="A86" s="29"/>
      <c r="B86" s="30"/>
      <c r="C86" s="31"/>
      <c r="D86" s="31"/>
      <c r="E86" s="31"/>
      <c r="F86" s="31"/>
      <c r="G86" s="31"/>
      <c r="H86" s="31"/>
      <c r="I86" s="31"/>
      <c r="J86" s="31"/>
      <c r="K86" s="31"/>
      <c r="L86" s="5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hidden="1" s="2" customFormat="1" ht="12" customHeight="1">
      <c r="A87" s="29"/>
      <c r="B87" s="30"/>
      <c r="C87" s="26" t="s">
        <v>17</v>
      </c>
      <c r="D87" s="31"/>
      <c r="E87" s="31"/>
      <c r="F87" s="23" t="str">
        <f>F10</f>
        <v>Poprad</v>
      </c>
      <c r="G87" s="31"/>
      <c r="H87" s="31"/>
      <c r="I87" s="26" t="s">
        <v>19</v>
      </c>
      <c r="J87" s="75" t="str">
        <f>IF(J10="","",J10)</f>
        <v>28. 6. 2023</v>
      </c>
      <c r="K87" s="31"/>
      <c r="L87" s="5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hidden="1" s="2" customFormat="1" ht="6.96" customHeight="1">
      <c r="A88" s="29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5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hidden="1" s="2" customFormat="1" ht="15.15" customHeight="1">
      <c r="A89" s="29"/>
      <c r="B89" s="30"/>
      <c r="C89" s="26" t="s">
        <v>21</v>
      </c>
      <c r="D89" s="31"/>
      <c r="E89" s="31"/>
      <c r="F89" s="23" t="str">
        <f>E13</f>
        <v xml:space="preserve">Slovenský Červený kríž, Územný spolok </v>
      </c>
      <c r="G89" s="31"/>
      <c r="H89" s="31"/>
      <c r="I89" s="26" t="s">
        <v>28</v>
      </c>
      <c r="J89" s="27" t="str">
        <f>E19</f>
        <v xml:space="preserve"> </v>
      </c>
      <c r="K89" s="31"/>
      <c r="L89" s="5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hidden="1" s="2" customFormat="1" ht="15.15" customHeight="1">
      <c r="A90" s="29"/>
      <c r="B90" s="30"/>
      <c r="C90" s="26" t="s">
        <v>26</v>
      </c>
      <c r="D90" s="31"/>
      <c r="E90" s="31"/>
      <c r="F90" s="23" t="str">
        <f>IF(E16="","",E16)</f>
        <v xml:space="preserve"> </v>
      </c>
      <c r="G90" s="31"/>
      <c r="H90" s="31"/>
      <c r="I90" s="26" t="s">
        <v>30</v>
      </c>
      <c r="J90" s="27" t="str">
        <f>E22</f>
        <v>Ing. Igor Urban, CSc.</v>
      </c>
      <c r="K90" s="31"/>
      <c r="L90" s="5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hidden="1" s="2" customFormat="1" ht="10.32" customHeight="1">
      <c r="A91" s="29"/>
      <c r="B91" s="30"/>
      <c r="C91" s="31"/>
      <c r="D91" s="31"/>
      <c r="E91" s="31"/>
      <c r="F91" s="31"/>
      <c r="G91" s="31"/>
      <c r="H91" s="31"/>
      <c r="I91" s="31"/>
      <c r="J91" s="31"/>
      <c r="K91" s="31"/>
      <c r="L91" s="5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hidden="1" s="2" customFormat="1" ht="29.28" customHeight="1">
      <c r="A92" s="29"/>
      <c r="B92" s="30"/>
      <c r="C92" s="168" t="s">
        <v>82</v>
      </c>
      <c r="D92" s="169"/>
      <c r="E92" s="169"/>
      <c r="F92" s="169"/>
      <c r="G92" s="169"/>
      <c r="H92" s="169"/>
      <c r="I92" s="169"/>
      <c r="J92" s="170" t="s">
        <v>83</v>
      </c>
      <c r="K92" s="169"/>
      <c r="L92" s="5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hidden="1" s="2" customFormat="1" ht="10.32" customHeight="1">
      <c r="A93" s="29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5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hidden="1" s="2" customFormat="1" ht="22.8" customHeight="1">
      <c r="A94" s="29"/>
      <c r="B94" s="30"/>
      <c r="C94" s="171" t="s">
        <v>84</v>
      </c>
      <c r="D94" s="31"/>
      <c r="E94" s="31"/>
      <c r="F94" s="31"/>
      <c r="G94" s="31"/>
      <c r="H94" s="31"/>
      <c r="I94" s="31"/>
      <c r="J94" s="106">
        <f>J125</f>
        <v>64088.239999999998</v>
      </c>
      <c r="K94" s="31"/>
      <c r="L94" s="5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U94" s="14" t="s">
        <v>85</v>
      </c>
    </row>
    <row r="95" hidden="1" s="9" customFormat="1" ht="24.96" customHeight="1">
      <c r="A95" s="9"/>
      <c r="B95" s="172"/>
      <c r="C95" s="173"/>
      <c r="D95" s="174" t="s">
        <v>86</v>
      </c>
      <c r="E95" s="175"/>
      <c r="F95" s="175"/>
      <c r="G95" s="175"/>
      <c r="H95" s="175"/>
      <c r="I95" s="175"/>
      <c r="J95" s="176">
        <f>J126</f>
        <v>47186.839999999997</v>
      </c>
      <c r="K95" s="173"/>
      <c r="L95" s="17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78"/>
      <c r="C96" s="179"/>
      <c r="D96" s="180" t="s">
        <v>87</v>
      </c>
      <c r="E96" s="181"/>
      <c r="F96" s="181"/>
      <c r="G96" s="181"/>
      <c r="H96" s="181"/>
      <c r="I96" s="181"/>
      <c r="J96" s="182">
        <f>J127</f>
        <v>19639.73</v>
      </c>
      <c r="K96" s="179"/>
      <c r="L96" s="18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78"/>
      <c r="C97" s="179"/>
      <c r="D97" s="180" t="s">
        <v>88</v>
      </c>
      <c r="E97" s="181"/>
      <c r="F97" s="181"/>
      <c r="G97" s="181"/>
      <c r="H97" s="181"/>
      <c r="I97" s="181"/>
      <c r="J97" s="182">
        <f>J154</f>
        <v>3519.8199999999997</v>
      </c>
      <c r="K97" s="179"/>
      <c r="L97" s="18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78"/>
      <c r="C98" s="179"/>
      <c r="D98" s="180" t="s">
        <v>89</v>
      </c>
      <c r="E98" s="181"/>
      <c r="F98" s="181"/>
      <c r="G98" s="181"/>
      <c r="H98" s="181"/>
      <c r="I98" s="181"/>
      <c r="J98" s="182">
        <f>J160</f>
        <v>128.67000000000002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78"/>
      <c r="C99" s="179"/>
      <c r="D99" s="180" t="s">
        <v>90</v>
      </c>
      <c r="E99" s="181"/>
      <c r="F99" s="181"/>
      <c r="G99" s="181"/>
      <c r="H99" s="181"/>
      <c r="I99" s="181"/>
      <c r="J99" s="182">
        <f>J163</f>
        <v>15098.66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78"/>
      <c r="C100" s="179"/>
      <c r="D100" s="180" t="s">
        <v>91</v>
      </c>
      <c r="E100" s="181"/>
      <c r="F100" s="181"/>
      <c r="G100" s="181"/>
      <c r="H100" s="181"/>
      <c r="I100" s="181"/>
      <c r="J100" s="182">
        <f>J169</f>
        <v>244.91999999999999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78"/>
      <c r="C101" s="179"/>
      <c r="D101" s="180" t="s">
        <v>92</v>
      </c>
      <c r="E101" s="181"/>
      <c r="F101" s="181"/>
      <c r="G101" s="181"/>
      <c r="H101" s="181"/>
      <c r="I101" s="181"/>
      <c r="J101" s="182">
        <f>J172</f>
        <v>4796.3799999999992</v>
      </c>
      <c r="K101" s="179"/>
      <c r="L101" s="18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78"/>
      <c r="C102" s="179"/>
      <c r="D102" s="180" t="s">
        <v>93</v>
      </c>
      <c r="E102" s="181"/>
      <c r="F102" s="181"/>
      <c r="G102" s="181"/>
      <c r="H102" s="181"/>
      <c r="I102" s="181"/>
      <c r="J102" s="182">
        <f>J186</f>
        <v>3758.6599999999999</v>
      </c>
      <c r="K102" s="179"/>
      <c r="L102" s="18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72"/>
      <c r="C103" s="173"/>
      <c r="D103" s="174" t="s">
        <v>94</v>
      </c>
      <c r="E103" s="175"/>
      <c r="F103" s="175"/>
      <c r="G103" s="175"/>
      <c r="H103" s="175"/>
      <c r="I103" s="175"/>
      <c r="J103" s="176">
        <f>J188</f>
        <v>71.399999999999991</v>
      </c>
      <c r="K103" s="173"/>
      <c r="L103" s="177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78"/>
      <c r="C104" s="179"/>
      <c r="D104" s="180" t="s">
        <v>95</v>
      </c>
      <c r="E104" s="181"/>
      <c r="F104" s="181"/>
      <c r="G104" s="181"/>
      <c r="H104" s="181"/>
      <c r="I104" s="181"/>
      <c r="J104" s="182">
        <f>J189</f>
        <v>71.399999999999991</v>
      </c>
      <c r="K104" s="179"/>
      <c r="L104" s="18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72"/>
      <c r="C105" s="173"/>
      <c r="D105" s="174" t="s">
        <v>96</v>
      </c>
      <c r="E105" s="175"/>
      <c r="F105" s="175"/>
      <c r="G105" s="175"/>
      <c r="H105" s="175"/>
      <c r="I105" s="175"/>
      <c r="J105" s="176">
        <f>J192</f>
        <v>4130</v>
      </c>
      <c r="K105" s="173"/>
      <c r="L105" s="177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78"/>
      <c r="C106" s="179"/>
      <c r="D106" s="180" t="s">
        <v>97</v>
      </c>
      <c r="E106" s="181"/>
      <c r="F106" s="181"/>
      <c r="G106" s="181"/>
      <c r="H106" s="181"/>
      <c r="I106" s="181"/>
      <c r="J106" s="182">
        <f>J193</f>
        <v>4130</v>
      </c>
      <c r="K106" s="179"/>
      <c r="L106" s="18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72"/>
      <c r="C107" s="173"/>
      <c r="D107" s="174" t="s">
        <v>98</v>
      </c>
      <c r="E107" s="175"/>
      <c r="F107" s="175"/>
      <c r="G107" s="175"/>
      <c r="H107" s="175"/>
      <c r="I107" s="175"/>
      <c r="J107" s="176">
        <f>J196</f>
        <v>12700</v>
      </c>
      <c r="K107" s="173"/>
      <c r="L107" s="177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2" customFormat="1" ht="21.84" customHeight="1">
      <c r="A108" s="29"/>
      <c r="B108" s="30"/>
      <c r="C108" s="31"/>
      <c r="D108" s="31"/>
      <c r="E108" s="31"/>
      <c r="F108" s="31"/>
      <c r="G108" s="31"/>
      <c r="H108" s="31"/>
      <c r="I108" s="31"/>
      <c r="J108" s="31"/>
      <c r="K108" s="31"/>
      <c r="L108" s="5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hidden="1" s="2" customFormat="1" ht="6.96" customHeight="1">
      <c r="A109" s="29"/>
      <c r="B109" s="62"/>
      <c r="C109" s="63"/>
      <c r="D109" s="63"/>
      <c r="E109" s="63"/>
      <c r="F109" s="63"/>
      <c r="G109" s="63"/>
      <c r="H109" s="63"/>
      <c r="I109" s="63"/>
      <c r="J109" s="63"/>
      <c r="K109" s="63"/>
      <c r="L109" s="5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hidden="1"/>
    <row r="111" hidden="1"/>
    <row r="112" hidden="1"/>
    <row r="113" s="2" customFormat="1" ht="6.96" customHeight="1">
      <c r="A113" s="29"/>
      <c r="B113" s="64"/>
      <c r="C113" s="65"/>
      <c r="D113" s="65"/>
      <c r="E113" s="65"/>
      <c r="F113" s="65"/>
      <c r="G113" s="65"/>
      <c r="H113" s="65"/>
      <c r="I113" s="65"/>
      <c r="J113" s="65"/>
      <c r="K113" s="65"/>
      <c r="L113" s="5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="2" customFormat="1" ht="24.96" customHeight="1">
      <c r="A114" s="29"/>
      <c r="B114" s="30"/>
      <c r="C114" s="20" t="s">
        <v>99</v>
      </c>
      <c r="D114" s="31"/>
      <c r="E114" s="31"/>
      <c r="F114" s="31"/>
      <c r="G114" s="31"/>
      <c r="H114" s="31"/>
      <c r="I114" s="31"/>
      <c r="J114" s="31"/>
      <c r="K114" s="31"/>
      <c r="L114" s="5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="2" customFormat="1" ht="6.96" customHeight="1">
      <c r="A115" s="29"/>
      <c r="B115" s="30"/>
      <c r="C115" s="31"/>
      <c r="D115" s="31"/>
      <c r="E115" s="31"/>
      <c r="F115" s="31"/>
      <c r="G115" s="31"/>
      <c r="H115" s="31"/>
      <c r="I115" s="31"/>
      <c r="J115" s="31"/>
      <c r="K115" s="31"/>
      <c r="L115" s="5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="2" customFormat="1" ht="12" customHeight="1">
      <c r="A116" s="29"/>
      <c r="B116" s="30"/>
      <c r="C116" s="26" t="s">
        <v>13</v>
      </c>
      <c r="D116" s="31"/>
      <c r="E116" s="31"/>
      <c r="F116" s="31"/>
      <c r="G116" s="31"/>
      <c r="H116" s="31"/>
      <c r="I116" s="31"/>
      <c r="J116" s="31"/>
      <c r="K116" s="31"/>
      <c r="L116" s="5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="2" customFormat="1" ht="16.5" customHeight="1">
      <c r="A117" s="29"/>
      <c r="B117" s="30"/>
      <c r="C117" s="31"/>
      <c r="D117" s="31"/>
      <c r="E117" s="72" t="str">
        <f>E7</f>
        <v>Stojisko pre kontajnery</v>
      </c>
      <c r="F117" s="31"/>
      <c r="G117" s="31"/>
      <c r="H117" s="31"/>
      <c r="I117" s="31"/>
      <c r="J117" s="31"/>
      <c r="K117" s="31"/>
      <c r="L117" s="5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="2" customFormat="1" ht="6.96" customHeight="1">
      <c r="A118" s="29"/>
      <c r="B118" s="30"/>
      <c r="C118" s="31"/>
      <c r="D118" s="31"/>
      <c r="E118" s="31"/>
      <c r="F118" s="31"/>
      <c r="G118" s="31"/>
      <c r="H118" s="31"/>
      <c r="I118" s="31"/>
      <c r="J118" s="31"/>
      <c r="K118" s="31"/>
      <c r="L118" s="5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="2" customFormat="1" ht="12" customHeight="1">
      <c r="A119" s="29"/>
      <c r="B119" s="30"/>
      <c r="C119" s="26" t="s">
        <v>17</v>
      </c>
      <c r="D119" s="31"/>
      <c r="E119" s="31"/>
      <c r="F119" s="23" t="str">
        <f>F10</f>
        <v>Poprad</v>
      </c>
      <c r="G119" s="31"/>
      <c r="H119" s="31"/>
      <c r="I119" s="26" t="s">
        <v>19</v>
      </c>
      <c r="J119" s="75" t="str">
        <f>IF(J10="","",J10)</f>
        <v>28. 6. 2023</v>
      </c>
      <c r="K119" s="31"/>
      <c r="L119" s="5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="2" customFormat="1" ht="6.96" customHeight="1">
      <c r="A120" s="29"/>
      <c r="B120" s="30"/>
      <c r="C120" s="31"/>
      <c r="D120" s="31"/>
      <c r="E120" s="31"/>
      <c r="F120" s="31"/>
      <c r="G120" s="31"/>
      <c r="H120" s="31"/>
      <c r="I120" s="31"/>
      <c r="J120" s="31"/>
      <c r="K120" s="31"/>
      <c r="L120" s="5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="2" customFormat="1" ht="15.15" customHeight="1">
      <c r="A121" s="29"/>
      <c r="B121" s="30"/>
      <c r="C121" s="26" t="s">
        <v>21</v>
      </c>
      <c r="D121" s="31"/>
      <c r="E121" s="31"/>
      <c r="F121" s="23" t="str">
        <f>E13</f>
        <v xml:space="preserve">Slovenský Červený kríž, Územný spolok </v>
      </c>
      <c r="G121" s="31"/>
      <c r="H121" s="31"/>
      <c r="I121" s="26" t="s">
        <v>28</v>
      </c>
      <c r="J121" s="27" t="str">
        <f>E19</f>
        <v xml:space="preserve"> </v>
      </c>
      <c r="K121" s="31"/>
      <c r="L121" s="5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="2" customFormat="1" ht="15.15" customHeight="1">
      <c r="A122" s="29"/>
      <c r="B122" s="30"/>
      <c r="C122" s="26" t="s">
        <v>26</v>
      </c>
      <c r="D122" s="31"/>
      <c r="E122" s="31"/>
      <c r="F122" s="23" t="str">
        <f>IF(E16="","",E16)</f>
        <v xml:space="preserve"> </v>
      </c>
      <c r="G122" s="31"/>
      <c r="H122" s="31"/>
      <c r="I122" s="26" t="s">
        <v>30</v>
      </c>
      <c r="J122" s="27" t="str">
        <f>E22</f>
        <v>Ing. Igor Urban, CSc.</v>
      </c>
      <c r="K122" s="31"/>
      <c r="L122" s="5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="2" customFormat="1" ht="10.32" customHeight="1">
      <c r="A123" s="29"/>
      <c r="B123" s="30"/>
      <c r="C123" s="31"/>
      <c r="D123" s="31"/>
      <c r="E123" s="31"/>
      <c r="F123" s="31"/>
      <c r="G123" s="31"/>
      <c r="H123" s="31"/>
      <c r="I123" s="31"/>
      <c r="J123" s="31"/>
      <c r="K123" s="31"/>
      <c r="L123" s="5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="11" customFormat="1" ht="29.28" customHeight="1">
      <c r="A124" s="184"/>
      <c r="B124" s="185"/>
      <c r="C124" s="186" t="s">
        <v>100</v>
      </c>
      <c r="D124" s="187" t="s">
        <v>58</v>
      </c>
      <c r="E124" s="187" t="s">
        <v>54</v>
      </c>
      <c r="F124" s="187" t="s">
        <v>55</v>
      </c>
      <c r="G124" s="187" t="s">
        <v>101</v>
      </c>
      <c r="H124" s="187" t="s">
        <v>102</v>
      </c>
      <c r="I124" s="187" t="s">
        <v>103</v>
      </c>
      <c r="J124" s="188" t="s">
        <v>83</v>
      </c>
      <c r="K124" s="189" t="s">
        <v>104</v>
      </c>
      <c r="L124" s="190"/>
      <c r="M124" s="96" t="s">
        <v>1</v>
      </c>
      <c r="N124" s="97" t="s">
        <v>37</v>
      </c>
      <c r="O124" s="97" t="s">
        <v>105</v>
      </c>
      <c r="P124" s="97" t="s">
        <v>106</v>
      </c>
      <c r="Q124" s="97" t="s">
        <v>107</v>
      </c>
      <c r="R124" s="97" t="s">
        <v>108</v>
      </c>
      <c r="S124" s="97" t="s">
        <v>109</v>
      </c>
      <c r="T124" s="98" t="s">
        <v>110</v>
      </c>
      <c r="U124" s="184"/>
      <c r="V124" s="184"/>
      <c r="W124" s="184"/>
      <c r="X124" s="184"/>
      <c r="Y124" s="184"/>
      <c r="Z124" s="184"/>
      <c r="AA124" s="184"/>
      <c r="AB124" s="184"/>
      <c r="AC124" s="184"/>
      <c r="AD124" s="184"/>
      <c r="AE124" s="184"/>
    </row>
    <row r="125" s="2" customFormat="1" ht="22.8" customHeight="1">
      <c r="A125" s="29"/>
      <c r="B125" s="30"/>
      <c r="C125" s="103" t="s">
        <v>84</v>
      </c>
      <c r="D125" s="31"/>
      <c r="E125" s="31"/>
      <c r="F125" s="31"/>
      <c r="G125" s="31"/>
      <c r="H125" s="31"/>
      <c r="I125" s="31"/>
      <c r="J125" s="191">
        <f>BK125</f>
        <v>64088.239999999998</v>
      </c>
      <c r="K125" s="31"/>
      <c r="L125" s="35"/>
      <c r="M125" s="99"/>
      <c r="N125" s="192"/>
      <c r="O125" s="100"/>
      <c r="P125" s="193">
        <f>P126+P188+P192+P196</f>
        <v>1275.2149270000004</v>
      </c>
      <c r="Q125" s="100"/>
      <c r="R125" s="193">
        <f>R126+R188+R192+R196</f>
        <v>340.54537045000001</v>
      </c>
      <c r="S125" s="100"/>
      <c r="T125" s="194">
        <f>T126+T188+T192+T196</f>
        <v>0.092999999999999985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T125" s="14" t="s">
        <v>72</v>
      </c>
      <c r="AU125" s="14" t="s">
        <v>85</v>
      </c>
      <c r="BK125" s="195">
        <f>BK126+BK188+BK192+BK196</f>
        <v>64088.239999999998</v>
      </c>
    </row>
    <row r="126" s="12" customFormat="1" ht="25.92" customHeight="1">
      <c r="A126" s="12"/>
      <c r="B126" s="196"/>
      <c r="C126" s="197"/>
      <c r="D126" s="198" t="s">
        <v>72</v>
      </c>
      <c r="E126" s="199" t="s">
        <v>111</v>
      </c>
      <c r="F126" s="199" t="s">
        <v>112</v>
      </c>
      <c r="G126" s="197"/>
      <c r="H126" s="197"/>
      <c r="I126" s="197"/>
      <c r="J126" s="200">
        <f>BK126</f>
        <v>47186.839999999997</v>
      </c>
      <c r="K126" s="197"/>
      <c r="L126" s="201"/>
      <c r="M126" s="202"/>
      <c r="N126" s="203"/>
      <c r="O126" s="203"/>
      <c r="P126" s="204">
        <f>P127+P154+P160+P163+P169+P172+P186</f>
        <v>1271.4098470000004</v>
      </c>
      <c r="Q126" s="203"/>
      <c r="R126" s="204">
        <f>R127+R154+R160+R163+R169+R172+R186</f>
        <v>340.54481965000002</v>
      </c>
      <c r="S126" s="203"/>
      <c r="T126" s="205">
        <f>T127+T154+T160+T163+T169+T172+T186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6" t="s">
        <v>78</v>
      </c>
      <c r="AT126" s="207" t="s">
        <v>72</v>
      </c>
      <c r="AU126" s="207" t="s">
        <v>73</v>
      </c>
      <c r="AY126" s="206" t="s">
        <v>113</v>
      </c>
      <c r="BK126" s="208">
        <f>BK127+BK154+BK160+BK163+BK169+BK172+BK186</f>
        <v>47186.839999999997</v>
      </c>
    </row>
    <row r="127" s="12" customFormat="1" ht="22.8" customHeight="1">
      <c r="A127" s="12"/>
      <c r="B127" s="196"/>
      <c r="C127" s="197"/>
      <c r="D127" s="198" t="s">
        <v>72</v>
      </c>
      <c r="E127" s="209" t="s">
        <v>78</v>
      </c>
      <c r="F127" s="209" t="s">
        <v>114</v>
      </c>
      <c r="G127" s="197"/>
      <c r="H127" s="197"/>
      <c r="I127" s="197"/>
      <c r="J127" s="210">
        <f>BK127</f>
        <v>19639.73</v>
      </c>
      <c r="K127" s="197"/>
      <c r="L127" s="201"/>
      <c r="M127" s="202"/>
      <c r="N127" s="203"/>
      <c r="O127" s="203"/>
      <c r="P127" s="204">
        <f>SUM(P128:P153)</f>
        <v>877.45498000000021</v>
      </c>
      <c r="Q127" s="203"/>
      <c r="R127" s="204">
        <f>SUM(R128:R153)</f>
        <v>59.652544999999996</v>
      </c>
      <c r="S127" s="203"/>
      <c r="T127" s="205">
        <f>SUM(T128:T153)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6" t="s">
        <v>78</v>
      </c>
      <c r="AT127" s="207" t="s">
        <v>72</v>
      </c>
      <c r="AU127" s="207" t="s">
        <v>78</v>
      </c>
      <c r="AY127" s="206" t="s">
        <v>113</v>
      </c>
      <c r="BK127" s="208">
        <f>SUM(BK128:BK153)</f>
        <v>19639.73</v>
      </c>
    </row>
    <row r="128" s="2" customFormat="1" ht="37.8" customHeight="1">
      <c r="A128" s="29"/>
      <c r="B128" s="30"/>
      <c r="C128" s="211" t="s">
        <v>78</v>
      </c>
      <c r="D128" s="211" t="s">
        <v>115</v>
      </c>
      <c r="E128" s="212" t="s">
        <v>116</v>
      </c>
      <c r="F128" s="213" t="s">
        <v>117</v>
      </c>
      <c r="G128" s="214" t="s">
        <v>118</v>
      </c>
      <c r="H128" s="215">
        <v>230</v>
      </c>
      <c r="I128" s="216">
        <v>0.16</v>
      </c>
      <c r="J128" s="216">
        <f>ROUND(I128*H128,2)</f>
        <v>36.799999999999997</v>
      </c>
      <c r="K128" s="217"/>
      <c r="L128" s="35"/>
      <c r="M128" s="218" t="s">
        <v>1</v>
      </c>
      <c r="N128" s="219" t="s">
        <v>39</v>
      </c>
      <c r="O128" s="220">
        <v>0.01</v>
      </c>
      <c r="P128" s="220">
        <f>O128*H128</f>
        <v>2.3000000000000003</v>
      </c>
      <c r="Q128" s="220">
        <v>0</v>
      </c>
      <c r="R128" s="220">
        <f>Q128*H128</f>
        <v>0</v>
      </c>
      <c r="S128" s="220">
        <v>0</v>
      </c>
      <c r="T128" s="221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222" t="s">
        <v>119</v>
      </c>
      <c r="AT128" s="222" t="s">
        <v>115</v>
      </c>
      <c r="AU128" s="222" t="s">
        <v>120</v>
      </c>
      <c r="AY128" s="14" t="s">
        <v>113</v>
      </c>
      <c r="BE128" s="223">
        <f>IF(N128="základná",J128,0)</f>
        <v>0</v>
      </c>
      <c r="BF128" s="223">
        <f>IF(N128="znížená",J128,0)</f>
        <v>36.799999999999997</v>
      </c>
      <c r="BG128" s="223">
        <f>IF(N128="zákl. prenesená",J128,0)</f>
        <v>0</v>
      </c>
      <c r="BH128" s="223">
        <f>IF(N128="zníž. prenesená",J128,0)</f>
        <v>0</v>
      </c>
      <c r="BI128" s="223">
        <f>IF(N128="nulová",J128,0)</f>
        <v>0</v>
      </c>
      <c r="BJ128" s="14" t="s">
        <v>120</v>
      </c>
      <c r="BK128" s="223">
        <f>ROUND(I128*H128,2)</f>
        <v>36.799999999999997</v>
      </c>
      <c r="BL128" s="14" t="s">
        <v>119</v>
      </c>
      <c r="BM128" s="222" t="s">
        <v>121</v>
      </c>
    </row>
    <row r="129" s="2" customFormat="1" ht="24.15" customHeight="1">
      <c r="A129" s="29"/>
      <c r="B129" s="30"/>
      <c r="C129" s="211" t="s">
        <v>120</v>
      </c>
      <c r="D129" s="211" t="s">
        <v>115</v>
      </c>
      <c r="E129" s="212" t="s">
        <v>122</v>
      </c>
      <c r="F129" s="213" t="s">
        <v>123</v>
      </c>
      <c r="G129" s="214" t="s">
        <v>124</v>
      </c>
      <c r="H129" s="215">
        <v>136.80000000000001</v>
      </c>
      <c r="I129" s="216">
        <v>21.920000000000002</v>
      </c>
      <c r="J129" s="216">
        <f>ROUND(I129*H129,2)</f>
        <v>2998.6599999999999</v>
      </c>
      <c r="K129" s="217"/>
      <c r="L129" s="35"/>
      <c r="M129" s="218" t="s">
        <v>1</v>
      </c>
      <c r="N129" s="219" t="s">
        <v>39</v>
      </c>
      <c r="O129" s="220">
        <v>1.464</v>
      </c>
      <c r="P129" s="220">
        <f>O129*H129</f>
        <v>200.27520000000001</v>
      </c>
      <c r="Q129" s="220">
        <v>0</v>
      </c>
      <c r="R129" s="220">
        <f>Q129*H129</f>
        <v>0</v>
      </c>
      <c r="S129" s="220">
        <v>0</v>
      </c>
      <c r="T129" s="221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222" t="s">
        <v>119</v>
      </c>
      <c r="AT129" s="222" t="s">
        <v>115</v>
      </c>
      <c r="AU129" s="222" t="s">
        <v>120</v>
      </c>
      <c r="AY129" s="14" t="s">
        <v>113</v>
      </c>
      <c r="BE129" s="223">
        <f>IF(N129="základná",J129,0)</f>
        <v>0</v>
      </c>
      <c r="BF129" s="223">
        <f>IF(N129="znížená",J129,0)</f>
        <v>2998.6599999999999</v>
      </c>
      <c r="BG129" s="223">
        <f>IF(N129="zákl. prenesená",J129,0)</f>
        <v>0</v>
      </c>
      <c r="BH129" s="223">
        <f>IF(N129="zníž. prenesená",J129,0)</f>
        <v>0</v>
      </c>
      <c r="BI129" s="223">
        <f>IF(N129="nulová",J129,0)</f>
        <v>0</v>
      </c>
      <c r="BJ129" s="14" t="s">
        <v>120</v>
      </c>
      <c r="BK129" s="223">
        <f>ROUND(I129*H129,2)</f>
        <v>2998.6599999999999</v>
      </c>
      <c r="BL129" s="14" t="s">
        <v>119</v>
      </c>
      <c r="BM129" s="222" t="s">
        <v>125</v>
      </c>
    </row>
    <row r="130" s="2" customFormat="1" ht="24.15" customHeight="1">
      <c r="A130" s="29"/>
      <c r="B130" s="30"/>
      <c r="C130" s="211" t="s">
        <v>126</v>
      </c>
      <c r="D130" s="211" t="s">
        <v>115</v>
      </c>
      <c r="E130" s="212" t="s">
        <v>127</v>
      </c>
      <c r="F130" s="213" t="s">
        <v>128</v>
      </c>
      <c r="G130" s="214" t="s">
        <v>124</v>
      </c>
      <c r="H130" s="215">
        <v>1.2</v>
      </c>
      <c r="I130" s="216">
        <v>519.83000000000004</v>
      </c>
      <c r="J130" s="216">
        <f>ROUND(I130*H130,2)</f>
        <v>623.79999999999995</v>
      </c>
      <c r="K130" s="217"/>
      <c r="L130" s="35"/>
      <c r="M130" s="218" t="s">
        <v>1</v>
      </c>
      <c r="N130" s="219" t="s">
        <v>39</v>
      </c>
      <c r="O130" s="220">
        <v>0</v>
      </c>
      <c r="P130" s="220">
        <f>O130*H130</f>
        <v>0</v>
      </c>
      <c r="Q130" s="220">
        <v>0</v>
      </c>
      <c r="R130" s="220">
        <f>Q130*H130</f>
        <v>0</v>
      </c>
      <c r="S130" s="220">
        <v>0</v>
      </c>
      <c r="T130" s="221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222" t="s">
        <v>119</v>
      </c>
      <c r="AT130" s="222" t="s">
        <v>115</v>
      </c>
      <c r="AU130" s="222" t="s">
        <v>120</v>
      </c>
      <c r="AY130" s="14" t="s">
        <v>113</v>
      </c>
      <c r="BE130" s="223">
        <f>IF(N130="základná",J130,0)</f>
        <v>0</v>
      </c>
      <c r="BF130" s="223">
        <f>IF(N130="znížená",J130,0)</f>
        <v>623.79999999999995</v>
      </c>
      <c r="BG130" s="223">
        <f>IF(N130="zákl. prenesená",J130,0)</f>
        <v>0</v>
      </c>
      <c r="BH130" s="223">
        <f>IF(N130="zníž. prenesená",J130,0)</f>
        <v>0</v>
      </c>
      <c r="BI130" s="223">
        <f>IF(N130="nulová",J130,0)</f>
        <v>0</v>
      </c>
      <c r="BJ130" s="14" t="s">
        <v>120</v>
      </c>
      <c r="BK130" s="223">
        <f>ROUND(I130*H130,2)</f>
        <v>623.79999999999995</v>
      </c>
      <c r="BL130" s="14" t="s">
        <v>119</v>
      </c>
      <c r="BM130" s="222" t="s">
        <v>129</v>
      </c>
    </row>
    <row r="131" s="2" customFormat="1" ht="24.15" customHeight="1">
      <c r="A131" s="29"/>
      <c r="B131" s="30"/>
      <c r="C131" s="211" t="s">
        <v>119</v>
      </c>
      <c r="D131" s="211" t="s">
        <v>115</v>
      </c>
      <c r="E131" s="212" t="s">
        <v>130</v>
      </c>
      <c r="F131" s="213" t="s">
        <v>131</v>
      </c>
      <c r="G131" s="214" t="s">
        <v>124</v>
      </c>
      <c r="H131" s="215">
        <v>136.80000000000001</v>
      </c>
      <c r="I131" s="216">
        <v>10.58</v>
      </c>
      <c r="J131" s="216">
        <f>ROUND(I131*H131,2)</f>
        <v>1447.3399999999999</v>
      </c>
      <c r="K131" s="217"/>
      <c r="L131" s="35"/>
      <c r="M131" s="218" t="s">
        <v>1</v>
      </c>
      <c r="N131" s="219" t="s">
        <v>39</v>
      </c>
      <c r="O131" s="220">
        <v>0.61899999999999999</v>
      </c>
      <c r="P131" s="220">
        <f>O131*H131</f>
        <v>84.679200000000009</v>
      </c>
      <c r="Q131" s="220">
        <v>0</v>
      </c>
      <c r="R131" s="220">
        <f>Q131*H131</f>
        <v>0</v>
      </c>
      <c r="S131" s="220">
        <v>0</v>
      </c>
      <c r="T131" s="221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222" t="s">
        <v>119</v>
      </c>
      <c r="AT131" s="222" t="s">
        <v>115</v>
      </c>
      <c r="AU131" s="222" t="s">
        <v>120</v>
      </c>
      <c r="AY131" s="14" t="s">
        <v>113</v>
      </c>
      <c r="BE131" s="223">
        <f>IF(N131="základná",J131,0)</f>
        <v>0</v>
      </c>
      <c r="BF131" s="223">
        <f>IF(N131="znížená",J131,0)</f>
        <v>1447.3399999999999</v>
      </c>
      <c r="BG131" s="223">
        <f>IF(N131="zákl. prenesená",J131,0)</f>
        <v>0</v>
      </c>
      <c r="BH131" s="223">
        <f>IF(N131="zníž. prenesená",J131,0)</f>
        <v>0</v>
      </c>
      <c r="BI131" s="223">
        <f>IF(N131="nulová",J131,0)</f>
        <v>0</v>
      </c>
      <c r="BJ131" s="14" t="s">
        <v>120</v>
      </c>
      <c r="BK131" s="223">
        <f>ROUND(I131*H131,2)</f>
        <v>1447.3399999999999</v>
      </c>
      <c r="BL131" s="14" t="s">
        <v>119</v>
      </c>
      <c r="BM131" s="222" t="s">
        <v>132</v>
      </c>
    </row>
    <row r="132" s="2" customFormat="1" ht="24.15" customHeight="1">
      <c r="A132" s="29"/>
      <c r="B132" s="30"/>
      <c r="C132" s="211" t="s">
        <v>133</v>
      </c>
      <c r="D132" s="211" t="s">
        <v>115</v>
      </c>
      <c r="E132" s="212" t="s">
        <v>134</v>
      </c>
      <c r="F132" s="213" t="s">
        <v>135</v>
      </c>
      <c r="G132" s="214" t="s">
        <v>124</v>
      </c>
      <c r="H132" s="215">
        <v>41.039999999999999</v>
      </c>
      <c r="I132" s="216">
        <v>2.1699999999999999</v>
      </c>
      <c r="J132" s="216">
        <f>ROUND(I132*H132,2)</f>
        <v>89.060000000000002</v>
      </c>
      <c r="K132" s="217"/>
      <c r="L132" s="35"/>
      <c r="M132" s="218" t="s">
        <v>1</v>
      </c>
      <c r="N132" s="219" t="s">
        <v>39</v>
      </c>
      <c r="O132" s="220">
        <v>0.098000000000000004</v>
      </c>
      <c r="P132" s="220">
        <f>O132*H132</f>
        <v>4.0219199999999997</v>
      </c>
      <c r="Q132" s="220">
        <v>0</v>
      </c>
      <c r="R132" s="220">
        <f>Q132*H132</f>
        <v>0</v>
      </c>
      <c r="S132" s="220">
        <v>0</v>
      </c>
      <c r="T132" s="221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222" t="s">
        <v>119</v>
      </c>
      <c r="AT132" s="222" t="s">
        <v>115</v>
      </c>
      <c r="AU132" s="222" t="s">
        <v>120</v>
      </c>
      <c r="AY132" s="14" t="s">
        <v>113</v>
      </c>
      <c r="BE132" s="223">
        <f>IF(N132="základná",J132,0)</f>
        <v>0</v>
      </c>
      <c r="BF132" s="223">
        <f>IF(N132="znížená",J132,0)</f>
        <v>89.060000000000002</v>
      </c>
      <c r="BG132" s="223">
        <f>IF(N132="zákl. prenesená",J132,0)</f>
        <v>0</v>
      </c>
      <c r="BH132" s="223">
        <f>IF(N132="zníž. prenesená",J132,0)</f>
        <v>0</v>
      </c>
      <c r="BI132" s="223">
        <f>IF(N132="nulová",J132,0)</f>
        <v>0</v>
      </c>
      <c r="BJ132" s="14" t="s">
        <v>120</v>
      </c>
      <c r="BK132" s="223">
        <f>ROUND(I132*H132,2)</f>
        <v>89.060000000000002</v>
      </c>
      <c r="BL132" s="14" t="s">
        <v>119</v>
      </c>
      <c r="BM132" s="222" t="s">
        <v>136</v>
      </c>
    </row>
    <row r="133" s="2" customFormat="1" ht="24.15" customHeight="1">
      <c r="A133" s="29"/>
      <c r="B133" s="30"/>
      <c r="C133" s="211" t="s">
        <v>137</v>
      </c>
      <c r="D133" s="211" t="s">
        <v>115</v>
      </c>
      <c r="E133" s="212" t="s">
        <v>138</v>
      </c>
      <c r="F133" s="213" t="s">
        <v>139</v>
      </c>
      <c r="G133" s="214" t="s">
        <v>124</v>
      </c>
      <c r="H133" s="215">
        <v>136.80000000000001</v>
      </c>
      <c r="I133" s="216">
        <v>51.020000000000003</v>
      </c>
      <c r="J133" s="216">
        <f>ROUND(I133*H133,2)</f>
        <v>6979.54</v>
      </c>
      <c r="K133" s="217"/>
      <c r="L133" s="35"/>
      <c r="M133" s="218" t="s">
        <v>1</v>
      </c>
      <c r="N133" s="219" t="s">
        <v>39</v>
      </c>
      <c r="O133" s="220">
        <v>3.6030000000000002</v>
      </c>
      <c r="P133" s="220">
        <f>O133*H133</f>
        <v>492.89040000000006</v>
      </c>
      <c r="Q133" s="220">
        <v>0</v>
      </c>
      <c r="R133" s="220">
        <f>Q133*H133</f>
        <v>0</v>
      </c>
      <c r="S133" s="220">
        <v>0</v>
      </c>
      <c r="T133" s="221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222" t="s">
        <v>119</v>
      </c>
      <c r="AT133" s="222" t="s">
        <v>115</v>
      </c>
      <c r="AU133" s="222" t="s">
        <v>120</v>
      </c>
      <c r="AY133" s="14" t="s">
        <v>113</v>
      </c>
      <c r="BE133" s="223">
        <f>IF(N133="základná",J133,0)</f>
        <v>0</v>
      </c>
      <c r="BF133" s="223">
        <f>IF(N133="znížená",J133,0)</f>
        <v>6979.54</v>
      </c>
      <c r="BG133" s="223">
        <f>IF(N133="zákl. prenesená",J133,0)</f>
        <v>0</v>
      </c>
      <c r="BH133" s="223">
        <f>IF(N133="zníž. prenesená",J133,0)</f>
        <v>0</v>
      </c>
      <c r="BI133" s="223">
        <f>IF(N133="nulová",J133,0)</f>
        <v>0</v>
      </c>
      <c r="BJ133" s="14" t="s">
        <v>120</v>
      </c>
      <c r="BK133" s="223">
        <f>ROUND(I133*H133,2)</f>
        <v>6979.54</v>
      </c>
      <c r="BL133" s="14" t="s">
        <v>119</v>
      </c>
      <c r="BM133" s="222" t="s">
        <v>140</v>
      </c>
    </row>
    <row r="134" s="2" customFormat="1" ht="24.15" customHeight="1">
      <c r="A134" s="29"/>
      <c r="B134" s="30"/>
      <c r="C134" s="211" t="s">
        <v>141</v>
      </c>
      <c r="D134" s="211" t="s">
        <v>115</v>
      </c>
      <c r="E134" s="212" t="s">
        <v>142</v>
      </c>
      <c r="F134" s="213" t="s">
        <v>143</v>
      </c>
      <c r="G134" s="214" t="s">
        <v>124</v>
      </c>
      <c r="H134" s="215">
        <v>136.80000000000001</v>
      </c>
      <c r="I134" s="216">
        <v>1.98</v>
      </c>
      <c r="J134" s="216">
        <f>ROUND(I134*H134,2)</f>
        <v>270.86000000000001</v>
      </c>
      <c r="K134" s="217"/>
      <c r="L134" s="35"/>
      <c r="M134" s="218" t="s">
        <v>1</v>
      </c>
      <c r="N134" s="219" t="s">
        <v>39</v>
      </c>
      <c r="O134" s="220">
        <v>0.069000000000000006</v>
      </c>
      <c r="P134" s="220">
        <f>O134*H134</f>
        <v>9.4392000000000014</v>
      </c>
      <c r="Q134" s="220">
        <v>0</v>
      </c>
      <c r="R134" s="220">
        <f>Q134*H134</f>
        <v>0</v>
      </c>
      <c r="S134" s="220">
        <v>0</v>
      </c>
      <c r="T134" s="221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222" t="s">
        <v>119</v>
      </c>
      <c r="AT134" s="222" t="s">
        <v>115</v>
      </c>
      <c r="AU134" s="222" t="s">
        <v>120</v>
      </c>
      <c r="AY134" s="14" t="s">
        <v>113</v>
      </c>
      <c r="BE134" s="223">
        <f>IF(N134="základná",J134,0)</f>
        <v>0</v>
      </c>
      <c r="BF134" s="223">
        <f>IF(N134="znížená",J134,0)</f>
        <v>270.86000000000001</v>
      </c>
      <c r="BG134" s="223">
        <f>IF(N134="zákl. prenesená",J134,0)</f>
        <v>0</v>
      </c>
      <c r="BH134" s="223">
        <f>IF(N134="zníž. prenesená",J134,0)</f>
        <v>0</v>
      </c>
      <c r="BI134" s="223">
        <f>IF(N134="nulová",J134,0)</f>
        <v>0</v>
      </c>
      <c r="BJ134" s="14" t="s">
        <v>120</v>
      </c>
      <c r="BK134" s="223">
        <f>ROUND(I134*H134,2)</f>
        <v>270.86000000000001</v>
      </c>
      <c r="BL134" s="14" t="s">
        <v>119</v>
      </c>
      <c r="BM134" s="222" t="s">
        <v>144</v>
      </c>
    </row>
    <row r="135" s="2" customFormat="1" ht="37.8" customHeight="1">
      <c r="A135" s="29"/>
      <c r="B135" s="30"/>
      <c r="C135" s="211" t="s">
        <v>145</v>
      </c>
      <c r="D135" s="211" t="s">
        <v>115</v>
      </c>
      <c r="E135" s="212" t="s">
        <v>146</v>
      </c>
      <c r="F135" s="213" t="s">
        <v>147</v>
      </c>
      <c r="G135" s="214" t="s">
        <v>124</v>
      </c>
      <c r="H135" s="215">
        <v>106.8</v>
      </c>
      <c r="I135" s="216">
        <v>4</v>
      </c>
      <c r="J135" s="216">
        <f>ROUND(I135*H135,2)</f>
        <v>427.19999999999999</v>
      </c>
      <c r="K135" s="217"/>
      <c r="L135" s="35"/>
      <c r="M135" s="218" t="s">
        <v>1</v>
      </c>
      <c r="N135" s="219" t="s">
        <v>39</v>
      </c>
      <c r="O135" s="220">
        <v>0.054399999999999997</v>
      </c>
      <c r="P135" s="220">
        <f>O135*H135</f>
        <v>5.8099199999999991</v>
      </c>
      <c r="Q135" s="220">
        <v>0</v>
      </c>
      <c r="R135" s="220">
        <f>Q135*H135</f>
        <v>0</v>
      </c>
      <c r="S135" s="220">
        <v>0</v>
      </c>
      <c r="T135" s="221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222" t="s">
        <v>119</v>
      </c>
      <c r="AT135" s="222" t="s">
        <v>115</v>
      </c>
      <c r="AU135" s="222" t="s">
        <v>120</v>
      </c>
      <c r="AY135" s="14" t="s">
        <v>113</v>
      </c>
      <c r="BE135" s="223">
        <f>IF(N135="základná",J135,0)</f>
        <v>0</v>
      </c>
      <c r="BF135" s="223">
        <f>IF(N135="znížená",J135,0)</f>
        <v>427.19999999999999</v>
      </c>
      <c r="BG135" s="223">
        <f>IF(N135="zákl. prenesená",J135,0)</f>
        <v>0</v>
      </c>
      <c r="BH135" s="223">
        <f>IF(N135="zníž. prenesená",J135,0)</f>
        <v>0</v>
      </c>
      <c r="BI135" s="223">
        <f>IF(N135="nulová",J135,0)</f>
        <v>0</v>
      </c>
      <c r="BJ135" s="14" t="s">
        <v>120</v>
      </c>
      <c r="BK135" s="223">
        <f>ROUND(I135*H135,2)</f>
        <v>427.19999999999999</v>
      </c>
      <c r="BL135" s="14" t="s">
        <v>119</v>
      </c>
      <c r="BM135" s="222" t="s">
        <v>148</v>
      </c>
    </row>
    <row r="136" s="2" customFormat="1" ht="44.25" customHeight="1">
      <c r="A136" s="29"/>
      <c r="B136" s="30"/>
      <c r="C136" s="211" t="s">
        <v>149</v>
      </c>
      <c r="D136" s="211" t="s">
        <v>115</v>
      </c>
      <c r="E136" s="212" t="s">
        <v>150</v>
      </c>
      <c r="F136" s="213" t="s">
        <v>151</v>
      </c>
      <c r="G136" s="214" t="s">
        <v>124</v>
      </c>
      <c r="H136" s="215">
        <v>2136</v>
      </c>
      <c r="I136" s="216">
        <v>0.38</v>
      </c>
      <c r="J136" s="216">
        <f>ROUND(I136*H136,2)</f>
        <v>811.67999999999995</v>
      </c>
      <c r="K136" s="217"/>
      <c r="L136" s="35"/>
      <c r="M136" s="218" t="s">
        <v>1</v>
      </c>
      <c r="N136" s="219" t="s">
        <v>39</v>
      </c>
      <c r="O136" s="220">
        <v>0.0053899999999999998</v>
      </c>
      <c r="P136" s="220">
        <f>O136*H136</f>
        <v>11.51304</v>
      </c>
      <c r="Q136" s="220">
        <v>0</v>
      </c>
      <c r="R136" s="220">
        <f>Q136*H136</f>
        <v>0</v>
      </c>
      <c r="S136" s="220">
        <v>0</v>
      </c>
      <c r="T136" s="221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222" t="s">
        <v>119</v>
      </c>
      <c r="AT136" s="222" t="s">
        <v>115</v>
      </c>
      <c r="AU136" s="222" t="s">
        <v>120</v>
      </c>
      <c r="AY136" s="14" t="s">
        <v>113</v>
      </c>
      <c r="BE136" s="223">
        <f>IF(N136="základná",J136,0)</f>
        <v>0</v>
      </c>
      <c r="BF136" s="223">
        <f>IF(N136="znížená",J136,0)</f>
        <v>811.67999999999995</v>
      </c>
      <c r="BG136" s="223">
        <f>IF(N136="zákl. prenesená",J136,0)</f>
        <v>0</v>
      </c>
      <c r="BH136" s="223">
        <f>IF(N136="zníž. prenesená",J136,0)</f>
        <v>0</v>
      </c>
      <c r="BI136" s="223">
        <f>IF(N136="nulová",J136,0)</f>
        <v>0</v>
      </c>
      <c r="BJ136" s="14" t="s">
        <v>120</v>
      </c>
      <c r="BK136" s="223">
        <f>ROUND(I136*H136,2)</f>
        <v>811.67999999999995</v>
      </c>
      <c r="BL136" s="14" t="s">
        <v>119</v>
      </c>
      <c r="BM136" s="222" t="s">
        <v>152</v>
      </c>
    </row>
    <row r="137" s="2" customFormat="1" ht="24.15" customHeight="1">
      <c r="A137" s="29"/>
      <c r="B137" s="30"/>
      <c r="C137" s="211" t="s">
        <v>153</v>
      </c>
      <c r="D137" s="211" t="s">
        <v>115</v>
      </c>
      <c r="E137" s="212" t="s">
        <v>154</v>
      </c>
      <c r="F137" s="213" t="s">
        <v>155</v>
      </c>
      <c r="G137" s="214" t="s">
        <v>124</v>
      </c>
      <c r="H137" s="215">
        <v>106.8</v>
      </c>
      <c r="I137" s="216">
        <v>2.3399999999999999</v>
      </c>
      <c r="J137" s="216">
        <f>ROUND(I137*H137,2)</f>
        <v>249.91</v>
      </c>
      <c r="K137" s="217"/>
      <c r="L137" s="35"/>
      <c r="M137" s="218" t="s">
        <v>1</v>
      </c>
      <c r="N137" s="219" t="s">
        <v>39</v>
      </c>
      <c r="O137" s="220">
        <v>0.086999999999999994</v>
      </c>
      <c r="P137" s="220">
        <f>O137*H137</f>
        <v>9.291599999999999</v>
      </c>
      <c r="Q137" s="220">
        <v>0</v>
      </c>
      <c r="R137" s="220">
        <f>Q137*H137</f>
        <v>0</v>
      </c>
      <c r="S137" s="220">
        <v>0</v>
      </c>
      <c r="T137" s="221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222" t="s">
        <v>119</v>
      </c>
      <c r="AT137" s="222" t="s">
        <v>115</v>
      </c>
      <c r="AU137" s="222" t="s">
        <v>120</v>
      </c>
      <c r="AY137" s="14" t="s">
        <v>113</v>
      </c>
      <c r="BE137" s="223">
        <f>IF(N137="základná",J137,0)</f>
        <v>0</v>
      </c>
      <c r="BF137" s="223">
        <f>IF(N137="znížená",J137,0)</f>
        <v>249.91</v>
      </c>
      <c r="BG137" s="223">
        <f>IF(N137="zákl. prenesená",J137,0)</f>
        <v>0</v>
      </c>
      <c r="BH137" s="223">
        <f>IF(N137="zníž. prenesená",J137,0)</f>
        <v>0</v>
      </c>
      <c r="BI137" s="223">
        <f>IF(N137="nulová",J137,0)</f>
        <v>0</v>
      </c>
      <c r="BJ137" s="14" t="s">
        <v>120</v>
      </c>
      <c r="BK137" s="223">
        <f>ROUND(I137*H137,2)</f>
        <v>249.91</v>
      </c>
      <c r="BL137" s="14" t="s">
        <v>119</v>
      </c>
      <c r="BM137" s="222" t="s">
        <v>156</v>
      </c>
    </row>
    <row r="138" s="2" customFormat="1" ht="21.75" customHeight="1">
      <c r="A138" s="29"/>
      <c r="B138" s="30"/>
      <c r="C138" s="211" t="s">
        <v>157</v>
      </c>
      <c r="D138" s="211" t="s">
        <v>115</v>
      </c>
      <c r="E138" s="212" t="s">
        <v>158</v>
      </c>
      <c r="F138" s="213" t="s">
        <v>159</v>
      </c>
      <c r="G138" s="214" t="s">
        <v>124</v>
      </c>
      <c r="H138" s="215">
        <v>106.8</v>
      </c>
      <c r="I138" s="216">
        <v>0.80000000000000004</v>
      </c>
      <c r="J138" s="216">
        <f>ROUND(I138*H138,2)</f>
        <v>85.439999999999998</v>
      </c>
      <c r="K138" s="217"/>
      <c r="L138" s="35"/>
      <c r="M138" s="218" t="s">
        <v>1</v>
      </c>
      <c r="N138" s="219" t="s">
        <v>39</v>
      </c>
      <c r="O138" s="220">
        <v>0.0080000000000000002</v>
      </c>
      <c r="P138" s="220">
        <f>O138*H138</f>
        <v>0.85440000000000005</v>
      </c>
      <c r="Q138" s="220">
        <v>0</v>
      </c>
      <c r="R138" s="220">
        <f>Q138*H138</f>
        <v>0</v>
      </c>
      <c r="S138" s="220">
        <v>0</v>
      </c>
      <c r="T138" s="221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222" t="s">
        <v>119</v>
      </c>
      <c r="AT138" s="222" t="s">
        <v>115</v>
      </c>
      <c r="AU138" s="222" t="s">
        <v>120</v>
      </c>
      <c r="AY138" s="14" t="s">
        <v>113</v>
      </c>
      <c r="BE138" s="223">
        <f>IF(N138="základná",J138,0)</f>
        <v>0</v>
      </c>
      <c r="BF138" s="223">
        <f>IF(N138="znížená",J138,0)</f>
        <v>85.439999999999998</v>
      </c>
      <c r="BG138" s="223">
        <f>IF(N138="zákl. prenesená",J138,0)</f>
        <v>0</v>
      </c>
      <c r="BH138" s="223">
        <f>IF(N138="zníž. prenesená",J138,0)</f>
        <v>0</v>
      </c>
      <c r="BI138" s="223">
        <f>IF(N138="nulová",J138,0)</f>
        <v>0</v>
      </c>
      <c r="BJ138" s="14" t="s">
        <v>120</v>
      </c>
      <c r="BK138" s="223">
        <f>ROUND(I138*H138,2)</f>
        <v>85.439999999999998</v>
      </c>
      <c r="BL138" s="14" t="s">
        <v>119</v>
      </c>
      <c r="BM138" s="222" t="s">
        <v>160</v>
      </c>
    </row>
    <row r="139" s="2" customFormat="1" ht="24.15" customHeight="1">
      <c r="A139" s="29"/>
      <c r="B139" s="30"/>
      <c r="C139" s="211" t="s">
        <v>161</v>
      </c>
      <c r="D139" s="211" t="s">
        <v>115</v>
      </c>
      <c r="E139" s="212" t="s">
        <v>162</v>
      </c>
      <c r="F139" s="213" t="s">
        <v>163</v>
      </c>
      <c r="G139" s="214" t="s">
        <v>164</v>
      </c>
      <c r="H139" s="215">
        <v>181.56</v>
      </c>
      <c r="I139" s="216">
        <v>22.5</v>
      </c>
      <c r="J139" s="216">
        <f>ROUND(I139*H139,2)</f>
        <v>4085.0999999999999</v>
      </c>
      <c r="K139" s="217"/>
      <c r="L139" s="35"/>
      <c r="M139" s="218" t="s">
        <v>1</v>
      </c>
      <c r="N139" s="219" t="s">
        <v>39</v>
      </c>
      <c r="O139" s="220">
        <v>0</v>
      </c>
      <c r="P139" s="220">
        <f>O139*H139</f>
        <v>0</v>
      </c>
      <c r="Q139" s="220">
        <v>0</v>
      </c>
      <c r="R139" s="220">
        <f>Q139*H139</f>
        <v>0</v>
      </c>
      <c r="S139" s="220">
        <v>0</v>
      </c>
      <c r="T139" s="221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222" t="s">
        <v>119</v>
      </c>
      <c r="AT139" s="222" t="s">
        <v>115</v>
      </c>
      <c r="AU139" s="222" t="s">
        <v>120</v>
      </c>
      <c r="AY139" s="14" t="s">
        <v>113</v>
      </c>
      <c r="BE139" s="223">
        <f>IF(N139="základná",J139,0)</f>
        <v>0</v>
      </c>
      <c r="BF139" s="223">
        <f>IF(N139="znížená",J139,0)</f>
        <v>4085.0999999999999</v>
      </c>
      <c r="BG139" s="223">
        <f>IF(N139="zákl. prenesená",J139,0)</f>
        <v>0</v>
      </c>
      <c r="BH139" s="223">
        <f>IF(N139="zníž. prenesená",J139,0)</f>
        <v>0</v>
      </c>
      <c r="BI139" s="223">
        <f>IF(N139="nulová",J139,0)</f>
        <v>0</v>
      </c>
      <c r="BJ139" s="14" t="s">
        <v>120</v>
      </c>
      <c r="BK139" s="223">
        <f>ROUND(I139*H139,2)</f>
        <v>4085.0999999999999</v>
      </c>
      <c r="BL139" s="14" t="s">
        <v>119</v>
      </c>
      <c r="BM139" s="222" t="s">
        <v>165</v>
      </c>
    </row>
    <row r="140" s="2" customFormat="1" ht="24.15" customHeight="1">
      <c r="A140" s="29"/>
      <c r="B140" s="30"/>
      <c r="C140" s="211" t="s">
        <v>166</v>
      </c>
      <c r="D140" s="211" t="s">
        <v>115</v>
      </c>
      <c r="E140" s="212" t="s">
        <v>167</v>
      </c>
      <c r="F140" s="213" t="s">
        <v>168</v>
      </c>
      <c r="G140" s="214" t="s">
        <v>124</v>
      </c>
      <c r="H140" s="215">
        <v>30</v>
      </c>
      <c r="I140" s="216">
        <v>4.4500000000000002</v>
      </c>
      <c r="J140" s="216">
        <f>ROUND(I140*H140,2)</f>
        <v>133.5</v>
      </c>
      <c r="K140" s="217"/>
      <c r="L140" s="35"/>
      <c r="M140" s="218" t="s">
        <v>1</v>
      </c>
      <c r="N140" s="219" t="s">
        <v>39</v>
      </c>
      <c r="O140" s="220">
        <v>0.24199999999999999</v>
      </c>
      <c r="P140" s="220">
        <f>O140*H140</f>
        <v>7.2599999999999998</v>
      </c>
      <c r="Q140" s="220">
        <v>0</v>
      </c>
      <c r="R140" s="220">
        <f>Q140*H140</f>
        <v>0</v>
      </c>
      <c r="S140" s="220">
        <v>0</v>
      </c>
      <c r="T140" s="221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222" t="s">
        <v>119</v>
      </c>
      <c r="AT140" s="222" t="s">
        <v>115</v>
      </c>
      <c r="AU140" s="222" t="s">
        <v>120</v>
      </c>
      <c r="AY140" s="14" t="s">
        <v>113</v>
      </c>
      <c r="BE140" s="223">
        <f>IF(N140="základná",J140,0)</f>
        <v>0</v>
      </c>
      <c r="BF140" s="223">
        <f>IF(N140="znížená",J140,0)</f>
        <v>133.5</v>
      </c>
      <c r="BG140" s="223">
        <f>IF(N140="zákl. prenesená",J140,0)</f>
        <v>0</v>
      </c>
      <c r="BH140" s="223">
        <f>IF(N140="zníž. prenesená",J140,0)</f>
        <v>0</v>
      </c>
      <c r="BI140" s="223">
        <f>IF(N140="nulová",J140,0)</f>
        <v>0</v>
      </c>
      <c r="BJ140" s="14" t="s">
        <v>120</v>
      </c>
      <c r="BK140" s="223">
        <f>ROUND(I140*H140,2)</f>
        <v>133.5</v>
      </c>
      <c r="BL140" s="14" t="s">
        <v>119</v>
      </c>
      <c r="BM140" s="222" t="s">
        <v>169</v>
      </c>
    </row>
    <row r="141" s="2" customFormat="1" ht="24.15" customHeight="1">
      <c r="A141" s="29"/>
      <c r="B141" s="30"/>
      <c r="C141" s="211" t="s">
        <v>170</v>
      </c>
      <c r="D141" s="211" t="s">
        <v>115</v>
      </c>
      <c r="E141" s="212" t="s">
        <v>171</v>
      </c>
      <c r="F141" s="213" t="s">
        <v>172</v>
      </c>
      <c r="G141" s="214" t="s">
        <v>124</v>
      </c>
      <c r="H141" s="215">
        <v>4.5</v>
      </c>
      <c r="I141" s="216">
        <v>20.420000000000002</v>
      </c>
      <c r="J141" s="216">
        <f>ROUND(I141*H141,2)</f>
        <v>91.890000000000001</v>
      </c>
      <c r="K141" s="217"/>
      <c r="L141" s="35"/>
      <c r="M141" s="218" t="s">
        <v>1</v>
      </c>
      <c r="N141" s="219" t="s">
        <v>39</v>
      </c>
      <c r="O141" s="220">
        <v>1.5009999999999999</v>
      </c>
      <c r="P141" s="220">
        <f>O141*H141</f>
        <v>6.7544999999999993</v>
      </c>
      <c r="Q141" s="220">
        <v>0</v>
      </c>
      <c r="R141" s="220">
        <f>Q141*H141</f>
        <v>0</v>
      </c>
      <c r="S141" s="220">
        <v>0</v>
      </c>
      <c r="T141" s="221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222" t="s">
        <v>119</v>
      </c>
      <c r="AT141" s="222" t="s">
        <v>115</v>
      </c>
      <c r="AU141" s="222" t="s">
        <v>120</v>
      </c>
      <c r="AY141" s="14" t="s">
        <v>113</v>
      </c>
      <c r="BE141" s="223">
        <f>IF(N141="základná",J141,0)</f>
        <v>0</v>
      </c>
      <c r="BF141" s="223">
        <f>IF(N141="znížená",J141,0)</f>
        <v>91.890000000000001</v>
      </c>
      <c r="BG141" s="223">
        <f>IF(N141="zákl. prenesená",J141,0)</f>
        <v>0</v>
      </c>
      <c r="BH141" s="223">
        <f>IF(N141="zníž. prenesená",J141,0)</f>
        <v>0</v>
      </c>
      <c r="BI141" s="223">
        <f>IF(N141="nulová",J141,0)</f>
        <v>0</v>
      </c>
      <c r="BJ141" s="14" t="s">
        <v>120</v>
      </c>
      <c r="BK141" s="223">
        <f>ROUND(I141*H141,2)</f>
        <v>91.890000000000001</v>
      </c>
      <c r="BL141" s="14" t="s">
        <v>119</v>
      </c>
      <c r="BM141" s="222" t="s">
        <v>173</v>
      </c>
    </row>
    <row r="142" s="2" customFormat="1" ht="16.5" customHeight="1">
      <c r="A142" s="29"/>
      <c r="B142" s="30"/>
      <c r="C142" s="224" t="s">
        <v>174</v>
      </c>
      <c r="D142" s="224" t="s">
        <v>175</v>
      </c>
      <c r="E142" s="225" t="s">
        <v>176</v>
      </c>
      <c r="F142" s="226" t="s">
        <v>177</v>
      </c>
      <c r="G142" s="227" t="s">
        <v>164</v>
      </c>
      <c r="H142" s="228">
        <v>7.6500000000000004</v>
      </c>
      <c r="I142" s="229">
        <v>17.960000000000001</v>
      </c>
      <c r="J142" s="229">
        <f>ROUND(I142*H142,2)</f>
        <v>137.38999999999999</v>
      </c>
      <c r="K142" s="230"/>
      <c r="L142" s="231"/>
      <c r="M142" s="232" t="s">
        <v>1</v>
      </c>
      <c r="N142" s="233" t="s">
        <v>39</v>
      </c>
      <c r="O142" s="220">
        <v>0</v>
      </c>
      <c r="P142" s="220">
        <f>O142*H142</f>
        <v>0</v>
      </c>
      <c r="Q142" s="220">
        <v>1</v>
      </c>
      <c r="R142" s="220">
        <f>Q142*H142</f>
        <v>7.6500000000000004</v>
      </c>
      <c r="S142" s="220">
        <v>0</v>
      </c>
      <c r="T142" s="221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222" t="s">
        <v>145</v>
      </c>
      <c r="AT142" s="222" t="s">
        <v>175</v>
      </c>
      <c r="AU142" s="222" t="s">
        <v>120</v>
      </c>
      <c r="AY142" s="14" t="s">
        <v>113</v>
      </c>
      <c r="BE142" s="223">
        <f>IF(N142="základná",J142,0)</f>
        <v>0</v>
      </c>
      <c r="BF142" s="223">
        <f>IF(N142="znížená",J142,0)</f>
        <v>137.38999999999999</v>
      </c>
      <c r="BG142" s="223">
        <f>IF(N142="zákl. prenesená",J142,0)</f>
        <v>0</v>
      </c>
      <c r="BH142" s="223">
        <f>IF(N142="zníž. prenesená",J142,0)</f>
        <v>0</v>
      </c>
      <c r="BI142" s="223">
        <f>IF(N142="nulová",J142,0)</f>
        <v>0</v>
      </c>
      <c r="BJ142" s="14" t="s">
        <v>120</v>
      </c>
      <c r="BK142" s="223">
        <f>ROUND(I142*H142,2)</f>
        <v>137.38999999999999</v>
      </c>
      <c r="BL142" s="14" t="s">
        <v>119</v>
      </c>
      <c r="BM142" s="222" t="s">
        <v>178</v>
      </c>
    </row>
    <row r="143" s="2" customFormat="1" ht="24.15" customHeight="1">
      <c r="A143" s="29"/>
      <c r="B143" s="30"/>
      <c r="C143" s="211" t="s">
        <v>179</v>
      </c>
      <c r="D143" s="211" t="s">
        <v>115</v>
      </c>
      <c r="E143" s="212" t="s">
        <v>180</v>
      </c>
      <c r="F143" s="213" t="s">
        <v>181</v>
      </c>
      <c r="G143" s="214" t="s">
        <v>124</v>
      </c>
      <c r="H143" s="215">
        <v>0.59999999999999998</v>
      </c>
      <c r="I143" s="216">
        <v>30.210000000000001</v>
      </c>
      <c r="J143" s="216">
        <f>ROUND(I143*H143,2)</f>
        <v>18.129999999999999</v>
      </c>
      <c r="K143" s="217"/>
      <c r="L143" s="35"/>
      <c r="M143" s="218" t="s">
        <v>1</v>
      </c>
      <c r="N143" s="219" t="s">
        <v>39</v>
      </c>
      <c r="O143" s="220">
        <v>2.0760000000000001</v>
      </c>
      <c r="P143" s="220">
        <f>O143*H143</f>
        <v>1.2456</v>
      </c>
      <c r="Q143" s="220">
        <v>0</v>
      </c>
      <c r="R143" s="220">
        <f>Q143*H143</f>
        <v>0</v>
      </c>
      <c r="S143" s="220">
        <v>0</v>
      </c>
      <c r="T143" s="221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222" t="s">
        <v>119</v>
      </c>
      <c r="AT143" s="222" t="s">
        <v>115</v>
      </c>
      <c r="AU143" s="222" t="s">
        <v>120</v>
      </c>
      <c r="AY143" s="14" t="s">
        <v>113</v>
      </c>
      <c r="BE143" s="223">
        <f>IF(N143="základná",J143,0)</f>
        <v>0</v>
      </c>
      <c r="BF143" s="223">
        <f>IF(N143="znížená",J143,0)</f>
        <v>18.129999999999999</v>
      </c>
      <c r="BG143" s="223">
        <f>IF(N143="zákl. prenesená",J143,0)</f>
        <v>0</v>
      </c>
      <c r="BH143" s="223">
        <f>IF(N143="zníž. prenesená",J143,0)</f>
        <v>0</v>
      </c>
      <c r="BI143" s="223">
        <f>IF(N143="nulová",J143,0)</f>
        <v>0</v>
      </c>
      <c r="BJ143" s="14" t="s">
        <v>120</v>
      </c>
      <c r="BK143" s="223">
        <f>ROUND(I143*H143,2)</f>
        <v>18.129999999999999</v>
      </c>
      <c r="BL143" s="14" t="s">
        <v>119</v>
      </c>
      <c r="BM143" s="222" t="s">
        <v>182</v>
      </c>
    </row>
    <row r="144" s="2" customFormat="1" ht="24.15" customHeight="1">
      <c r="A144" s="29"/>
      <c r="B144" s="30"/>
      <c r="C144" s="224" t="s">
        <v>183</v>
      </c>
      <c r="D144" s="224" t="s">
        <v>175</v>
      </c>
      <c r="E144" s="225" t="s">
        <v>184</v>
      </c>
      <c r="F144" s="226" t="s">
        <v>185</v>
      </c>
      <c r="G144" s="227" t="s">
        <v>186</v>
      </c>
      <c r="H144" s="228">
        <v>40</v>
      </c>
      <c r="I144" s="229">
        <v>7.5599999999999996</v>
      </c>
      <c r="J144" s="229">
        <f>ROUND(I144*H144,2)</f>
        <v>302.39999999999998</v>
      </c>
      <c r="K144" s="230"/>
      <c r="L144" s="231"/>
      <c r="M144" s="232" t="s">
        <v>1</v>
      </c>
      <c r="N144" s="233" t="s">
        <v>39</v>
      </c>
      <c r="O144" s="220">
        <v>0</v>
      </c>
      <c r="P144" s="220">
        <f>O144*H144</f>
        <v>0</v>
      </c>
      <c r="Q144" s="220">
        <v>1</v>
      </c>
      <c r="R144" s="220">
        <f>Q144*H144</f>
        <v>40</v>
      </c>
      <c r="S144" s="220">
        <v>0</v>
      </c>
      <c r="T144" s="221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222" t="s">
        <v>145</v>
      </c>
      <c r="AT144" s="222" t="s">
        <v>175</v>
      </c>
      <c r="AU144" s="222" t="s">
        <v>120</v>
      </c>
      <c r="AY144" s="14" t="s">
        <v>113</v>
      </c>
      <c r="BE144" s="223">
        <f>IF(N144="základná",J144,0)</f>
        <v>0</v>
      </c>
      <c r="BF144" s="223">
        <f>IF(N144="znížená",J144,0)</f>
        <v>302.39999999999998</v>
      </c>
      <c r="BG144" s="223">
        <f>IF(N144="zákl. prenesená",J144,0)</f>
        <v>0</v>
      </c>
      <c r="BH144" s="223">
        <f>IF(N144="zníž. prenesená",J144,0)</f>
        <v>0</v>
      </c>
      <c r="BI144" s="223">
        <f>IF(N144="nulová",J144,0)</f>
        <v>0</v>
      </c>
      <c r="BJ144" s="14" t="s">
        <v>120</v>
      </c>
      <c r="BK144" s="223">
        <f>ROUND(I144*H144,2)</f>
        <v>302.39999999999998</v>
      </c>
      <c r="BL144" s="14" t="s">
        <v>119</v>
      </c>
      <c r="BM144" s="222" t="s">
        <v>187</v>
      </c>
    </row>
    <row r="145" s="2" customFormat="1" ht="21.75" customHeight="1">
      <c r="A145" s="29"/>
      <c r="B145" s="30"/>
      <c r="C145" s="211" t="s">
        <v>188</v>
      </c>
      <c r="D145" s="211" t="s">
        <v>115</v>
      </c>
      <c r="E145" s="212" t="s">
        <v>189</v>
      </c>
      <c r="F145" s="213" t="s">
        <v>190</v>
      </c>
      <c r="G145" s="214" t="s">
        <v>118</v>
      </c>
      <c r="H145" s="215">
        <v>50</v>
      </c>
      <c r="I145" s="216">
        <v>0.94999999999999996</v>
      </c>
      <c r="J145" s="216">
        <f>ROUND(I145*H145,2)</f>
        <v>47.5</v>
      </c>
      <c r="K145" s="217"/>
      <c r="L145" s="35"/>
      <c r="M145" s="218" t="s">
        <v>1</v>
      </c>
      <c r="N145" s="219" t="s">
        <v>39</v>
      </c>
      <c r="O145" s="220">
        <v>0.060999999999999999</v>
      </c>
      <c r="P145" s="220">
        <f>O145*H145</f>
        <v>3.0499999999999998</v>
      </c>
      <c r="Q145" s="220">
        <v>0</v>
      </c>
      <c r="R145" s="220">
        <f>Q145*H145</f>
        <v>0</v>
      </c>
      <c r="S145" s="220">
        <v>0</v>
      </c>
      <c r="T145" s="221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222" t="s">
        <v>119</v>
      </c>
      <c r="AT145" s="222" t="s">
        <v>115</v>
      </c>
      <c r="AU145" s="222" t="s">
        <v>120</v>
      </c>
      <c r="AY145" s="14" t="s">
        <v>113</v>
      </c>
      <c r="BE145" s="223">
        <f>IF(N145="základná",J145,0)</f>
        <v>0</v>
      </c>
      <c r="BF145" s="223">
        <f>IF(N145="znížená",J145,0)</f>
        <v>47.5</v>
      </c>
      <c r="BG145" s="223">
        <f>IF(N145="zákl. prenesená",J145,0)</f>
        <v>0</v>
      </c>
      <c r="BH145" s="223">
        <f>IF(N145="zníž. prenesená",J145,0)</f>
        <v>0</v>
      </c>
      <c r="BI145" s="223">
        <f>IF(N145="nulová",J145,0)</f>
        <v>0</v>
      </c>
      <c r="BJ145" s="14" t="s">
        <v>120</v>
      </c>
      <c r="BK145" s="223">
        <f>ROUND(I145*H145,2)</f>
        <v>47.5</v>
      </c>
      <c r="BL145" s="14" t="s">
        <v>119</v>
      </c>
      <c r="BM145" s="222" t="s">
        <v>191</v>
      </c>
    </row>
    <row r="146" s="2" customFormat="1" ht="16.5" customHeight="1">
      <c r="A146" s="29"/>
      <c r="B146" s="30"/>
      <c r="C146" s="224" t="s">
        <v>192</v>
      </c>
      <c r="D146" s="224" t="s">
        <v>175</v>
      </c>
      <c r="E146" s="225" t="s">
        <v>193</v>
      </c>
      <c r="F146" s="226" t="s">
        <v>194</v>
      </c>
      <c r="G146" s="227" t="s">
        <v>195</v>
      </c>
      <c r="H146" s="228">
        <v>1.5449999999999999</v>
      </c>
      <c r="I146" s="229">
        <v>7.1399999999999997</v>
      </c>
      <c r="J146" s="229">
        <f>ROUND(I146*H146,2)</f>
        <v>11.029999999999999</v>
      </c>
      <c r="K146" s="230"/>
      <c r="L146" s="231"/>
      <c r="M146" s="232" t="s">
        <v>1</v>
      </c>
      <c r="N146" s="233" t="s">
        <v>39</v>
      </c>
      <c r="O146" s="220">
        <v>0</v>
      </c>
      <c r="P146" s="220">
        <f>O146*H146</f>
        <v>0</v>
      </c>
      <c r="Q146" s="220">
        <v>0.001</v>
      </c>
      <c r="R146" s="220">
        <f>Q146*H146</f>
        <v>0.0015449999999999999</v>
      </c>
      <c r="S146" s="220">
        <v>0</v>
      </c>
      <c r="T146" s="221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222" t="s">
        <v>145</v>
      </c>
      <c r="AT146" s="222" t="s">
        <v>175</v>
      </c>
      <c r="AU146" s="222" t="s">
        <v>120</v>
      </c>
      <c r="AY146" s="14" t="s">
        <v>113</v>
      </c>
      <c r="BE146" s="223">
        <f>IF(N146="základná",J146,0)</f>
        <v>0</v>
      </c>
      <c r="BF146" s="223">
        <f>IF(N146="znížená",J146,0)</f>
        <v>11.029999999999999</v>
      </c>
      <c r="BG146" s="223">
        <f>IF(N146="zákl. prenesená",J146,0)</f>
        <v>0</v>
      </c>
      <c r="BH146" s="223">
        <f>IF(N146="zníž. prenesená",J146,0)</f>
        <v>0</v>
      </c>
      <c r="BI146" s="223">
        <f>IF(N146="nulová",J146,0)</f>
        <v>0</v>
      </c>
      <c r="BJ146" s="14" t="s">
        <v>120</v>
      </c>
      <c r="BK146" s="223">
        <f>ROUND(I146*H146,2)</f>
        <v>11.029999999999999</v>
      </c>
      <c r="BL146" s="14" t="s">
        <v>119</v>
      </c>
      <c r="BM146" s="222" t="s">
        <v>196</v>
      </c>
    </row>
    <row r="147" s="2" customFormat="1" ht="24.15" customHeight="1">
      <c r="A147" s="29"/>
      <c r="B147" s="30"/>
      <c r="C147" s="211" t="s">
        <v>7</v>
      </c>
      <c r="D147" s="211" t="s">
        <v>115</v>
      </c>
      <c r="E147" s="212" t="s">
        <v>197</v>
      </c>
      <c r="F147" s="213" t="s">
        <v>198</v>
      </c>
      <c r="G147" s="214" t="s">
        <v>118</v>
      </c>
      <c r="H147" s="215">
        <v>50</v>
      </c>
      <c r="I147" s="216">
        <v>4.3899999999999997</v>
      </c>
      <c r="J147" s="216">
        <f>ROUND(I147*H147,2)</f>
        <v>219.5</v>
      </c>
      <c r="K147" s="217"/>
      <c r="L147" s="35"/>
      <c r="M147" s="218" t="s">
        <v>1</v>
      </c>
      <c r="N147" s="219" t="s">
        <v>39</v>
      </c>
      <c r="O147" s="220">
        <v>0.32300000000000001</v>
      </c>
      <c r="P147" s="220">
        <f>O147*H147</f>
        <v>16.150000000000002</v>
      </c>
      <c r="Q147" s="220">
        <v>0</v>
      </c>
      <c r="R147" s="220">
        <f>Q147*H147</f>
        <v>0</v>
      </c>
      <c r="S147" s="220">
        <v>0</v>
      </c>
      <c r="T147" s="221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222" t="s">
        <v>119</v>
      </c>
      <c r="AT147" s="222" t="s">
        <v>115</v>
      </c>
      <c r="AU147" s="222" t="s">
        <v>120</v>
      </c>
      <c r="AY147" s="14" t="s">
        <v>113</v>
      </c>
      <c r="BE147" s="223">
        <f>IF(N147="základná",J147,0)</f>
        <v>0</v>
      </c>
      <c r="BF147" s="223">
        <f>IF(N147="znížená",J147,0)</f>
        <v>219.5</v>
      </c>
      <c r="BG147" s="223">
        <f>IF(N147="zákl. prenesená",J147,0)</f>
        <v>0</v>
      </c>
      <c r="BH147" s="223">
        <f>IF(N147="zníž. prenesená",J147,0)</f>
        <v>0</v>
      </c>
      <c r="BI147" s="223">
        <f>IF(N147="nulová",J147,0)</f>
        <v>0</v>
      </c>
      <c r="BJ147" s="14" t="s">
        <v>120</v>
      </c>
      <c r="BK147" s="223">
        <f>ROUND(I147*H147,2)</f>
        <v>219.5</v>
      </c>
      <c r="BL147" s="14" t="s">
        <v>119</v>
      </c>
      <c r="BM147" s="222" t="s">
        <v>199</v>
      </c>
    </row>
    <row r="148" s="2" customFormat="1" ht="16.5" customHeight="1">
      <c r="A148" s="29"/>
      <c r="B148" s="30"/>
      <c r="C148" s="224" t="s">
        <v>200</v>
      </c>
      <c r="D148" s="224" t="s">
        <v>175</v>
      </c>
      <c r="E148" s="225" t="s">
        <v>201</v>
      </c>
      <c r="F148" s="226" t="s">
        <v>202</v>
      </c>
      <c r="G148" s="227" t="s">
        <v>164</v>
      </c>
      <c r="H148" s="228">
        <v>12</v>
      </c>
      <c r="I148" s="229">
        <v>21.870000000000001</v>
      </c>
      <c r="J148" s="229">
        <f>ROUND(I148*H148,2)</f>
        <v>262.44</v>
      </c>
      <c r="K148" s="230"/>
      <c r="L148" s="231"/>
      <c r="M148" s="232" t="s">
        <v>1</v>
      </c>
      <c r="N148" s="233" t="s">
        <v>39</v>
      </c>
      <c r="O148" s="220">
        <v>0</v>
      </c>
      <c r="P148" s="220">
        <f>O148*H148</f>
        <v>0</v>
      </c>
      <c r="Q148" s="220">
        <v>1</v>
      </c>
      <c r="R148" s="220">
        <f>Q148*H148</f>
        <v>12</v>
      </c>
      <c r="S148" s="220">
        <v>0</v>
      </c>
      <c r="T148" s="221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222" t="s">
        <v>145</v>
      </c>
      <c r="AT148" s="222" t="s">
        <v>175</v>
      </c>
      <c r="AU148" s="222" t="s">
        <v>120</v>
      </c>
      <c r="AY148" s="14" t="s">
        <v>113</v>
      </c>
      <c r="BE148" s="223">
        <f>IF(N148="základná",J148,0)</f>
        <v>0</v>
      </c>
      <c r="BF148" s="223">
        <f>IF(N148="znížená",J148,0)</f>
        <v>262.44</v>
      </c>
      <c r="BG148" s="223">
        <f>IF(N148="zákl. prenesená",J148,0)</f>
        <v>0</v>
      </c>
      <c r="BH148" s="223">
        <f>IF(N148="zníž. prenesená",J148,0)</f>
        <v>0</v>
      </c>
      <c r="BI148" s="223">
        <f>IF(N148="nulová",J148,0)</f>
        <v>0</v>
      </c>
      <c r="BJ148" s="14" t="s">
        <v>120</v>
      </c>
      <c r="BK148" s="223">
        <f>ROUND(I148*H148,2)</f>
        <v>262.44</v>
      </c>
      <c r="BL148" s="14" t="s">
        <v>119</v>
      </c>
      <c r="BM148" s="222" t="s">
        <v>203</v>
      </c>
    </row>
    <row r="149" s="2" customFormat="1" ht="33" customHeight="1">
      <c r="A149" s="29"/>
      <c r="B149" s="30"/>
      <c r="C149" s="211" t="s">
        <v>204</v>
      </c>
      <c r="D149" s="211" t="s">
        <v>115</v>
      </c>
      <c r="E149" s="212" t="s">
        <v>205</v>
      </c>
      <c r="F149" s="213" t="s">
        <v>206</v>
      </c>
      <c r="G149" s="214" t="s">
        <v>118</v>
      </c>
      <c r="H149" s="215">
        <v>230</v>
      </c>
      <c r="I149" s="216">
        <v>1.24</v>
      </c>
      <c r="J149" s="216">
        <f>ROUND(I149*H149,2)</f>
        <v>285.19999999999999</v>
      </c>
      <c r="K149" s="217"/>
      <c r="L149" s="35"/>
      <c r="M149" s="218" t="s">
        <v>1</v>
      </c>
      <c r="N149" s="219" t="s">
        <v>39</v>
      </c>
      <c r="O149" s="220">
        <v>0.088999999999999996</v>
      </c>
      <c r="P149" s="220">
        <f>O149*H149</f>
        <v>20.469999999999999</v>
      </c>
      <c r="Q149" s="220">
        <v>0</v>
      </c>
      <c r="R149" s="220">
        <f>Q149*H149</f>
        <v>0</v>
      </c>
      <c r="S149" s="220">
        <v>0</v>
      </c>
      <c r="T149" s="221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222" t="s">
        <v>119</v>
      </c>
      <c r="AT149" s="222" t="s">
        <v>115</v>
      </c>
      <c r="AU149" s="222" t="s">
        <v>120</v>
      </c>
      <c r="AY149" s="14" t="s">
        <v>113</v>
      </c>
      <c r="BE149" s="223">
        <f>IF(N149="základná",J149,0)</f>
        <v>0</v>
      </c>
      <c r="BF149" s="223">
        <f>IF(N149="znížená",J149,0)</f>
        <v>285.19999999999999</v>
      </c>
      <c r="BG149" s="223">
        <f>IF(N149="zákl. prenesená",J149,0)</f>
        <v>0</v>
      </c>
      <c r="BH149" s="223">
        <f>IF(N149="zníž. prenesená",J149,0)</f>
        <v>0</v>
      </c>
      <c r="BI149" s="223">
        <f>IF(N149="nulová",J149,0)</f>
        <v>0</v>
      </c>
      <c r="BJ149" s="14" t="s">
        <v>120</v>
      </c>
      <c r="BK149" s="223">
        <f>ROUND(I149*H149,2)</f>
        <v>285.19999999999999</v>
      </c>
      <c r="BL149" s="14" t="s">
        <v>119</v>
      </c>
      <c r="BM149" s="222" t="s">
        <v>207</v>
      </c>
    </row>
    <row r="150" s="2" customFormat="1" ht="24.15" customHeight="1">
      <c r="A150" s="29"/>
      <c r="B150" s="30"/>
      <c r="C150" s="211" t="s">
        <v>208</v>
      </c>
      <c r="D150" s="211" t="s">
        <v>115</v>
      </c>
      <c r="E150" s="212" t="s">
        <v>209</v>
      </c>
      <c r="F150" s="213" t="s">
        <v>210</v>
      </c>
      <c r="G150" s="214" t="s">
        <v>118</v>
      </c>
      <c r="H150" s="215">
        <v>50</v>
      </c>
      <c r="I150" s="216">
        <v>0.20999999999999999</v>
      </c>
      <c r="J150" s="216">
        <f>ROUND(I150*H150,2)</f>
        <v>10.5</v>
      </c>
      <c r="K150" s="217"/>
      <c r="L150" s="35"/>
      <c r="M150" s="218" t="s">
        <v>1</v>
      </c>
      <c r="N150" s="219" t="s">
        <v>39</v>
      </c>
      <c r="O150" s="220">
        <v>0.014999999999999999</v>
      </c>
      <c r="P150" s="220">
        <f>O150*H150</f>
        <v>0.75</v>
      </c>
      <c r="Q150" s="220">
        <v>0</v>
      </c>
      <c r="R150" s="220">
        <f>Q150*H150</f>
        <v>0</v>
      </c>
      <c r="S150" s="220">
        <v>0</v>
      </c>
      <c r="T150" s="221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222" t="s">
        <v>119</v>
      </c>
      <c r="AT150" s="222" t="s">
        <v>115</v>
      </c>
      <c r="AU150" s="222" t="s">
        <v>120</v>
      </c>
      <c r="AY150" s="14" t="s">
        <v>113</v>
      </c>
      <c r="BE150" s="223">
        <f>IF(N150="základná",J150,0)</f>
        <v>0</v>
      </c>
      <c r="BF150" s="223">
        <f>IF(N150="znížená",J150,0)</f>
        <v>10.5</v>
      </c>
      <c r="BG150" s="223">
        <f>IF(N150="zákl. prenesená",J150,0)</f>
        <v>0</v>
      </c>
      <c r="BH150" s="223">
        <f>IF(N150="zníž. prenesená",J150,0)</f>
        <v>0</v>
      </c>
      <c r="BI150" s="223">
        <f>IF(N150="nulová",J150,0)</f>
        <v>0</v>
      </c>
      <c r="BJ150" s="14" t="s">
        <v>120</v>
      </c>
      <c r="BK150" s="223">
        <f>ROUND(I150*H150,2)</f>
        <v>10.5</v>
      </c>
      <c r="BL150" s="14" t="s">
        <v>119</v>
      </c>
      <c r="BM150" s="222" t="s">
        <v>211</v>
      </c>
    </row>
    <row r="151" s="2" customFormat="1" ht="24.15" customHeight="1">
      <c r="A151" s="29"/>
      <c r="B151" s="30"/>
      <c r="C151" s="211" t="s">
        <v>212</v>
      </c>
      <c r="D151" s="211" t="s">
        <v>115</v>
      </c>
      <c r="E151" s="212" t="s">
        <v>213</v>
      </c>
      <c r="F151" s="213" t="s">
        <v>214</v>
      </c>
      <c r="G151" s="214" t="s">
        <v>118</v>
      </c>
      <c r="H151" s="215">
        <v>50</v>
      </c>
      <c r="I151" s="216">
        <v>0.029999999999999999</v>
      </c>
      <c r="J151" s="216">
        <f>ROUND(I151*H151,2)</f>
        <v>1.5</v>
      </c>
      <c r="K151" s="217"/>
      <c r="L151" s="35"/>
      <c r="M151" s="218" t="s">
        <v>1</v>
      </c>
      <c r="N151" s="219" t="s">
        <v>39</v>
      </c>
      <c r="O151" s="220">
        <v>0.001</v>
      </c>
      <c r="P151" s="220">
        <f>O151*H151</f>
        <v>0.050000000000000003</v>
      </c>
      <c r="Q151" s="220">
        <v>0</v>
      </c>
      <c r="R151" s="220">
        <f>Q151*H151</f>
        <v>0</v>
      </c>
      <c r="S151" s="220">
        <v>0</v>
      </c>
      <c r="T151" s="221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222" t="s">
        <v>119</v>
      </c>
      <c r="AT151" s="222" t="s">
        <v>115</v>
      </c>
      <c r="AU151" s="222" t="s">
        <v>120</v>
      </c>
      <c r="AY151" s="14" t="s">
        <v>113</v>
      </c>
      <c r="BE151" s="223">
        <f>IF(N151="základná",J151,0)</f>
        <v>0</v>
      </c>
      <c r="BF151" s="223">
        <f>IF(N151="znížená",J151,0)</f>
        <v>1.5</v>
      </c>
      <c r="BG151" s="223">
        <f>IF(N151="zákl. prenesená",J151,0)</f>
        <v>0</v>
      </c>
      <c r="BH151" s="223">
        <f>IF(N151="zníž. prenesená",J151,0)</f>
        <v>0</v>
      </c>
      <c r="BI151" s="223">
        <f>IF(N151="nulová",J151,0)</f>
        <v>0</v>
      </c>
      <c r="BJ151" s="14" t="s">
        <v>120</v>
      </c>
      <c r="BK151" s="223">
        <f>ROUND(I151*H151,2)</f>
        <v>1.5</v>
      </c>
      <c r="BL151" s="14" t="s">
        <v>119</v>
      </c>
      <c r="BM151" s="222" t="s">
        <v>215</v>
      </c>
    </row>
    <row r="152" s="2" customFormat="1" ht="24.15" customHeight="1">
      <c r="A152" s="29"/>
      <c r="B152" s="30"/>
      <c r="C152" s="211" t="s">
        <v>216</v>
      </c>
      <c r="D152" s="211" t="s">
        <v>115</v>
      </c>
      <c r="E152" s="212" t="s">
        <v>217</v>
      </c>
      <c r="F152" s="213" t="s">
        <v>218</v>
      </c>
      <c r="G152" s="214" t="s">
        <v>118</v>
      </c>
      <c r="H152" s="215">
        <v>50</v>
      </c>
      <c r="I152" s="216">
        <v>0.23999999999999999</v>
      </c>
      <c r="J152" s="216">
        <f>ROUND(I152*H152,2)</f>
        <v>12</v>
      </c>
      <c r="K152" s="217"/>
      <c r="L152" s="35"/>
      <c r="M152" s="218" t="s">
        <v>1</v>
      </c>
      <c r="N152" s="219" t="s">
        <v>39</v>
      </c>
      <c r="O152" s="220">
        <v>0.012999999999999999</v>
      </c>
      <c r="P152" s="220">
        <f>O152*H152</f>
        <v>0.65000000000000002</v>
      </c>
      <c r="Q152" s="220">
        <v>0</v>
      </c>
      <c r="R152" s="220">
        <f>Q152*H152</f>
        <v>0</v>
      </c>
      <c r="S152" s="220">
        <v>0</v>
      </c>
      <c r="T152" s="221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222" t="s">
        <v>119</v>
      </c>
      <c r="AT152" s="222" t="s">
        <v>115</v>
      </c>
      <c r="AU152" s="222" t="s">
        <v>120</v>
      </c>
      <c r="AY152" s="14" t="s">
        <v>113</v>
      </c>
      <c r="BE152" s="223">
        <f>IF(N152="základná",J152,0)</f>
        <v>0</v>
      </c>
      <c r="BF152" s="223">
        <f>IF(N152="znížená",J152,0)</f>
        <v>12</v>
      </c>
      <c r="BG152" s="223">
        <f>IF(N152="zákl. prenesená",J152,0)</f>
        <v>0</v>
      </c>
      <c r="BH152" s="223">
        <f>IF(N152="zníž. prenesená",J152,0)</f>
        <v>0</v>
      </c>
      <c r="BI152" s="223">
        <f>IF(N152="nulová",J152,0)</f>
        <v>0</v>
      </c>
      <c r="BJ152" s="14" t="s">
        <v>120</v>
      </c>
      <c r="BK152" s="223">
        <f>ROUND(I152*H152,2)</f>
        <v>12</v>
      </c>
      <c r="BL152" s="14" t="s">
        <v>119</v>
      </c>
      <c r="BM152" s="222" t="s">
        <v>219</v>
      </c>
    </row>
    <row r="153" s="2" customFormat="1" ht="24.15" customHeight="1">
      <c r="A153" s="29"/>
      <c r="B153" s="30"/>
      <c r="C153" s="224" t="s">
        <v>220</v>
      </c>
      <c r="D153" s="224" t="s">
        <v>175</v>
      </c>
      <c r="E153" s="225" t="s">
        <v>221</v>
      </c>
      <c r="F153" s="226" t="s">
        <v>222</v>
      </c>
      <c r="G153" s="227" t="s">
        <v>164</v>
      </c>
      <c r="H153" s="228">
        <v>0.001</v>
      </c>
      <c r="I153" s="229">
        <v>1359.47</v>
      </c>
      <c r="J153" s="229">
        <f>ROUND(I153*H153,2)</f>
        <v>1.3600000000000001</v>
      </c>
      <c r="K153" s="230"/>
      <c r="L153" s="231"/>
      <c r="M153" s="232" t="s">
        <v>1</v>
      </c>
      <c r="N153" s="233" t="s">
        <v>39</v>
      </c>
      <c r="O153" s="220">
        <v>0</v>
      </c>
      <c r="P153" s="220">
        <f>O153*H153</f>
        <v>0</v>
      </c>
      <c r="Q153" s="220">
        <v>1</v>
      </c>
      <c r="R153" s="220">
        <f>Q153*H153</f>
        <v>0.001</v>
      </c>
      <c r="S153" s="220">
        <v>0</v>
      </c>
      <c r="T153" s="221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222" t="s">
        <v>145</v>
      </c>
      <c r="AT153" s="222" t="s">
        <v>175</v>
      </c>
      <c r="AU153" s="222" t="s">
        <v>120</v>
      </c>
      <c r="AY153" s="14" t="s">
        <v>113</v>
      </c>
      <c r="BE153" s="223">
        <f>IF(N153="základná",J153,0)</f>
        <v>0</v>
      </c>
      <c r="BF153" s="223">
        <f>IF(N153="znížená",J153,0)</f>
        <v>1.3600000000000001</v>
      </c>
      <c r="BG153" s="223">
        <f>IF(N153="zákl. prenesená",J153,0)</f>
        <v>0</v>
      </c>
      <c r="BH153" s="223">
        <f>IF(N153="zníž. prenesená",J153,0)</f>
        <v>0</v>
      </c>
      <c r="BI153" s="223">
        <f>IF(N153="nulová",J153,0)</f>
        <v>0</v>
      </c>
      <c r="BJ153" s="14" t="s">
        <v>120</v>
      </c>
      <c r="BK153" s="223">
        <f>ROUND(I153*H153,2)</f>
        <v>1.3600000000000001</v>
      </c>
      <c r="BL153" s="14" t="s">
        <v>119</v>
      </c>
      <c r="BM153" s="222" t="s">
        <v>223</v>
      </c>
    </row>
    <row r="154" s="12" customFormat="1" ht="22.8" customHeight="1">
      <c r="A154" s="12"/>
      <c r="B154" s="196"/>
      <c r="C154" s="197"/>
      <c r="D154" s="198" t="s">
        <v>72</v>
      </c>
      <c r="E154" s="209" t="s">
        <v>120</v>
      </c>
      <c r="F154" s="209" t="s">
        <v>224</v>
      </c>
      <c r="G154" s="197"/>
      <c r="H154" s="197"/>
      <c r="I154" s="197"/>
      <c r="J154" s="210">
        <f>BK154</f>
        <v>3519.8199999999997</v>
      </c>
      <c r="K154" s="197"/>
      <c r="L154" s="201"/>
      <c r="M154" s="202"/>
      <c r="N154" s="203"/>
      <c r="O154" s="203"/>
      <c r="P154" s="204">
        <f>SUM(P155:P159)</f>
        <v>68.835999999999999</v>
      </c>
      <c r="Q154" s="203"/>
      <c r="R154" s="204">
        <f>SUM(R155:R159)</f>
        <v>5.0423532500000006</v>
      </c>
      <c r="S154" s="203"/>
      <c r="T154" s="205">
        <f>SUM(T155:T159)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6" t="s">
        <v>78</v>
      </c>
      <c r="AT154" s="207" t="s">
        <v>72</v>
      </c>
      <c r="AU154" s="207" t="s">
        <v>78</v>
      </c>
      <c r="AY154" s="206" t="s">
        <v>113</v>
      </c>
      <c r="BK154" s="208">
        <f>SUM(BK155:BK159)</f>
        <v>3519.8199999999997</v>
      </c>
    </row>
    <row r="155" s="2" customFormat="1" ht="33" customHeight="1">
      <c r="A155" s="29"/>
      <c r="B155" s="30"/>
      <c r="C155" s="211" t="s">
        <v>225</v>
      </c>
      <c r="D155" s="211" t="s">
        <v>115</v>
      </c>
      <c r="E155" s="212" t="s">
        <v>226</v>
      </c>
      <c r="F155" s="213" t="s">
        <v>227</v>
      </c>
      <c r="G155" s="214" t="s">
        <v>118</v>
      </c>
      <c r="H155" s="215">
        <v>262.19999999999999</v>
      </c>
      <c r="I155" s="216">
        <v>1.94</v>
      </c>
      <c r="J155" s="216">
        <f>ROUND(I155*H155,2)</f>
        <v>508.67000000000002</v>
      </c>
      <c r="K155" s="217"/>
      <c r="L155" s="35"/>
      <c r="M155" s="218" t="s">
        <v>1</v>
      </c>
      <c r="N155" s="219" t="s">
        <v>39</v>
      </c>
      <c r="O155" s="220">
        <v>0.085000000000000006</v>
      </c>
      <c r="P155" s="220">
        <f>O155*H155</f>
        <v>22.286999999999999</v>
      </c>
      <c r="Q155" s="220">
        <v>0.00035074999999999999</v>
      </c>
      <c r="R155" s="220">
        <f>Q155*H155</f>
        <v>0.091966649999999997</v>
      </c>
      <c r="S155" s="220">
        <v>0</v>
      </c>
      <c r="T155" s="221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222" t="s">
        <v>119</v>
      </c>
      <c r="AT155" s="222" t="s">
        <v>115</v>
      </c>
      <c r="AU155" s="222" t="s">
        <v>120</v>
      </c>
      <c r="AY155" s="14" t="s">
        <v>113</v>
      </c>
      <c r="BE155" s="223">
        <f>IF(N155="základná",J155,0)</f>
        <v>0</v>
      </c>
      <c r="BF155" s="223">
        <f>IF(N155="znížená",J155,0)</f>
        <v>508.67000000000002</v>
      </c>
      <c r="BG155" s="223">
        <f>IF(N155="zákl. prenesená",J155,0)</f>
        <v>0</v>
      </c>
      <c r="BH155" s="223">
        <f>IF(N155="zníž. prenesená",J155,0)</f>
        <v>0</v>
      </c>
      <c r="BI155" s="223">
        <f>IF(N155="nulová",J155,0)</f>
        <v>0</v>
      </c>
      <c r="BJ155" s="14" t="s">
        <v>120</v>
      </c>
      <c r="BK155" s="223">
        <f>ROUND(I155*H155,2)</f>
        <v>508.67000000000002</v>
      </c>
      <c r="BL155" s="14" t="s">
        <v>119</v>
      </c>
      <c r="BM155" s="222" t="s">
        <v>228</v>
      </c>
    </row>
    <row r="156" s="2" customFormat="1" ht="16.5" customHeight="1">
      <c r="A156" s="29"/>
      <c r="B156" s="30"/>
      <c r="C156" s="224" t="s">
        <v>229</v>
      </c>
      <c r="D156" s="224" t="s">
        <v>175</v>
      </c>
      <c r="E156" s="225" t="s">
        <v>230</v>
      </c>
      <c r="F156" s="226" t="s">
        <v>231</v>
      </c>
      <c r="G156" s="227" t="s">
        <v>118</v>
      </c>
      <c r="H156" s="228">
        <v>320.93299999999999</v>
      </c>
      <c r="I156" s="229">
        <v>1.4199999999999999</v>
      </c>
      <c r="J156" s="229">
        <f>ROUND(I156*H156,2)</f>
        <v>455.72000000000003</v>
      </c>
      <c r="K156" s="230"/>
      <c r="L156" s="231"/>
      <c r="M156" s="232" t="s">
        <v>1</v>
      </c>
      <c r="N156" s="233" t="s">
        <v>39</v>
      </c>
      <c r="O156" s="220">
        <v>0</v>
      </c>
      <c r="P156" s="220">
        <f>O156*H156</f>
        <v>0</v>
      </c>
      <c r="Q156" s="220">
        <v>0.00020000000000000001</v>
      </c>
      <c r="R156" s="220">
        <f>Q156*H156</f>
        <v>0.064186599999999996</v>
      </c>
      <c r="S156" s="220">
        <v>0</v>
      </c>
      <c r="T156" s="221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222" t="s">
        <v>145</v>
      </c>
      <c r="AT156" s="222" t="s">
        <v>175</v>
      </c>
      <c r="AU156" s="222" t="s">
        <v>120</v>
      </c>
      <c r="AY156" s="14" t="s">
        <v>113</v>
      </c>
      <c r="BE156" s="223">
        <f>IF(N156="základná",J156,0)</f>
        <v>0</v>
      </c>
      <c r="BF156" s="223">
        <f>IF(N156="znížená",J156,0)</f>
        <v>455.72000000000003</v>
      </c>
      <c r="BG156" s="223">
        <f>IF(N156="zákl. prenesená",J156,0)</f>
        <v>0</v>
      </c>
      <c r="BH156" s="223">
        <f>IF(N156="zníž. prenesená",J156,0)</f>
        <v>0</v>
      </c>
      <c r="BI156" s="223">
        <f>IF(N156="nulová",J156,0)</f>
        <v>0</v>
      </c>
      <c r="BJ156" s="14" t="s">
        <v>120</v>
      </c>
      <c r="BK156" s="223">
        <f>ROUND(I156*H156,2)</f>
        <v>455.72000000000003</v>
      </c>
      <c r="BL156" s="14" t="s">
        <v>119</v>
      </c>
      <c r="BM156" s="222" t="s">
        <v>232</v>
      </c>
    </row>
    <row r="157" s="2" customFormat="1" ht="21.75" customHeight="1">
      <c r="A157" s="29"/>
      <c r="B157" s="30"/>
      <c r="C157" s="211" t="s">
        <v>233</v>
      </c>
      <c r="D157" s="211" t="s">
        <v>115</v>
      </c>
      <c r="E157" s="212" t="s">
        <v>234</v>
      </c>
      <c r="F157" s="213" t="s">
        <v>235</v>
      </c>
      <c r="G157" s="214" t="s">
        <v>124</v>
      </c>
      <c r="H157" s="215">
        <v>2.25</v>
      </c>
      <c r="I157" s="216">
        <v>63.990000000000002</v>
      </c>
      <c r="J157" s="216">
        <f>ROUND(I157*H157,2)</f>
        <v>143.97999999999999</v>
      </c>
      <c r="K157" s="217"/>
      <c r="L157" s="35"/>
      <c r="M157" s="218" t="s">
        <v>1</v>
      </c>
      <c r="N157" s="219" t="s">
        <v>39</v>
      </c>
      <c r="O157" s="220">
        <v>1.498</v>
      </c>
      <c r="P157" s="220">
        <f>O157*H157</f>
        <v>3.3704999999999998</v>
      </c>
      <c r="Q157" s="220">
        <v>1.9205000000000001</v>
      </c>
      <c r="R157" s="220">
        <f>Q157*H157</f>
        <v>4.3211250000000003</v>
      </c>
      <c r="S157" s="220">
        <v>0</v>
      </c>
      <c r="T157" s="221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222" t="s">
        <v>119</v>
      </c>
      <c r="AT157" s="222" t="s">
        <v>115</v>
      </c>
      <c r="AU157" s="222" t="s">
        <v>120</v>
      </c>
      <c r="AY157" s="14" t="s">
        <v>113</v>
      </c>
      <c r="BE157" s="223">
        <f>IF(N157="základná",J157,0)</f>
        <v>0</v>
      </c>
      <c r="BF157" s="223">
        <f>IF(N157="znížená",J157,0)</f>
        <v>143.97999999999999</v>
      </c>
      <c r="BG157" s="223">
        <f>IF(N157="zákl. prenesená",J157,0)</f>
        <v>0</v>
      </c>
      <c r="BH157" s="223">
        <f>IF(N157="zníž. prenesená",J157,0)</f>
        <v>0</v>
      </c>
      <c r="BI157" s="223">
        <f>IF(N157="nulová",J157,0)</f>
        <v>0</v>
      </c>
      <c r="BJ157" s="14" t="s">
        <v>120</v>
      </c>
      <c r="BK157" s="223">
        <f>ROUND(I157*H157,2)</f>
        <v>143.97999999999999</v>
      </c>
      <c r="BL157" s="14" t="s">
        <v>119</v>
      </c>
      <c r="BM157" s="222" t="s">
        <v>236</v>
      </c>
    </row>
    <row r="158" s="2" customFormat="1" ht="16.5" customHeight="1">
      <c r="A158" s="29"/>
      <c r="B158" s="30"/>
      <c r="C158" s="211" t="s">
        <v>237</v>
      </c>
      <c r="D158" s="211" t="s">
        <v>115</v>
      </c>
      <c r="E158" s="212" t="s">
        <v>238</v>
      </c>
      <c r="F158" s="213" t="s">
        <v>239</v>
      </c>
      <c r="G158" s="214" t="s">
        <v>240</v>
      </c>
      <c r="H158" s="215">
        <v>25</v>
      </c>
      <c r="I158" s="216">
        <v>6.8499999999999996</v>
      </c>
      <c r="J158" s="216">
        <f>ROUND(I158*H158,2)</f>
        <v>171.25</v>
      </c>
      <c r="K158" s="217"/>
      <c r="L158" s="35"/>
      <c r="M158" s="218" t="s">
        <v>1</v>
      </c>
      <c r="N158" s="219" t="s">
        <v>39</v>
      </c>
      <c r="O158" s="220">
        <v>0.071139999999999995</v>
      </c>
      <c r="P158" s="220">
        <f>O158*H158</f>
        <v>1.7785</v>
      </c>
      <c r="Q158" s="220">
        <v>0.001029</v>
      </c>
      <c r="R158" s="220">
        <f>Q158*H158</f>
        <v>0.025724999999999998</v>
      </c>
      <c r="S158" s="220">
        <v>0</v>
      </c>
      <c r="T158" s="221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222" t="s">
        <v>119</v>
      </c>
      <c r="AT158" s="222" t="s">
        <v>115</v>
      </c>
      <c r="AU158" s="222" t="s">
        <v>120</v>
      </c>
      <c r="AY158" s="14" t="s">
        <v>113</v>
      </c>
      <c r="BE158" s="223">
        <f>IF(N158="základná",J158,0)</f>
        <v>0</v>
      </c>
      <c r="BF158" s="223">
        <f>IF(N158="znížená",J158,0)</f>
        <v>171.25</v>
      </c>
      <c r="BG158" s="223">
        <f>IF(N158="zákl. prenesená",J158,0)</f>
        <v>0</v>
      </c>
      <c r="BH158" s="223">
        <f>IF(N158="zníž. prenesená",J158,0)</f>
        <v>0</v>
      </c>
      <c r="BI158" s="223">
        <f>IF(N158="nulová",J158,0)</f>
        <v>0</v>
      </c>
      <c r="BJ158" s="14" t="s">
        <v>120</v>
      </c>
      <c r="BK158" s="223">
        <f>ROUND(I158*H158,2)</f>
        <v>171.25</v>
      </c>
      <c r="BL158" s="14" t="s">
        <v>119</v>
      </c>
      <c r="BM158" s="222" t="s">
        <v>241</v>
      </c>
    </row>
    <row r="159" s="2" customFormat="1" ht="33" customHeight="1">
      <c r="A159" s="29"/>
      <c r="B159" s="30"/>
      <c r="C159" s="211" t="s">
        <v>242</v>
      </c>
      <c r="D159" s="211" t="s">
        <v>115</v>
      </c>
      <c r="E159" s="212" t="s">
        <v>243</v>
      </c>
      <c r="F159" s="213" t="s">
        <v>244</v>
      </c>
      <c r="G159" s="214" t="s">
        <v>118</v>
      </c>
      <c r="H159" s="215">
        <v>230</v>
      </c>
      <c r="I159" s="216">
        <v>9.7400000000000002</v>
      </c>
      <c r="J159" s="216">
        <f>ROUND(I159*H159,2)</f>
        <v>2240.1999999999998</v>
      </c>
      <c r="K159" s="217"/>
      <c r="L159" s="35"/>
      <c r="M159" s="218" t="s">
        <v>1</v>
      </c>
      <c r="N159" s="219" t="s">
        <v>39</v>
      </c>
      <c r="O159" s="220">
        <v>0.17999999999999999</v>
      </c>
      <c r="P159" s="220">
        <f>O159*H159</f>
        <v>41.399999999999999</v>
      </c>
      <c r="Q159" s="220">
        <v>0.0023449999999999999</v>
      </c>
      <c r="R159" s="220">
        <f>Q159*H159</f>
        <v>0.53935</v>
      </c>
      <c r="S159" s="220">
        <v>0</v>
      </c>
      <c r="T159" s="221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222" t="s">
        <v>119</v>
      </c>
      <c r="AT159" s="222" t="s">
        <v>115</v>
      </c>
      <c r="AU159" s="222" t="s">
        <v>120</v>
      </c>
      <c r="AY159" s="14" t="s">
        <v>113</v>
      </c>
      <c r="BE159" s="223">
        <f>IF(N159="základná",J159,0)</f>
        <v>0</v>
      </c>
      <c r="BF159" s="223">
        <f>IF(N159="znížená",J159,0)</f>
        <v>2240.1999999999998</v>
      </c>
      <c r="BG159" s="223">
        <f>IF(N159="zákl. prenesená",J159,0)</f>
        <v>0</v>
      </c>
      <c r="BH159" s="223">
        <f>IF(N159="zníž. prenesená",J159,0)</f>
        <v>0</v>
      </c>
      <c r="BI159" s="223">
        <f>IF(N159="nulová",J159,0)</f>
        <v>0</v>
      </c>
      <c r="BJ159" s="14" t="s">
        <v>120</v>
      </c>
      <c r="BK159" s="223">
        <f>ROUND(I159*H159,2)</f>
        <v>2240.1999999999998</v>
      </c>
      <c r="BL159" s="14" t="s">
        <v>119</v>
      </c>
      <c r="BM159" s="222" t="s">
        <v>245</v>
      </c>
    </row>
    <row r="160" s="12" customFormat="1" ht="22.8" customHeight="1">
      <c r="A160" s="12"/>
      <c r="B160" s="196"/>
      <c r="C160" s="197"/>
      <c r="D160" s="198" t="s">
        <v>72</v>
      </c>
      <c r="E160" s="209" t="s">
        <v>119</v>
      </c>
      <c r="F160" s="209" t="s">
        <v>246</v>
      </c>
      <c r="G160" s="197"/>
      <c r="H160" s="197"/>
      <c r="I160" s="197"/>
      <c r="J160" s="210">
        <f>BK160</f>
        <v>128.67000000000002</v>
      </c>
      <c r="K160" s="197"/>
      <c r="L160" s="201"/>
      <c r="M160" s="202"/>
      <c r="N160" s="203"/>
      <c r="O160" s="203"/>
      <c r="P160" s="204">
        <f>SUM(P161:P162)</f>
        <v>0.96792999999999996</v>
      </c>
      <c r="Q160" s="203"/>
      <c r="R160" s="204">
        <f>SUM(R161:R162)</f>
        <v>0.24159999999999998</v>
      </c>
      <c r="S160" s="203"/>
      <c r="T160" s="205">
        <f>SUM(T161:T162)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6" t="s">
        <v>78</v>
      </c>
      <c r="AT160" s="207" t="s">
        <v>72</v>
      </c>
      <c r="AU160" s="207" t="s">
        <v>78</v>
      </c>
      <c r="AY160" s="206" t="s">
        <v>113</v>
      </c>
      <c r="BK160" s="208">
        <f>SUM(BK161:BK162)</f>
        <v>128.67000000000002</v>
      </c>
    </row>
    <row r="161" s="2" customFormat="1" ht="24.15" customHeight="1">
      <c r="A161" s="29"/>
      <c r="B161" s="30"/>
      <c r="C161" s="211" t="s">
        <v>247</v>
      </c>
      <c r="D161" s="211" t="s">
        <v>115</v>
      </c>
      <c r="E161" s="212" t="s">
        <v>248</v>
      </c>
      <c r="F161" s="213" t="s">
        <v>249</v>
      </c>
      <c r="G161" s="214" t="s">
        <v>186</v>
      </c>
      <c r="H161" s="215">
        <v>1</v>
      </c>
      <c r="I161" s="216">
        <v>22.489999999999998</v>
      </c>
      <c r="J161" s="216">
        <f>ROUND(I161*H161,2)</f>
        <v>22.489999999999998</v>
      </c>
      <c r="K161" s="217"/>
      <c r="L161" s="35"/>
      <c r="M161" s="218" t="s">
        <v>1</v>
      </c>
      <c r="N161" s="219" t="s">
        <v>39</v>
      </c>
      <c r="O161" s="220">
        <v>0.96792999999999996</v>
      </c>
      <c r="P161" s="220">
        <f>O161*H161</f>
        <v>0.96792999999999996</v>
      </c>
      <c r="Q161" s="220">
        <v>0.0066</v>
      </c>
      <c r="R161" s="220">
        <f>Q161*H161</f>
        <v>0.0066</v>
      </c>
      <c r="S161" s="220">
        <v>0</v>
      </c>
      <c r="T161" s="221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222" t="s">
        <v>119</v>
      </c>
      <c r="AT161" s="222" t="s">
        <v>115</v>
      </c>
      <c r="AU161" s="222" t="s">
        <v>120</v>
      </c>
      <c r="AY161" s="14" t="s">
        <v>113</v>
      </c>
      <c r="BE161" s="223">
        <f>IF(N161="základná",J161,0)</f>
        <v>0</v>
      </c>
      <c r="BF161" s="223">
        <f>IF(N161="znížená",J161,0)</f>
        <v>22.489999999999998</v>
      </c>
      <c r="BG161" s="223">
        <f>IF(N161="zákl. prenesená",J161,0)</f>
        <v>0</v>
      </c>
      <c r="BH161" s="223">
        <f>IF(N161="zníž. prenesená",J161,0)</f>
        <v>0</v>
      </c>
      <c r="BI161" s="223">
        <f>IF(N161="nulová",J161,0)</f>
        <v>0</v>
      </c>
      <c r="BJ161" s="14" t="s">
        <v>120</v>
      </c>
      <c r="BK161" s="223">
        <f>ROUND(I161*H161,2)</f>
        <v>22.489999999999998</v>
      </c>
      <c r="BL161" s="14" t="s">
        <v>119</v>
      </c>
      <c r="BM161" s="222" t="s">
        <v>250</v>
      </c>
    </row>
    <row r="162" s="2" customFormat="1" ht="21.75" customHeight="1">
      <c r="A162" s="29"/>
      <c r="B162" s="30"/>
      <c r="C162" s="224" t="s">
        <v>251</v>
      </c>
      <c r="D162" s="224" t="s">
        <v>175</v>
      </c>
      <c r="E162" s="225" t="s">
        <v>252</v>
      </c>
      <c r="F162" s="226" t="s">
        <v>253</v>
      </c>
      <c r="G162" s="227" t="s">
        <v>186</v>
      </c>
      <c r="H162" s="228">
        <v>1</v>
      </c>
      <c r="I162" s="229">
        <v>106.18000000000001</v>
      </c>
      <c r="J162" s="229">
        <f>ROUND(I162*H162,2)</f>
        <v>106.18000000000001</v>
      </c>
      <c r="K162" s="230"/>
      <c r="L162" s="231"/>
      <c r="M162" s="232" t="s">
        <v>1</v>
      </c>
      <c r="N162" s="233" t="s">
        <v>39</v>
      </c>
      <c r="O162" s="220">
        <v>0</v>
      </c>
      <c r="P162" s="220">
        <f>O162*H162</f>
        <v>0</v>
      </c>
      <c r="Q162" s="220">
        <v>0.23499999999999999</v>
      </c>
      <c r="R162" s="220">
        <f>Q162*H162</f>
        <v>0.23499999999999999</v>
      </c>
      <c r="S162" s="220">
        <v>0</v>
      </c>
      <c r="T162" s="221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222" t="s">
        <v>145</v>
      </c>
      <c r="AT162" s="222" t="s">
        <v>175</v>
      </c>
      <c r="AU162" s="222" t="s">
        <v>120</v>
      </c>
      <c r="AY162" s="14" t="s">
        <v>113</v>
      </c>
      <c r="BE162" s="223">
        <f>IF(N162="základná",J162,0)</f>
        <v>0</v>
      </c>
      <c r="BF162" s="223">
        <f>IF(N162="znížená",J162,0)</f>
        <v>106.18000000000001</v>
      </c>
      <c r="BG162" s="223">
        <f>IF(N162="zákl. prenesená",J162,0)</f>
        <v>0</v>
      </c>
      <c r="BH162" s="223">
        <f>IF(N162="zníž. prenesená",J162,0)</f>
        <v>0</v>
      </c>
      <c r="BI162" s="223">
        <f>IF(N162="nulová",J162,0)</f>
        <v>0</v>
      </c>
      <c r="BJ162" s="14" t="s">
        <v>120</v>
      </c>
      <c r="BK162" s="223">
        <f>ROUND(I162*H162,2)</f>
        <v>106.18000000000001</v>
      </c>
      <c r="BL162" s="14" t="s">
        <v>119</v>
      </c>
      <c r="BM162" s="222" t="s">
        <v>254</v>
      </c>
    </row>
    <row r="163" s="12" customFormat="1" ht="22.8" customHeight="1">
      <c r="A163" s="12"/>
      <c r="B163" s="196"/>
      <c r="C163" s="197"/>
      <c r="D163" s="198" t="s">
        <v>72</v>
      </c>
      <c r="E163" s="209" t="s">
        <v>133</v>
      </c>
      <c r="F163" s="209" t="s">
        <v>255</v>
      </c>
      <c r="G163" s="197"/>
      <c r="H163" s="197"/>
      <c r="I163" s="197"/>
      <c r="J163" s="210">
        <f>BK163</f>
        <v>15098.66</v>
      </c>
      <c r="K163" s="197"/>
      <c r="L163" s="201"/>
      <c r="M163" s="202"/>
      <c r="N163" s="203"/>
      <c r="O163" s="203"/>
      <c r="P163" s="204">
        <f>SUM(P164:P168)</f>
        <v>164.58710000000002</v>
      </c>
      <c r="Q163" s="203"/>
      <c r="R163" s="204">
        <f>SUM(R164:R168)</f>
        <v>250.0497</v>
      </c>
      <c r="S163" s="203"/>
      <c r="T163" s="205">
        <f>SUM(T164:T168)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6" t="s">
        <v>78</v>
      </c>
      <c r="AT163" s="207" t="s">
        <v>72</v>
      </c>
      <c r="AU163" s="207" t="s">
        <v>78</v>
      </c>
      <c r="AY163" s="206" t="s">
        <v>113</v>
      </c>
      <c r="BK163" s="208">
        <f>SUM(BK164:BK168)</f>
        <v>15098.66</v>
      </c>
    </row>
    <row r="164" s="2" customFormat="1" ht="33" customHeight="1">
      <c r="A164" s="29"/>
      <c r="B164" s="30"/>
      <c r="C164" s="211" t="s">
        <v>256</v>
      </c>
      <c r="D164" s="211" t="s">
        <v>115</v>
      </c>
      <c r="E164" s="212" t="s">
        <v>257</v>
      </c>
      <c r="F164" s="213" t="s">
        <v>258</v>
      </c>
      <c r="G164" s="214" t="s">
        <v>118</v>
      </c>
      <c r="H164" s="215">
        <v>185</v>
      </c>
      <c r="I164" s="216">
        <v>6.0499999999999998</v>
      </c>
      <c r="J164" s="216">
        <f>ROUND(I164*H164,2)</f>
        <v>1119.25</v>
      </c>
      <c r="K164" s="217"/>
      <c r="L164" s="35"/>
      <c r="M164" s="218" t="s">
        <v>1</v>
      </c>
      <c r="N164" s="219" t="s">
        <v>39</v>
      </c>
      <c r="O164" s="220">
        <v>0.02512</v>
      </c>
      <c r="P164" s="220">
        <f>O164*H164</f>
        <v>4.6471999999999998</v>
      </c>
      <c r="Q164" s="220">
        <v>0.2024</v>
      </c>
      <c r="R164" s="220">
        <f>Q164*H164</f>
        <v>37.444000000000003</v>
      </c>
      <c r="S164" s="220">
        <v>0</v>
      </c>
      <c r="T164" s="221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222" t="s">
        <v>119</v>
      </c>
      <c r="AT164" s="222" t="s">
        <v>115</v>
      </c>
      <c r="AU164" s="222" t="s">
        <v>120</v>
      </c>
      <c r="AY164" s="14" t="s">
        <v>113</v>
      </c>
      <c r="BE164" s="223">
        <f>IF(N164="základná",J164,0)</f>
        <v>0</v>
      </c>
      <c r="BF164" s="223">
        <f>IF(N164="znížená",J164,0)</f>
        <v>1119.25</v>
      </c>
      <c r="BG164" s="223">
        <f>IF(N164="zákl. prenesená",J164,0)</f>
        <v>0</v>
      </c>
      <c r="BH164" s="223">
        <f>IF(N164="zníž. prenesená",J164,0)</f>
        <v>0</v>
      </c>
      <c r="BI164" s="223">
        <f>IF(N164="nulová",J164,0)</f>
        <v>0</v>
      </c>
      <c r="BJ164" s="14" t="s">
        <v>120</v>
      </c>
      <c r="BK164" s="223">
        <f>ROUND(I164*H164,2)</f>
        <v>1119.25</v>
      </c>
      <c r="BL164" s="14" t="s">
        <v>119</v>
      </c>
      <c r="BM164" s="222" t="s">
        <v>259</v>
      </c>
    </row>
    <row r="165" s="2" customFormat="1" ht="33" customHeight="1">
      <c r="A165" s="29"/>
      <c r="B165" s="30"/>
      <c r="C165" s="211" t="s">
        <v>260</v>
      </c>
      <c r="D165" s="211" t="s">
        <v>115</v>
      </c>
      <c r="E165" s="212" t="s">
        <v>261</v>
      </c>
      <c r="F165" s="213" t="s">
        <v>262</v>
      </c>
      <c r="G165" s="214" t="s">
        <v>118</v>
      </c>
      <c r="H165" s="215">
        <v>185</v>
      </c>
      <c r="I165" s="216">
        <v>16.280000000000001</v>
      </c>
      <c r="J165" s="216">
        <f>ROUND(I165*H165,2)</f>
        <v>3011.8000000000002</v>
      </c>
      <c r="K165" s="217"/>
      <c r="L165" s="35"/>
      <c r="M165" s="218" t="s">
        <v>1</v>
      </c>
      <c r="N165" s="219" t="s">
        <v>39</v>
      </c>
      <c r="O165" s="220">
        <v>0.026120000000000001</v>
      </c>
      <c r="P165" s="220">
        <f>O165*H165</f>
        <v>4.8322000000000003</v>
      </c>
      <c r="Q165" s="220">
        <v>0.39800000000000002</v>
      </c>
      <c r="R165" s="220">
        <f>Q165*H165</f>
        <v>73.63000000000001</v>
      </c>
      <c r="S165" s="220">
        <v>0</v>
      </c>
      <c r="T165" s="221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222" t="s">
        <v>119</v>
      </c>
      <c r="AT165" s="222" t="s">
        <v>115</v>
      </c>
      <c r="AU165" s="222" t="s">
        <v>120</v>
      </c>
      <c r="AY165" s="14" t="s">
        <v>113</v>
      </c>
      <c r="BE165" s="223">
        <f>IF(N165="základná",J165,0)</f>
        <v>0</v>
      </c>
      <c r="BF165" s="223">
        <f>IF(N165="znížená",J165,0)</f>
        <v>3011.8000000000002</v>
      </c>
      <c r="BG165" s="223">
        <f>IF(N165="zákl. prenesená",J165,0)</f>
        <v>0</v>
      </c>
      <c r="BH165" s="223">
        <f>IF(N165="zníž. prenesená",J165,0)</f>
        <v>0</v>
      </c>
      <c r="BI165" s="223">
        <f>IF(N165="nulová",J165,0)</f>
        <v>0</v>
      </c>
      <c r="BJ165" s="14" t="s">
        <v>120</v>
      </c>
      <c r="BK165" s="223">
        <f>ROUND(I165*H165,2)</f>
        <v>3011.8000000000002</v>
      </c>
      <c r="BL165" s="14" t="s">
        <v>119</v>
      </c>
      <c r="BM165" s="222" t="s">
        <v>263</v>
      </c>
    </row>
    <row r="166" s="2" customFormat="1" ht="24.15" customHeight="1">
      <c r="A166" s="29"/>
      <c r="B166" s="30"/>
      <c r="C166" s="211" t="s">
        <v>264</v>
      </c>
      <c r="D166" s="211" t="s">
        <v>115</v>
      </c>
      <c r="E166" s="212" t="s">
        <v>265</v>
      </c>
      <c r="F166" s="213" t="s">
        <v>266</v>
      </c>
      <c r="G166" s="214" t="s">
        <v>118</v>
      </c>
      <c r="H166" s="215">
        <v>185</v>
      </c>
      <c r="I166" s="216">
        <v>13.060000000000001</v>
      </c>
      <c r="J166" s="216">
        <f>ROUND(I166*H166,2)</f>
        <v>2416.0999999999999</v>
      </c>
      <c r="K166" s="217"/>
      <c r="L166" s="35"/>
      <c r="M166" s="218" t="s">
        <v>1</v>
      </c>
      <c r="N166" s="219" t="s">
        <v>39</v>
      </c>
      <c r="O166" s="220">
        <v>0.028000000000000001</v>
      </c>
      <c r="P166" s="220">
        <f>O166*H166</f>
        <v>5.1799999999999997</v>
      </c>
      <c r="Q166" s="220">
        <v>0.40714</v>
      </c>
      <c r="R166" s="220">
        <f>Q166*H166</f>
        <v>75.320899999999995</v>
      </c>
      <c r="S166" s="220">
        <v>0</v>
      </c>
      <c r="T166" s="221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222" t="s">
        <v>119</v>
      </c>
      <c r="AT166" s="222" t="s">
        <v>115</v>
      </c>
      <c r="AU166" s="222" t="s">
        <v>120</v>
      </c>
      <c r="AY166" s="14" t="s">
        <v>113</v>
      </c>
      <c r="BE166" s="223">
        <f>IF(N166="základná",J166,0)</f>
        <v>0</v>
      </c>
      <c r="BF166" s="223">
        <f>IF(N166="znížená",J166,0)</f>
        <v>2416.0999999999999</v>
      </c>
      <c r="BG166" s="223">
        <f>IF(N166="zákl. prenesená",J166,0)</f>
        <v>0</v>
      </c>
      <c r="BH166" s="223">
        <f>IF(N166="zníž. prenesená",J166,0)</f>
        <v>0</v>
      </c>
      <c r="BI166" s="223">
        <f>IF(N166="nulová",J166,0)</f>
        <v>0</v>
      </c>
      <c r="BJ166" s="14" t="s">
        <v>120</v>
      </c>
      <c r="BK166" s="223">
        <f>ROUND(I166*H166,2)</f>
        <v>2416.0999999999999</v>
      </c>
      <c r="BL166" s="14" t="s">
        <v>119</v>
      </c>
      <c r="BM166" s="222" t="s">
        <v>267</v>
      </c>
    </row>
    <row r="167" s="2" customFormat="1" ht="44.25" customHeight="1">
      <c r="A167" s="29"/>
      <c r="B167" s="30"/>
      <c r="C167" s="211" t="s">
        <v>268</v>
      </c>
      <c r="D167" s="211" t="s">
        <v>115</v>
      </c>
      <c r="E167" s="212" t="s">
        <v>269</v>
      </c>
      <c r="F167" s="213" t="s">
        <v>270</v>
      </c>
      <c r="G167" s="214" t="s">
        <v>118</v>
      </c>
      <c r="H167" s="215">
        <v>185</v>
      </c>
      <c r="I167" s="216">
        <v>19.210000000000001</v>
      </c>
      <c r="J167" s="216">
        <f>ROUND(I167*H167,2)</f>
        <v>3553.8499999999999</v>
      </c>
      <c r="K167" s="217"/>
      <c r="L167" s="35"/>
      <c r="M167" s="218" t="s">
        <v>1</v>
      </c>
      <c r="N167" s="219" t="s">
        <v>39</v>
      </c>
      <c r="O167" s="220">
        <v>0.81042000000000003</v>
      </c>
      <c r="P167" s="220">
        <f>O167*H167</f>
        <v>149.92770000000002</v>
      </c>
      <c r="Q167" s="220">
        <v>0.13800000000000001</v>
      </c>
      <c r="R167" s="220">
        <f>Q167*H167</f>
        <v>25.530000000000001</v>
      </c>
      <c r="S167" s="220">
        <v>0</v>
      </c>
      <c r="T167" s="221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222" t="s">
        <v>119</v>
      </c>
      <c r="AT167" s="222" t="s">
        <v>115</v>
      </c>
      <c r="AU167" s="222" t="s">
        <v>120</v>
      </c>
      <c r="AY167" s="14" t="s">
        <v>113</v>
      </c>
      <c r="BE167" s="223">
        <f>IF(N167="základná",J167,0)</f>
        <v>0</v>
      </c>
      <c r="BF167" s="223">
        <f>IF(N167="znížená",J167,0)</f>
        <v>3553.8499999999999</v>
      </c>
      <c r="BG167" s="223">
        <f>IF(N167="zákl. prenesená",J167,0)</f>
        <v>0</v>
      </c>
      <c r="BH167" s="223">
        <f>IF(N167="zníž. prenesená",J167,0)</f>
        <v>0</v>
      </c>
      <c r="BI167" s="223">
        <f>IF(N167="nulová",J167,0)</f>
        <v>0</v>
      </c>
      <c r="BJ167" s="14" t="s">
        <v>120</v>
      </c>
      <c r="BK167" s="223">
        <f>ROUND(I167*H167,2)</f>
        <v>3553.8499999999999</v>
      </c>
      <c r="BL167" s="14" t="s">
        <v>119</v>
      </c>
      <c r="BM167" s="222" t="s">
        <v>271</v>
      </c>
    </row>
    <row r="168" s="2" customFormat="1" ht="16.5" customHeight="1">
      <c r="A168" s="29"/>
      <c r="B168" s="30"/>
      <c r="C168" s="224" t="s">
        <v>272</v>
      </c>
      <c r="D168" s="224" t="s">
        <v>175</v>
      </c>
      <c r="E168" s="225" t="s">
        <v>273</v>
      </c>
      <c r="F168" s="226" t="s">
        <v>274</v>
      </c>
      <c r="G168" s="227" t="s">
        <v>118</v>
      </c>
      <c r="H168" s="228">
        <v>207.19999999999999</v>
      </c>
      <c r="I168" s="229">
        <v>24.120000000000001</v>
      </c>
      <c r="J168" s="229">
        <f>ROUND(I168*H168,2)</f>
        <v>4997.6599999999999</v>
      </c>
      <c r="K168" s="230"/>
      <c r="L168" s="231"/>
      <c r="M168" s="232" t="s">
        <v>1</v>
      </c>
      <c r="N168" s="233" t="s">
        <v>39</v>
      </c>
      <c r="O168" s="220">
        <v>0</v>
      </c>
      <c r="P168" s="220">
        <f>O168*H168</f>
        <v>0</v>
      </c>
      <c r="Q168" s="220">
        <v>0.184</v>
      </c>
      <c r="R168" s="220">
        <f>Q168*H168</f>
        <v>38.1248</v>
      </c>
      <c r="S168" s="220">
        <v>0</v>
      </c>
      <c r="T168" s="221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222" t="s">
        <v>145</v>
      </c>
      <c r="AT168" s="222" t="s">
        <v>175</v>
      </c>
      <c r="AU168" s="222" t="s">
        <v>120</v>
      </c>
      <c r="AY168" s="14" t="s">
        <v>113</v>
      </c>
      <c r="BE168" s="223">
        <f>IF(N168="základná",J168,0)</f>
        <v>0</v>
      </c>
      <c r="BF168" s="223">
        <f>IF(N168="znížená",J168,0)</f>
        <v>4997.6599999999999</v>
      </c>
      <c r="BG168" s="223">
        <f>IF(N168="zákl. prenesená",J168,0)</f>
        <v>0</v>
      </c>
      <c r="BH168" s="223">
        <f>IF(N168="zníž. prenesená",J168,0)</f>
        <v>0</v>
      </c>
      <c r="BI168" s="223">
        <f>IF(N168="nulová",J168,0)</f>
        <v>0</v>
      </c>
      <c r="BJ168" s="14" t="s">
        <v>120</v>
      </c>
      <c r="BK168" s="223">
        <f>ROUND(I168*H168,2)</f>
        <v>4997.6599999999999</v>
      </c>
      <c r="BL168" s="14" t="s">
        <v>119</v>
      </c>
      <c r="BM168" s="222" t="s">
        <v>275</v>
      </c>
    </row>
    <row r="169" s="12" customFormat="1" ht="22.8" customHeight="1">
      <c r="A169" s="12"/>
      <c r="B169" s="196"/>
      <c r="C169" s="197"/>
      <c r="D169" s="198" t="s">
        <v>72</v>
      </c>
      <c r="E169" s="209" t="s">
        <v>145</v>
      </c>
      <c r="F169" s="209" t="s">
        <v>276</v>
      </c>
      <c r="G169" s="197"/>
      <c r="H169" s="197"/>
      <c r="I169" s="197"/>
      <c r="J169" s="210">
        <f>BK169</f>
        <v>244.91999999999999</v>
      </c>
      <c r="K169" s="197"/>
      <c r="L169" s="201"/>
      <c r="M169" s="202"/>
      <c r="N169" s="203"/>
      <c r="O169" s="203"/>
      <c r="P169" s="204">
        <f>SUM(P170:P171)</f>
        <v>1.21</v>
      </c>
      <c r="Q169" s="203"/>
      <c r="R169" s="204">
        <f>SUM(R170:R171)</f>
        <v>0.063100000000000003</v>
      </c>
      <c r="S169" s="203"/>
      <c r="T169" s="205">
        <f>SUM(T170:T171)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6" t="s">
        <v>78</v>
      </c>
      <c r="AT169" s="207" t="s">
        <v>72</v>
      </c>
      <c r="AU169" s="207" t="s">
        <v>78</v>
      </c>
      <c r="AY169" s="206" t="s">
        <v>113</v>
      </c>
      <c r="BK169" s="208">
        <f>SUM(BK170:BK171)</f>
        <v>244.91999999999999</v>
      </c>
    </row>
    <row r="170" s="2" customFormat="1" ht="24.15" customHeight="1">
      <c r="A170" s="29"/>
      <c r="B170" s="30"/>
      <c r="C170" s="211" t="s">
        <v>277</v>
      </c>
      <c r="D170" s="211" t="s">
        <v>115</v>
      </c>
      <c r="E170" s="212" t="s">
        <v>278</v>
      </c>
      <c r="F170" s="213" t="s">
        <v>279</v>
      </c>
      <c r="G170" s="214" t="s">
        <v>186</v>
      </c>
      <c r="H170" s="215">
        <v>1</v>
      </c>
      <c r="I170" s="216">
        <v>31.940000000000001</v>
      </c>
      <c r="J170" s="216">
        <f>ROUND(I170*H170,2)</f>
        <v>31.940000000000001</v>
      </c>
      <c r="K170" s="217"/>
      <c r="L170" s="35"/>
      <c r="M170" s="218" t="s">
        <v>1</v>
      </c>
      <c r="N170" s="219" t="s">
        <v>39</v>
      </c>
      <c r="O170" s="220">
        <v>1.21</v>
      </c>
      <c r="P170" s="220">
        <f>O170*H170</f>
        <v>1.21</v>
      </c>
      <c r="Q170" s="220">
        <v>0.0063</v>
      </c>
      <c r="R170" s="220">
        <f>Q170*H170</f>
        <v>0.0063</v>
      </c>
      <c r="S170" s="220">
        <v>0</v>
      </c>
      <c r="T170" s="221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222" t="s">
        <v>119</v>
      </c>
      <c r="AT170" s="222" t="s">
        <v>115</v>
      </c>
      <c r="AU170" s="222" t="s">
        <v>120</v>
      </c>
      <c r="AY170" s="14" t="s">
        <v>113</v>
      </c>
      <c r="BE170" s="223">
        <f>IF(N170="základná",J170,0)</f>
        <v>0</v>
      </c>
      <c r="BF170" s="223">
        <f>IF(N170="znížená",J170,0)</f>
        <v>31.940000000000001</v>
      </c>
      <c r="BG170" s="223">
        <f>IF(N170="zákl. prenesená",J170,0)</f>
        <v>0</v>
      </c>
      <c r="BH170" s="223">
        <f>IF(N170="zníž. prenesená",J170,0)</f>
        <v>0</v>
      </c>
      <c r="BI170" s="223">
        <f>IF(N170="nulová",J170,0)</f>
        <v>0</v>
      </c>
      <c r="BJ170" s="14" t="s">
        <v>120</v>
      </c>
      <c r="BK170" s="223">
        <f>ROUND(I170*H170,2)</f>
        <v>31.940000000000001</v>
      </c>
      <c r="BL170" s="14" t="s">
        <v>119</v>
      </c>
      <c r="BM170" s="222" t="s">
        <v>280</v>
      </c>
    </row>
    <row r="171" s="2" customFormat="1" ht="16.5" customHeight="1">
      <c r="A171" s="29"/>
      <c r="B171" s="30"/>
      <c r="C171" s="224" t="s">
        <v>281</v>
      </c>
      <c r="D171" s="224" t="s">
        <v>175</v>
      </c>
      <c r="E171" s="225" t="s">
        <v>282</v>
      </c>
      <c r="F171" s="226" t="s">
        <v>283</v>
      </c>
      <c r="G171" s="227" t="s">
        <v>186</v>
      </c>
      <c r="H171" s="228">
        <v>1</v>
      </c>
      <c r="I171" s="229">
        <v>212.97999999999999</v>
      </c>
      <c r="J171" s="229">
        <f>ROUND(I171*H171,2)</f>
        <v>212.97999999999999</v>
      </c>
      <c r="K171" s="230"/>
      <c r="L171" s="231"/>
      <c r="M171" s="232" t="s">
        <v>1</v>
      </c>
      <c r="N171" s="233" t="s">
        <v>39</v>
      </c>
      <c r="O171" s="220">
        <v>0</v>
      </c>
      <c r="P171" s="220">
        <f>O171*H171</f>
        <v>0</v>
      </c>
      <c r="Q171" s="220">
        <v>0.056800000000000003</v>
      </c>
      <c r="R171" s="220">
        <f>Q171*H171</f>
        <v>0.056800000000000003</v>
      </c>
      <c r="S171" s="220">
        <v>0</v>
      </c>
      <c r="T171" s="221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222" t="s">
        <v>145</v>
      </c>
      <c r="AT171" s="222" t="s">
        <v>175</v>
      </c>
      <c r="AU171" s="222" t="s">
        <v>120</v>
      </c>
      <c r="AY171" s="14" t="s">
        <v>113</v>
      </c>
      <c r="BE171" s="223">
        <f>IF(N171="základná",J171,0)</f>
        <v>0</v>
      </c>
      <c r="BF171" s="223">
        <f>IF(N171="znížená",J171,0)</f>
        <v>212.97999999999999</v>
      </c>
      <c r="BG171" s="223">
        <f>IF(N171="zákl. prenesená",J171,0)</f>
        <v>0</v>
      </c>
      <c r="BH171" s="223">
        <f>IF(N171="zníž. prenesená",J171,0)</f>
        <v>0</v>
      </c>
      <c r="BI171" s="223">
        <f>IF(N171="nulová",J171,0)</f>
        <v>0</v>
      </c>
      <c r="BJ171" s="14" t="s">
        <v>120</v>
      </c>
      <c r="BK171" s="223">
        <f>ROUND(I171*H171,2)</f>
        <v>212.97999999999999</v>
      </c>
      <c r="BL171" s="14" t="s">
        <v>119</v>
      </c>
      <c r="BM171" s="222" t="s">
        <v>284</v>
      </c>
    </row>
    <row r="172" s="12" customFormat="1" ht="22.8" customHeight="1">
      <c r="A172" s="12"/>
      <c r="B172" s="196"/>
      <c r="C172" s="197"/>
      <c r="D172" s="198" t="s">
        <v>72</v>
      </c>
      <c r="E172" s="209" t="s">
        <v>149</v>
      </c>
      <c r="F172" s="209" t="s">
        <v>285</v>
      </c>
      <c r="G172" s="197"/>
      <c r="H172" s="197"/>
      <c r="I172" s="197"/>
      <c r="J172" s="210">
        <f>BK172</f>
        <v>4796.3799999999992</v>
      </c>
      <c r="K172" s="197"/>
      <c r="L172" s="201"/>
      <c r="M172" s="202"/>
      <c r="N172" s="203"/>
      <c r="O172" s="203"/>
      <c r="P172" s="204">
        <f>SUM(P173:P185)</f>
        <v>29.457304000000001</v>
      </c>
      <c r="Q172" s="203"/>
      <c r="R172" s="204">
        <f>SUM(R173:R185)</f>
        <v>25.495521400000001</v>
      </c>
      <c r="S172" s="203"/>
      <c r="T172" s="205">
        <f>SUM(T173:T185)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6" t="s">
        <v>78</v>
      </c>
      <c r="AT172" s="207" t="s">
        <v>72</v>
      </c>
      <c r="AU172" s="207" t="s">
        <v>78</v>
      </c>
      <c r="AY172" s="206" t="s">
        <v>113</v>
      </c>
      <c r="BK172" s="208">
        <f>SUM(BK173:BK185)</f>
        <v>4796.3799999999992</v>
      </c>
    </row>
    <row r="173" s="2" customFormat="1" ht="16.5" customHeight="1">
      <c r="A173" s="29"/>
      <c r="B173" s="30"/>
      <c r="C173" s="211" t="s">
        <v>286</v>
      </c>
      <c r="D173" s="211" t="s">
        <v>115</v>
      </c>
      <c r="E173" s="212" t="s">
        <v>287</v>
      </c>
      <c r="F173" s="213" t="s">
        <v>288</v>
      </c>
      <c r="G173" s="214" t="s">
        <v>289</v>
      </c>
      <c r="H173" s="215">
        <v>1</v>
      </c>
      <c r="I173" s="216">
        <v>1200</v>
      </c>
      <c r="J173" s="216">
        <f>ROUND(I173*H173,2)</f>
        <v>1200</v>
      </c>
      <c r="K173" s="217"/>
      <c r="L173" s="35"/>
      <c r="M173" s="218" t="s">
        <v>1</v>
      </c>
      <c r="N173" s="219" t="s">
        <v>39</v>
      </c>
      <c r="O173" s="220">
        <v>0.746</v>
      </c>
      <c r="P173" s="220">
        <f>O173*H173</f>
        <v>0.746</v>
      </c>
      <c r="Q173" s="220">
        <v>0.22133</v>
      </c>
      <c r="R173" s="220">
        <f>Q173*H173</f>
        <v>0.22133</v>
      </c>
      <c r="S173" s="220">
        <v>0</v>
      </c>
      <c r="T173" s="221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222" t="s">
        <v>119</v>
      </c>
      <c r="AT173" s="222" t="s">
        <v>115</v>
      </c>
      <c r="AU173" s="222" t="s">
        <v>120</v>
      </c>
      <c r="AY173" s="14" t="s">
        <v>113</v>
      </c>
      <c r="BE173" s="223">
        <f>IF(N173="základná",J173,0)</f>
        <v>0</v>
      </c>
      <c r="BF173" s="223">
        <f>IF(N173="znížená",J173,0)</f>
        <v>1200</v>
      </c>
      <c r="BG173" s="223">
        <f>IF(N173="zákl. prenesená",J173,0)</f>
        <v>0</v>
      </c>
      <c r="BH173" s="223">
        <f>IF(N173="zníž. prenesená",J173,0)</f>
        <v>0</v>
      </c>
      <c r="BI173" s="223">
        <f>IF(N173="nulová",J173,0)</f>
        <v>0</v>
      </c>
      <c r="BJ173" s="14" t="s">
        <v>120</v>
      </c>
      <c r="BK173" s="223">
        <f>ROUND(I173*H173,2)</f>
        <v>1200</v>
      </c>
      <c r="BL173" s="14" t="s">
        <v>119</v>
      </c>
      <c r="BM173" s="222" t="s">
        <v>290</v>
      </c>
    </row>
    <row r="174" s="2" customFormat="1" ht="33" customHeight="1">
      <c r="A174" s="29"/>
      <c r="B174" s="30"/>
      <c r="C174" s="211" t="s">
        <v>291</v>
      </c>
      <c r="D174" s="211" t="s">
        <v>115</v>
      </c>
      <c r="E174" s="212" t="s">
        <v>292</v>
      </c>
      <c r="F174" s="213" t="s">
        <v>293</v>
      </c>
      <c r="G174" s="214" t="s">
        <v>240</v>
      </c>
      <c r="H174" s="215">
        <v>75</v>
      </c>
      <c r="I174" s="216">
        <v>17.789999999999999</v>
      </c>
      <c r="J174" s="216">
        <f>ROUND(I174*H174,2)</f>
        <v>1334.25</v>
      </c>
      <c r="K174" s="217"/>
      <c r="L174" s="35"/>
      <c r="M174" s="218" t="s">
        <v>1</v>
      </c>
      <c r="N174" s="219" t="s">
        <v>39</v>
      </c>
      <c r="O174" s="220">
        <v>0.32000000000000001</v>
      </c>
      <c r="P174" s="220">
        <f>O174*H174</f>
        <v>24</v>
      </c>
      <c r="Q174" s="220">
        <v>0.19697571999999999</v>
      </c>
      <c r="R174" s="220">
        <f>Q174*H174</f>
        <v>14.773178999999999</v>
      </c>
      <c r="S174" s="220">
        <v>0</v>
      </c>
      <c r="T174" s="221">
        <f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222" t="s">
        <v>119</v>
      </c>
      <c r="AT174" s="222" t="s">
        <v>115</v>
      </c>
      <c r="AU174" s="222" t="s">
        <v>120</v>
      </c>
      <c r="AY174" s="14" t="s">
        <v>113</v>
      </c>
      <c r="BE174" s="223">
        <f>IF(N174="základná",J174,0)</f>
        <v>0</v>
      </c>
      <c r="BF174" s="223">
        <f>IF(N174="znížená",J174,0)</f>
        <v>1334.25</v>
      </c>
      <c r="BG174" s="223">
        <f>IF(N174="zákl. prenesená",J174,0)</f>
        <v>0</v>
      </c>
      <c r="BH174" s="223">
        <f>IF(N174="zníž. prenesená",J174,0)</f>
        <v>0</v>
      </c>
      <c r="BI174" s="223">
        <f>IF(N174="nulová",J174,0)</f>
        <v>0</v>
      </c>
      <c r="BJ174" s="14" t="s">
        <v>120</v>
      </c>
      <c r="BK174" s="223">
        <f>ROUND(I174*H174,2)</f>
        <v>1334.25</v>
      </c>
      <c r="BL174" s="14" t="s">
        <v>119</v>
      </c>
      <c r="BM174" s="222" t="s">
        <v>294</v>
      </c>
    </row>
    <row r="175" s="2" customFormat="1" ht="16.5" customHeight="1">
      <c r="A175" s="29"/>
      <c r="B175" s="30"/>
      <c r="C175" s="224" t="s">
        <v>295</v>
      </c>
      <c r="D175" s="224" t="s">
        <v>175</v>
      </c>
      <c r="E175" s="225" t="s">
        <v>296</v>
      </c>
      <c r="F175" s="226" t="s">
        <v>297</v>
      </c>
      <c r="G175" s="227" t="s">
        <v>186</v>
      </c>
      <c r="H175" s="228">
        <v>75.75</v>
      </c>
      <c r="I175" s="229">
        <v>9.6999999999999993</v>
      </c>
      <c r="J175" s="229">
        <f>ROUND(I175*H175,2)</f>
        <v>734.77999999999997</v>
      </c>
      <c r="K175" s="230"/>
      <c r="L175" s="231"/>
      <c r="M175" s="232" t="s">
        <v>1</v>
      </c>
      <c r="N175" s="233" t="s">
        <v>39</v>
      </c>
      <c r="O175" s="220">
        <v>0</v>
      </c>
      <c r="P175" s="220">
        <f>O175*H175</f>
        <v>0</v>
      </c>
      <c r="Q175" s="220">
        <v>0.085000000000000006</v>
      </c>
      <c r="R175" s="220">
        <f>Q175*H175</f>
        <v>6.4387500000000006</v>
      </c>
      <c r="S175" s="220">
        <v>0</v>
      </c>
      <c r="T175" s="221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222" t="s">
        <v>145</v>
      </c>
      <c r="AT175" s="222" t="s">
        <v>175</v>
      </c>
      <c r="AU175" s="222" t="s">
        <v>120</v>
      </c>
      <c r="AY175" s="14" t="s">
        <v>113</v>
      </c>
      <c r="BE175" s="223">
        <f>IF(N175="základná",J175,0)</f>
        <v>0</v>
      </c>
      <c r="BF175" s="223">
        <f>IF(N175="znížená",J175,0)</f>
        <v>734.77999999999997</v>
      </c>
      <c r="BG175" s="223">
        <f>IF(N175="zákl. prenesená",J175,0)</f>
        <v>0</v>
      </c>
      <c r="BH175" s="223">
        <f>IF(N175="zníž. prenesená",J175,0)</f>
        <v>0</v>
      </c>
      <c r="BI175" s="223">
        <f>IF(N175="nulová",J175,0)</f>
        <v>0</v>
      </c>
      <c r="BJ175" s="14" t="s">
        <v>120</v>
      </c>
      <c r="BK175" s="223">
        <f>ROUND(I175*H175,2)</f>
        <v>734.77999999999997</v>
      </c>
      <c r="BL175" s="14" t="s">
        <v>119</v>
      </c>
      <c r="BM175" s="222" t="s">
        <v>298</v>
      </c>
    </row>
    <row r="176" s="2" customFormat="1" ht="37.8" customHeight="1">
      <c r="A176" s="29"/>
      <c r="B176" s="30"/>
      <c r="C176" s="211" t="s">
        <v>299</v>
      </c>
      <c r="D176" s="211" t="s">
        <v>115</v>
      </c>
      <c r="E176" s="212" t="s">
        <v>300</v>
      </c>
      <c r="F176" s="213" t="s">
        <v>301</v>
      </c>
      <c r="G176" s="214" t="s">
        <v>240</v>
      </c>
      <c r="H176" s="215">
        <v>16</v>
      </c>
      <c r="I176" s="216">
        <v>8.4600000000000009</v>
      </c>
      <c r="J176" s="216">
        <f>ROUND(I176*H176,2)</f>
        <v>135.36000000000001</v>
      </c>
      <c r="K176" s="217"/>
      <c r="L176" s="35"/>
      <c r="M176" s="218" t="s">
        <v>1</v>
      </c>
      <c r="N176" s="219" t="s">
        <v>39</v>
      </c>
      <c r="O176" s="220">
        <v>0.13200000000000001</v>
      </c>
      <c r="P176" s="220">
        <f>O176*H176</f>
        <v>2.1120000000000001</v>
      </c>
      <c r="Q176" s="220">
        <v>0.098529599999999995</v>
      </c>
      <c r="R176" s="220">
        <f>Q176*H176</f>
        <v>1.5764735999999999</v>
      </c>
      <c r="S176" s="220">
        <v>0</v>
      </c>
      <c r="T176" s="221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222" t="s">
        <v>119</v>
      </c>
      <c r="AT176" s="222" t="s">
        <v>115</v>
      </c>
      <c r="AU176" s="222" t="s">
        <v>120</v>
      </c>
      <c r="AY176" s="14" t="s">
        <v>113</v>
      </c>
      <c r="BE176" s="223">
        <f>IF(N176="základná",J176,0)</f>
        <v>0</v>
      </c>
      <c r="BF176" s="223">
        <f>IF(N176="znížená",J176,0)</f>
        <v>135.36000000000001</v>
      </c>
      <c r="BG176" s="223">
        <f>IF(N176="zákl. prenesená",J176,0)</f>
        <v>0</v>
      </c>
      <c r="BH176" s="223">
        <f>IF(N176="zníž. prenesená",J176,0)</f>
        <v>0</v>
      </c>
      <c r="BI176" s="223">
        <f>IF(N176="nulová",J176,0)</f>
        <v>0</v>
      </c>
      <c r="BJ176" s="14" t="s">
        <v>120</v>
      </c>
      <c r="BK176" s="223">
        <f>ROUND(I176*H176,2)</f>
        <v>135.36000000000001</v>
      </c>
      <c r="BL176" s="14" t="s">
        <v>119</v>
      </c>
      <c r="BM176" s="222" t="s">
        <v>302</v>
      </c>
    </row>
    <row r="177" s="2" customFormat="1" ht="16.5" customHeight="1">
      <c r="A177" s="29"/>
      <c r="B177" s="30"/>
      <c r="C177" s="224" t="s">
        <v>303</v>
      </c>
      <c r="D177" s="224" t="s">
        <v>175</v>
      </c>
      <c r="E177" s="225" t="s">
        <v>304</v>
      </c>
      <c r="F177" s="226" t="s">
        <v>305</v>
      </c>
      <c r="G177" s="227" t="s">
        <v>186</v>
      </c>
      <c r="H177" s="228">
        <v>16.16</v>
      </c>
      <c r="I177" s="229">
        <v>3.8399999999999999</v>
      </c>
      <c r="J177" s="229">
        <f>ROUND(I177*H177,2)</f>
        <v>62.049999999999997</v>
      </c>
      <c r="K177" s="230"/>
      <c r="L177" s="231"/>
      <c r="M177" s="232" t="s">
        <v>1</v>
      </c>
      <c r="N177" s="233" t="s">
        <v>39</v>
      </c>
      <c r="O177" s="220">
        <v>0</v>
      </c>
      <c r="P177" s="220">
        <f>O177*H177</f>
        <v>0</v>
      </c>
      <c r="Q177" s="220">
        <v>0.0235</v>
      </c>
      <c r="R177" s="220">
        <f>Q177*H177</f>
        <v>0.37975999999999999</v>
      </c>
      <c r="S177" s="220">
        <v>0</v>
      </c>
      <c r="T177" s="221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222" t="s">
        <v>145</v>
      </c>
      <c r="AT177" s="222" t="s">
        <v>175</v>
      </c>
      <c r="AU177" s="222" t="s">
        <v>120</v>
      </c>
      <c r="AY177" s="14" t="s">
        <v>113</v>
      </c>
      <c r="BE177" s="223">
        <f>IF(N177="základná",J177,0)</f>
        <v>0</v>
      </c>
      <c r="BF177" s="223">
        <f>IF(N177="znížená",J177,0)</f>
        <v>62.049999999999997</v>
      </c>
      <c r="BG177" s="223">
        <f>IF(N177="zákl. prenesená",J177,0)</f>
        <v>0</v>
      </c>
      <c r="BH177" s="223">
        <f>IF(N177="zníž. prenesená",J177,0)</f>
        <v>0</v>
      </c>
      <c r="BI177" s="223">
        <f>IF(N177="nulová",J177,0)</f>
        <v>0</v>
      </c>
      <c r="BJ177" s="14" t="s">
        <v>120</v>
      </c>
      <c r="BK177" s="223">
        <f>ROUND(I177*H177,2)</f>
        <v>62.049999999999997</v>
      </c>
      <c r="BL177" s="14" t="s">
        <v>119</v>
      </c>
      <c r="BM177" s="222" t="s">
        <v>306</v>
      </c>
    </row>
    <row r="178" s="2" customFormat="1" ht="24.15" customHeight="1">
      <c r="A178" s="29"/>
      <c r="B178" s="30"/>
      <c r="C178" s="211" t="s">
        <v>307</v>
      </c>
      <c r="D178" s="211" t="s">
        <v>115</v>
      </c>
      <c r="E178" s="212" t="s">
        <v>308</v>
      </c>
      <c r="F178" s="213" t="s">
        <v>309</v>
      </c>
      <c r="G178" s="214" t="s">
        <v>240</v>
      </c>
      <c r="H178" s="215">
        <v>4</v>
      </c>
      <c r="I178" s="216">
        <v>22.59</v>
      </c>
      <c r="J178" s="216">
        <f>ROUND(I178*H178,2)</f>
        <v>90.359999999999999</v>
      </c>
      <c r="K178" s="217"/>
      <c r="L178" s="35"/>
      <c r="M178" s="218" t="s">
        <v>1</v>
      </c>
      <c r="N178" s="219" t="s">
        <v>39</v>
      </c>
      <c r="O178" s="220">
        <v>0.60499999999999998</v>
      </c>
      <c r="P178" s="220">
        <f>O178*H178</f>
        <v>2.4199999999999999</v>
      </c>
      <c r="Q178" s="220">
        <v>0.24498719999999999</v>
      </c>
      <c r="R178" s="220">
        <f>Q178*H178</f>
        <v>0.97994879999999995</v>
      </c>
      <c r="S178" s="220">
        <v>0</v>
      </c>
      <c r="T178" s="221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222" t="s">
        <v>119</v>
      </c>
      <c r="AT178" s="222" t="s">
        <v>115</v>
      </c>
      <c r="AU178" s="222" t="s">
        <v>120</v>
      </c>
      <c r="AY178" s="14" t="s">
        <v>113</v>
      </c>
      <c r="BE178" s="223">
        <f>IF(N178="základná",J178,0)</f>
        <v>0</v>
      </c>
      <c r="BF178" s="223">
        <f>IF(N178="znížená",J178,0)</f>
        <v>90.359999999999999</v>
      </c>
      <c r="BG178" s="223">
        <f>IF(N178="zákl. prenesená",J178,0)</f>
        <v>0</v>
      </c>
      <c r="BH178" s="223">
        <f>IF(N178="zníž. prenesená",J178,0)</f>
        <v>0</v>
      </c>
      <c r="BI178" s="223">
        <f>IF(N178="nulová",J178,0)</f>
        <v>0</v>
      </c>
      <c r="BJ178" s="14" t="s">
        <v>120</v>
      </c>
      <c r="BK178" s="223">
        <f>ROUND(I178*H178,2)</f>
        <v>90.359999999999999</v>
      </c>
      <c r="BL178" s="14" t="s">
        <v>119</v>
      </c>
      <c r="BM178" s="222" t="s">
        <v>310</v>
      </c>
    </row>
    <row r="179" s="2" customFormat="1" ht="16.5" customHeight="1">
      <c r="A179" s="29"/>
      <c r="B179" s="30"/>
      <c r="C179" s="224" t="s">
        <v>311</v>
      </c>
      <c r="D179" s="224" t="s">
        <v>175</v>
      </c>
      <c r="E179" s="225" t="s">
        <v>312</v>
      </c>
      <c r="F179" s="226" t="s">
        <v>313</v>
      </c>
      <c r="G179" s="227" t="s">
        <v>186</v>
      </c>
      <c r="H179" s="228">
        <v>24.48</v>
      </c>
      <c r="I179" s="229">
        <v>21.649999999999999</v>
      </c>
      <c r="J179" s="229">
        <f>ROUND(I179*H179,2)</f>
        <v>529.99000000000001</v>
      </c>
      <c r="K179" s="230"/>
      <c r="L179" s="231"/>
      <c r="M179" s="232" t="s">
        <v>1</v>
      </c>
      <c r="N179" s="233" t="s">
        <v>39</v>
      </c>
      <c r="O179" s="220">
        <v>0</v>
      </c>
      <c r="P179" s="220">
        <f>O179*H179</f>
        <v>0</v>
      </c>
      <c r="Q179" s="220">
        <v>0.045999999999999999</v>
      </c>
      <c r="R179" s="220">
        <f>Q179*H179</f>
        <v>1.12608</v>
      </c>
      <c r="S179" s="220">
        <v>0</v>
      </c>
      <c r="T179" s="221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222" t="s">
        <v>145</v>
      </c>
      <c r="AT179" s="222" t="s">
        <v>175</v>
      </c>
      <c r="AU179" s="222" t="s">
        <v>120</v>
      </c>
      <c r="AY179" s="14" t="s">
        <v>113</v>
      </c>
      <c r="BE179" s="223">
        <f>IF(N179="základná",J179,0)</f>
        <v>0</v>
      </c>
      <c r="BF179" s="223">
        <f>IF(N179="znížená",J179,0)</f>
        <v>529.99000000000001</v>
      </c>
      <c r="BG179" s="223">
        <f>IF(N179="zákl. prenesená",J179,0)</f>
        <v>0</v>
      </c>
      <c r="BH179" s="223">
        <f>IF(N179="zníž. prenesená",J179,0)</f>
        <v>0</v>
      </c>
      <c r="BI179" s="223">
        <f>IF(N179="nulová",J179,0)</f>
        <v>0</v>
      </c>
      <c r="BJ179" s="14" t="s">
        <v>120</v>
      </c>
      <c r="BK179" s="223">
        <f>ROUND(I179*H179,2)</f>
        <v>529.99000000000001</v>
      </c>
      <c r="BL179" s="14" t="s">
        <v>119</v>
      </c>
      <c r="BM179" s="222" t="s">
        <v>314</v>
      </c>
    </row>
    <row r="180" s="2" customFormat="1" ht="21.75" customHeight="1">
      <c r="A180" s="29"/>
      <c r="B180" s="30"/>
      <c r="C180" s="211" t="s">
        <v>315</v>
      </c>
      <c r="D180" s="211" t="s">
        <v>115</v>
      </c>
      <c r="E180" s="212" t="s">
        <v>316</v>
      </c>
      <c r="F180" s="213" t="s">
        <v>317</v>
      </c>
      <c r="G180" s="214" t="s">
        <v>164</v>
      </c>
      <c r="H180" s="215">
        <v>0.092999999999999999</v>
      </c>
      <c r="I180" s="216">
        <v>16.109999999999999</v>
      </c>
      <c r="J180" s="216">
        <f>ROUND(I180*H180,2)</f>
        <v>1.5</v>
      </c>
      <c r="K180" s="217"/>
      <c r="L180" s="35"/>
      <c r="M180" s="218" t="s">
        <v>1</v>
      </c>
      <c r="N180" s="219" t="s">
        <v>39</v>
      </c>
      <c r="O180" s="220">
        <v>0.59799999999999998</v>
      </c>
      <c r="P180" s="220">
        <f>O180*H180</f>
        <v>0.055613999999999997</v>
      </c>
      <c r="Q180" s="220">
        <v>0</v>
      </c>
      <c r="R180" s="220">
        <f>Q180*H180</f>
        <v>0</v>
      </c>
      <c r="S180" s="220">
        <v>0</v>
      </c>
      <c r="T180" s="221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222" t="s">
        <v>119</v>
      </c>
      <c r="AT180" s="222" t="s">
        <v>115</v>
      </c>
      <c r="AU180" s="222" t="s">
        <v>120</v>
      </c>
      <c r="AY180" s="14" t="s">
        <v>113</v>
      </c>
      <c r="BE180" s="223">
        <f>IF(N180="základná",J180,0)</f>
        <v>0</v>
      </c>
      <c r="BF180" s="223">
        <f>IF(N180="znížená",J180,0)</f>
        <v>1.5</v>
      </c>
      <c r="BG180" s="223">
        <f>IF(N180="zákl. prenesená",J180,0)</f>
        <v>0</v>
      </c>
      <c r="BH180" s="223">
        <f>IF(N180="zníž. prenesená",J180,0)</f>
        <v>0</v>
      </c>
      <c r="BI180" s="223">
        <f>IF(N180="nulová",J180,0)</f>
        <v>0</v>
      </c>
      <c r="BJ180" s="14" t="s">
        <v>120</v>
      </c>
      <c r="BK180" s="223">
        <f>ROUND(I180*H180,2)</f>
        <v>1.5</v>
      </c>
      <c r="BL180" s="14" t="s">
        <v>119</v>
      </c>
      <c r="BM180" s="222" t="s">
        <v>318</v>
      </c>
    </row>
    <row r="181" s="2" customFormat="1" ht="24.15" customHeight="1">
      <c r="A181" s="29"/>
      <c r="B181" s="30"/>
      <c r="C181" s="211" t="s">
        <v>319</v>
      </c>
      <c r="D181" s="211" t="s">
        <v>115</v>
      </c>
      <c r="E181" s="212" t="s">
        <v>320</v>
      </c>
      <c r="F181" s="213" t="s">
        <v>321</v>
      </c>
      <c r="G181" s="214" t="s">
        <v>164</v>
      </c>
      <c r="H181" s="215">
        <v>1.8600000000000001</v>
      </c>
      <c r="I181" s="216">
        <v>0.51000000000000001</v>
      </c>
      <c r="J181" s="216">
        <f>ROUND(I181*H181,2)</f>
        <v>0.94999999999999996</v>
      </c>
      <c r="K181" s="217"/>
      <c r="L181" s="35"/>
      <c r="M181" s="218" t="s">
        <v>1</v>
      </c>
      <c r="N181" s="219" t="s">
        <v>39</v>
      </c>
      <c r="O181" s="220">
        <v>0.0070000000000000001</v>
      </c>
      <c r="P181" s="220">
        <f>O181*H181</f>
        <v>0.01302</v>
      </c>
      <c r="Q181" s="220">
        <v>0</v>
      </c>
      <c r="R181" s="220">
        <f>Q181*H181</f>
        <v>0</v>
      </c>
      <c r="S181" s="220">
        <v>0</v>
      </c>
      <c r="T181" s="221">
        <f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222" t="s">
        <v>119</v>
      </c>
      <c r="AT181" s="222" t="s">
        <v>115</v>
      </c>
      <c r="AU181" s="222" t="s">
        <v>120</v>
      </c>
      <c r="AY181" s="14" t="s">
        <v>113</v>
      </c>
      <c r="BE181" s="223">
        <f>IF(N181="základná",J181,0)</f>
        <v>0</v>
      </c>
      <c r="BF181" s="223">
        <f>IF(N181="znížená",J181,0)</f>
        <v>0.94999999999999996</v>
      </c>
      <c r="BG181" s="223">
        <f>IF(N181="zákl. prenesená",J181,0)</f>
        <v>0</v>
      </c>
      <c r="BH181" s="223">
        <f>IF(N181="zníž. prenesená",J181,0)</f>
        <v>0</v>
      </c>
      <c r="BI181" s="223">
        <f>IF(N181="nulová",J181,0)</f>
        <v>0</v>
      </c>
      <c r="BJ181" s="14" t="s">
        <v>120</v>
      </c>
      <c r="BK181" s="223">
        <f>ROUND(I181*H181,2)</f>
        <v>0.94999999999999996</v>
      </c>
      <c r="BL181" s="14" t="s">
        <v>119</v>
      </c>
      <c r="BM181" s="222" t="s">
        <v>322</v>
      </c>
    </row>
    <row r="182" s="2" customFormat="1" ht="24.15" customHeight="1">
      <c r="A182" s="29"/>
      <c r="B182" s="30"/>
      <c r="C182" s="211" t="s">
        <v>323</v>
      </c>
      <c r="D182" s="211" t="s">
        <v>115</v>
      </c>
      <c r="E182" s="212" t="s">
        <v>324</v>
      </c>
      <c r="F182" s="213" t="s">
        <v>325</v>
      </c>
      <c r="G182" s="214" t="s">
        <v>164</v>
      </c>
      <c r="H182" s="215">
        <v>0.092999999999999999</v>
      </c>
      <c r="I182" s="216">
        <v>12.57</v>
      </c>
      <c r="J182" s="216">
        <f>ROUND(I182*H182,2)</f>
        <v>1.1699999999999999</v>
      </c>
      <c r="K182" s="217"/>
      <c r="L182" s="35"/>
      <c r="M182" s="218" t="s">
        <v>1</v>
      </c>
      <c r="N182" s="219" t="s">
        <v>39</v>
      </c>
      <c r="O182" s="220">
        <v>0.89000000000000001</v>
      </c>
      <c r="P182" s="220">
        <f>O182*H182</f>
        <v>0.082769999999999996</v>
      </c>
      <c r="Q182" s="220">
        <v>0</v>
      </c>
      <c r="R182" s="220">
        <f>Q182*H182</f>
        <v>0</v>
      </c>
      <c r="S182" s="220">
        <v>0</v>
      </c>
      <c r="T182" s="221">
        <f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222" t="s">
        <v>119</v>
      </c>
      <c r="AT182" s="222" t="s">
        <v>115</v>
      </c>
      <c r="AU182" s="222" t="s">
        <v>120</v>
      </c>
      <c r="AY182" s="14" t="s">
        <v>113</v>
      </c>
      <c r="BE182" s="223">
        <f>IF(N182="základná",J182,0)</f>
        <v>0</v>
      </c>
      <c r="BF182" s="223">
        <f>IF(N182="znížená",J182,0)</f>
        <v>1.1699999999999999</v>
      </c>
      <c r="BG182" s="223">
        <f>IF(N182="zákl. prenesená",J182,0)</f>
        <v>0</v>
      </c>
      <c r="BH182" s="223">
        <f>IF(N182="zníž. prenesená",J182,0)</f>
        <v>0</v>
      </c>
      <c r="BI182" s="223">
        <f>IF(N182="nulová",J182,0)</f>
        <v>0</v>
      </c>
      <c r="BJ182" s="14" t="s">
        <v>120</v>
      </c>
      <c r="BK182" s="223">
        <f>ROUND(I182*H182,2)</f>
        <v>1.1699999999999999</v>
      </c>
      <c r="BL182" s="14" t="s">
        <v>119</v>
      </c>
      <c r="BM182" s="222" t="s">
        <v>326</v>
      </c>
    </row>
    <row r="183" s="2" customFormat="1" ht="24.15" customHeight="1">
      <c r="A183" s="29"/>
      <c r="B183" s="30"/>
      <c r="C183" s="211" t="s">
        <v>327</v>
      </c>
      <c r="D183" s="211" t="s">
        <v>115</v>
      </c>
      <c r="E183" s="212" t="s">
        <v>328</v>
      </c>
      <c r="F183" s="213" t="s">
        <v>329</v>
      </c>
      <c r="G183" s="214" t="s">
        <v>164</v>
      </c>
      <c r="H183" s="215">
        <v>0.27900000000000003</v>
      </c>
      <c r="I183" s="216">
        <v>1.4099999999999999</v>
      </c>
      <c r="J183" s="216">
        <f>ROUND(I183*H183,2)</f>
        <v>0.39000000000000001</v>
      </c>
      <c r="K183" s="217"/>
      <c r="L183" s="35"/>
      <c r="M183" s="218" t="s">
        <v>1</v>
      </c>
      <c r="N183" s="219" t="s">
        <v>39</v>
      </c>
      <c r="O183" s="220">
        <v>0.10000000000000001</v>
      </c>
      <c r="P183" s="220">
        <f>O183*H183</f>
        <v>0.027900000000000005</v>
      </c>
      <c r="Q183" s="220">
        <v>0</v>
      </c>
      <c r="R183" s="220">
        <f>Q183*H183</f>
        <v>0</v>
      </c>
      <c r="S183" s="220">
        <v>0</v>
      </c>
      <c r="T183" s="221">
        <f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222" t="s">
        <v>119</v>
      </c>
      <c r="AT183" s="222" t="s">
        <v>115</v>
      </c>
      <c r="AU183" s="222" t="s">
        <v>120</v>
      </c>
      <c r="AY183" s="14" t="s">
        <v>113</v>
      </c>
      <c r="BE183" s="223">
        <f>IF(N183="základná",J183,0)</f>
        <v>0</v>
      </c>
      <c r="BF183" s="223">
        <f>IF(N183="znížená",J183,0)</f>
        <v>0.39000000000000001</v>
      </c>
      <c r="BG183" s="223">
        <f>IF(N183="zákl. prenesená",J183,0)</f>
        <v>0</v>
      </c>
      <c r="BH183" s="223">
        <f>IF(N183="zníž. prenesená",J183,0)</f>
        <v>0</v>
      </c>
      <c r="BI183" s="223">
        <f>IF(N183="nulová",J183,0)</f>
        <v>0</v>
      </c>
      <c r="BJ183" s="14" t="s">
        <v>120</v>
      </c>
      <c r="BK183" s="223">
        <f>ROUND(I183*H183,2)</f>
        <v>0.39000000000000001</v>
      </c>
      <c r="BL183" s="14" t="s">
        <v>119</v>
      </c>
      <c r="BM183" s="222" t="s">
        <v>330</v>
      </c>
    </row>
    <row r="184" s="2" customFormat="1" ht="24.15" customHeight="1">
      <c r="A184" s="29"/>
      <c r="B184" s="30"/>
      <c r="C184" s="211" t="s">
        <v>331</v>
      </c>
      <c r="D184" s="211" t="s">
        <v>115</v>
      </c>
      <c r="E184" s="212" t="s">
        <v>332</v>
      </c>
      <c r="F184" s="213" t="s">
        <v>333</v>
      </c>
      <c r="G184" s="214" t="s">
        <v>164</v>
      </c>
      <c r="H184" s="215">
        <v>0.092999999999999999</v>
      </c>
      <c r="I184" s="216">
        <v>60</v>
      </c>
      <c r="J184" s="216">
        <f>ROUND(I184*H184,2)</f>
        <v>5.5800000000000001</v>
      </c>
      <c r="K184" s="217"/>
      <c r="L184" s="35"/>
      <c r="M184" s="218" t="s">
        <v>1</v>
      </c>
      <c r="N184" s="219" t="s">
        <v>39</v>
      </c>
      <c r="O184" s="220">
        <v>0</v>
      </c>
      <c r="P184" s="220">
        <f>O184*H184</f>
        <v>0</v>
      </c>
      <c r="Q184" s="220">
        <v>0</v>
      </c>
      <c r="R184" s="220">
        <f>Q184*H184</f>
        <v>0</v>
      </c>
      <c r="S184" s="220">
        <v>0</v>
      </c>
      <c r="T184" s="221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222" t="s">
        <v>119</v>
      </c>
      <c r="AT184" s="222" t="s">
        <v>115</v>
      </c>
      <c r="AU184" s="222" t="s">
        <v>120</v>
      </c>
      <c r="AY184" s="14" t="s">
        <v>113</v>
      </c>
      <c r="BE184" s="223">
        <f>IF(N184="základná",J184,0)</f>
        <v>0</v>
      </c>
      <c r="BF184" s="223">
        <f>IF(N184="znížená",J184,0)</f>
        <v>5.5800000000000001</v>
      </c>
      <c r="BG184" s="223">
        <f>IF(N184="zákl. prenesená",J184,0)</f>
        <v>0</v>
      </c>
      <c r="BH184" s="223">
        <f>IF(N184="zníž. prenesená",J184,0)</f>
        <v>0</v>
      </c>
      <c r="BI184" s="223">
        <f>IF(N184="nulová",J184,0)</f>
        <v>0</v>
      </c>
      <c r="BJ184" s="14" t="s">
        <v>120</v>
      </c>
      <c r="BK184" s="223">
        <f>ROUND(I184*H184,2)</f>
        <v>5.5800000000000001</v>
      </c>
      <c r="BL184" s="14" t="s">
        <v>119</v>
      </c>
      <c r="BM184" s="222" t="s">
        <v>334</v>
      </c>
    </row>
    <row r="185" s="2" customFormat="1" ht="16.5" customHeight="1">
      <c r="A185" s="29"/>
      <c r="B185" s="30"/>
      <c r="C185" s="211" t="s">
        <v>335</v>
      </c>
      <c r="D185" s="211" t="s">
        <v>115</v>
      </c>
      <c r="E185" s="212" t="s">
        <v>336</v>
      </c>
      <c r="F185" s="213" t="s">
        <v>337</v>
      </c>
      <c r="G185" s="214" t="s">
        <v>186</v>
      </c>
      <c r="H185" s="215">
        <v>1</v>
      </c>
      <c r="I185" s="216">
        <v>700</v>
      </c>
      <c r="J185" s="216">
        <f>ROUND(I185*H185,2)</f>
        <v>700</v>
      </c>
      <c r="K185" s="217"/>
      <c r="L185" s="35"/>
      <c r="M185" s="218" t="s">
        <v>1</v>
      </c>
      <c r="N185" s="219" t="s">
        <v>39</v>
      </c>
      <c r="O185" s="220">
        <v>0</v>
      </c>
      <c r="P185" s="220">
        <f>O185*H185</f>
        <v>0</v>
      </c>
      <c r="Q185" s="220">
        <v>0</v>
      </c>
      <c r="R185" s="220">
        <f>Q185*H185</f>
        <v>0</v>
      </c>
      <c r="S185" s="220">
        <v>0</v>
      </c>
      <c r="T185" s="221">
        <f>S185*H185</f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222" t="s">
        <v>119</v>
      </c>
      <c r="AT185" s="222" t="s">
        <v>115</v>
      </c>
      <c r="AU185" s="222" t="s">
        <v>120</v>
      </c>
      <c r="AY185" s="14" t="s">
        <v>113</v>
      </c>
      <c r="BE185" s="223">
        <f>IF(N185="základná",J185,0)</f>
        <v>0</v>
      </c>
      <c r="BF185" s="223">
        <f>IF(N185="znížená",J185,0)</f>
        <v>700</v>
      </c>
      <c r="BG185" s="223">
        <f>IF(N185="zákl. prenesená",J185,0)</f>
        <v>0</v>
      </c>
      <c r="BH185" s="223">
        <f>IF(N185="zníž. prenesená",J185,0)</f>
        <v>0</v>
      </c>
      <c r="BI185" s="223">
        <f>IF(N185="nulová",J185,0)</f>
        <v>0</v>
      </c>
      <c r="BJ185" s="14" t="s">
        <v>120</v>
      </c>
      <c r="BK185" s="223">
        <f>ROUND(I185*H185,2)</f>
        <v>700</v>
      </c>
      <c r="BL185" s="14" t="s">
        <v>119</v>
      </c>
      <c r="BM185" s="222" t="s">
        <v>338</v>
      </c>
    </row>
    <row r="186" s="12" customFormat="1" ht="22.8" customHeight="1">
      <c r="A186" s="12"/>
      <c r="B186" s="196"/>
      <c r="C186" s="197"/>
      <c r="D186" s="198" t="s">
        <v>72</v>
      </c>
      <c r="E186" s="209" t="s">
        <v>339</v>
      </c>
      <c r="F186" s="209" t="s">
        <v>340</v>
      </c>
      <c r="G186" s="197"/>
      <c r="H186" s="197"/>
      <c r="I186" s="197"/>
      <c r="J186" s="210">
        <f>BK186</f>
        <v>3758.6599999999999</v>
      </c>
      <c r="K186" s="197"/>
      <c r="L186" s="201"/>
      <c r="M186" s="202"/>
      <c r="N186" s="203"/>
      <c r="O186" s="203"/>
      <c r="P186" s="204">
        <f>P187</f>
        <v>128.89653300000001</v>
      </c>
      <c r="Q186" s="203"/>
      <c r="R186" s="204">
        <f>R187</f>
        <v>0</v>
      </c>
      <c r="S186" s="203"/>
      <c r="T186" s="205">
        <f>T187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6" t="s">
        <v>78</v>
      </c>
      <c r="AT186" s="207" t="s">
        <v>72</v>
      </c>
      <c r="AU186" s="207" t="s">
        <v>78</v>
      </c>
      <c r="AY186" s="206" t="s">
        <v>113</v>
      </c>
      <c r="BK186" s="208">
        <f>BK187</f>
        <v>3758.6599999999999</v>
      </c>
    </row>
    <row r="187" s="2" customFormat="1" ht="33" customHeight="1">
      <c r="A187" s="29"/>
      <c r="B187" s="30"/>
      <c r="C187" s="211" t="s">
        <v>341</v>
      </c>
      <c r="D187" s="211" t="s">
        <v>115</v>
      </c>
      <c r="E187" s="212" t="s">
        <v>342</v>
      </c>
      <c r="F187" s="213" t="s">
        <v>343</v>
      </c>
      <c r="G187" s="214" t="s">
        <v>164</v>
      </c>
      <c r="H187" s="215">
        <v>327.98099999999999</v>
      </c>
      <c r="I187" s="216">
        <v>11.460000000000001</v>
      </c>
      <c r="J187" s="216">
        <f>ROUND(I187*H187,2)</f>
        <v>3758.6599999999999</v>
      </c>
      <c r="K187" s="217"/>
      <c r="L187" s="35"/>
      <c r="M187" s="218" t="s">
        <v>1</v>
      </c>
      <c r="N187" s="219" t="s">
        <v>39</v>
      </c>
      <c r="O187" s="220">
        <v>0.39300000000000002</v>
      </c>
      <c r="P187" s="220">
        <f>O187*H187</f>
        <v>128.89653300000001</v>
      </c>
      <c r="Q187" s="220">
        <v>0</v>
      </c>
      <c r="R187" s="220">
        <f>Q187*H187</f>
        <v>0</v>
      </c>
      <c r="S187" s="220">
        <v>0</v>
      </c>
      <c r="T187" s="221">
        <f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222" t="s">
        <v>119</v>
      </c>
      <c r="AT187" s="222" t="s">
        <v>115</v>
      </c>
      <c r="AU187" s="222" t="s">
        <v>120</v>
      </c>
      <c r="AY187" s="14" t="s">
        <v>113</v>
      </c>
      <c r="BE187" s="223">
        <f>IF(N187="základná",J187,0)</f>
        <v>0</v>
      </c>
      <c r="BF187" s="223">
        <f>IF(N187="znížená",J187,0)</f>
        <v>3758.6599999999999</v>
      </c>
      <c r="BG187" s="223">
        <f>IF(N187="zákl. prenesená",J187,0)</f>
        <v>0</v>
      </c>
      <c r="BH187" s="223">
        <f>IF(N187="zníž. prenesená",J187,0)</f>
        <v>0</v>
      </c>
      <c r="BI187" s="223">
        <f>IF(N187="nulová",J187,0)</f>
        <v>0</v>
      </c>
      <c r="BJ187" s="14" t="s">
        <v>120</v>
      </c>
      <c r="BK187" s="223">
        <f>ROUND(I187*H187,2)</f>
        <v>3758.6599999999999</v>
      </c>
      <c r="BL187" s="14" t="s">
        <v>119</v>
      </c>
      <c r="BM187" s="222" t="s">
        <v>344</v>
      </c>
    </row>
    <row r="188" s="12" customFormat="1" ht="25.92" customHeight="1">
      <c r="A188" s="12"/>
      <c r="B188" s="196"/>
      <c r="C188" s="197"/>
      <c r="D188" s="198" t="s">
        <v>72</v>
      </c>
      <c r="E188" s="199" t="s">
        <v>345</v>
      </c>
      <c r="F188" s="199" t="s">
        <v>346</v>
      </c>
      <c r="G188" s="197"/>
      <c r="H188" s="197"/>
      <c r="I188" s="197"/>
      <c r="J188" s="200">
        <f>BK188</f>
        <v>71.399999999999991</v>
      </c>
      <c r="K188" s="197"/>
      <c r="L188" s="201"/>
      <c r="M188" s="202"/>
      <c r="N188" s="203"/>
      <c r="O188" s="203"/>
      <c r="P188" s="204">
        <f>P189</f>
        <v>3.7180799999999996</v>
      </c>
      <c r="Q188" s="203"/>
      <c r="R188" s="204">
        <f>R189</f>
        <v>0.00055079999999999994</v>
      </c>
      <c r="S188" s="203"/>
      <c r="T188" s="205">
        <f>T189</f>
        <v>0.092999999999999985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6" t="s">
        <v>120</v>
      </c>
      <c r="AT188" s="207" t="s">
        <v>72</v>
      </c>
      <c r="AU188" s="207" t="s">
        <v>73</v>
      </c>
      <c r="AY188" s="206" t="s">
        <v>113</v>
      </c>
      <c r="BK188" s="208">
        <f>BK189</f>
        <v>71.399999999999991</v>
      </c>
    </row>
    <row r="189" s="12" customFormat="1" ht="22.8" customHeight="1">
      <c r="A189" s="12"/>
      <c r="B189" s="196"/>
      <c r="C189" s="197"/>
      <c r="D189" s="198" t="s">
        <v>72</v>
      </c>
      <c r="E189" s="209" t="s">
        <v>347</v>
      </c>
      <c r="F189" s="209" t="s">
        <v>348</v>
      </c>
      <c r="G189" s="197"/>
      <c r="H189" s="197"/>
      <c r="I189" s="197"/>
      <c r="J189" s="210">
        <f>BK189</f>
        <v>71.399999999999991</v>
      </c>
      <c r="K189" s="197"/>
      <c r="L189" s="201"/>
      <c r="M189" s="202"/>
      <c r="N189" s="203"/>
      <c r="O189" s="203"/>
      <c r="P189" s="204">
        <f>SUM(P190:P191)</f>
        <v>3.7180799999999996</v>
      </c>
      <c r="Q189" s="203"/>
      <c r="R189" s="204">
        <f>SUM(R190:R191)</f>
        <v>0.00055079999999999994</v>
      </c>
      <c r="S189" s="203"/>
      <c r="T189" s="205">
        <f>SUM(T190:T191)</f>
        <v>0.092999999999999985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6" t="s">
        <v>120</v>
      </c>
      <c r="AT189" s="207" t="s">
        <v>72</v>
      </c>
      <c r="AU189" s="207" t="s">
        <v>78</v>
      </c>
      <c r="AY189" s="206" t="s">
        <v>113</v>
      </c>
      <c r="BK189" s="208">
        <f>SUM(BK190:BK191)</f>
        <v>71.399999999999991</v>
      </c>
    </row>
    <row r="190" s="2" customFormat="1" ht="24.15" customHeight="1">
      <c r="A190" s="29"/>
      <c r="B190" s="30"/>
      <c r="C190" s="211" t="s">
        <v>349</v>
      </c>
      <c r="D190" s="211" t="s">
        <v>115</v>
      </c>
      <c r="E190" s="212" t="s">
        <v>350</v>
      </c>
      <c r="F190" s="213" t="s">
        <v>351</v>
      </c>
      <c r="G190" s="214" t="s">
        <v>240</v>
      </c>
      <c r="H190" s="215">
        <v>9</v>
      </c>
      <c r="I190" s="216">
        <v>5.2400000000000002</v>
      </c>
      <c r="J190" s="216">
        <f>ROUND(I190*H190,2)</f>
        <v>47.159999999999997</v>
      </c>
      <c r="K190" s="217"/>
      <c r="L190" s="35"/>
      <c r="M190" s="218" t="s">
        <v>1</v>
      </c>
      <c r="N190" s="219" t="s">
        <v>39</v>
      </c>
      <c r="O190" s="220">
        <v>0.28499999999999998</v>
      </c>
      <c r="P190" s="220">
        <f>O190*H190</f>
        <v>2.5649999999999999</v>
      </c>
      <c r="Q190" s="220">
        <v>0</v>
      </c>
      <c r="R190" s="220">
        <f>Q190*H190</f>
        <v>0</v>
      </c>
      <c r="S190" s="220">
        <v>0.0089999999999999993</v>
      </c>
      <c r="T190" s="221">
        <f>S190*H190</f>
        <v>0.080999999999999989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222" t="s">
        <v>179</v>
      </c>
      <c r="AT190" s="222" t="s">
        <v>115</v>
      </c>
      <c r="AU190" s="222" t="s">
        <v>120</v>
      </c>
      <c r="AY190" s="14" t="s">
        <v>113</v>
      </c>
      <c r="BE190" s="223">
        <f>IF(N190="základná",J190,0)</f>
        <v>0</v>
      </c>
      <c r="BF190" s="223">
        <f>IF(N190="znížená",J190,0)</f>
        <v>47.159999999999997</v>
      </c>
      <c r="BG190" s="223">
        <f>IF(N190="zákl. prenesená",J190,0)</f>
        <v>0</v>
      </c>
      <c r="BH190" s="223">
        <f>IF(N190="zníž. prenesená",J190,0)</f>
        <v>0</v>
      </c>
      <c r="BI190" s="223">
        <f>IF(N190="nulová",J190,0)</f>
        <v>0</v>
      </c>
      <c r="BJ190" s="14" t="s">
        <v>120</v>
      </c>
      <c r="BK190" s="223">
        <f>ROUND(I190*H190,2)</f>
        <v>47.159999999999997</v>
      </c>
      <c r="BL190" s="14" t="s">
        <v>179</v>
      </c>
      <c r="BM190" s="222" t="s">
        <v>352</v>
      </c>
    </row>
    <row r="191" s="2" customFormat="1" ht="33" customHeight="1">
      <c r="A191" s="29"/>
      <c r="B191" s="30"/>
      <c r="C191" s="211" t="s">
        <v>353</v>
      </c>
      <c r="D191" s="211" t="s">
        <v>115</v>
      </c>
      <c r="E191" s="212" t="s">
        <v>354</v>
      </c>
      <c r="F191" s="213" t="s">
        <v>355</v>
      </c>
      <c r="G191" s="214" t="s">
        <v>195</v>
      </c>
      <c r="H191" s="215">
        <v>12</v>
      </c>
      <c r="I191" s="216">
        <v>2.02</v>
      </c>
      <c r="J191" s="216">
        <f>ROUND(I191*H191,2)</f>
        <v>24.239999999999998</v>
      </c>
      <c r="K191" s="217"/>
      <c r="L191" s="35"/>
      <c r="M191" s="218" t="s">
        <v>1</v>
      </c>
      <c r="N191" s="219" t="s">
        <v>39</v>
      </c>
      <c r="O191" s="220">
        <v>0.096089999999999995</v>
      </c>
      <c r="P191" s="220">
        <f>O191*H191</f>
        <v>1.1530799999999999</v>
      </c>
      <c r="Q191" s="220">
        <v>4.5899999999999998E-05</v>
      </c>
      <c r="R191" s="220">
        <f>Q191*H191</f>
        <v>0.00055079999999999994</v>
      </c>
      <c r="S191" s="220">
        <v>0.001</v>
      </c>
      <c r="T191" s="221">
        <f>S191*H191</f>
        <v>0.012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222" t="s">
        <v>179</v>
      </c>
      <c r="AT191" s="222" t="s">
        <v>115</v>
      </c>
      <c r="AU191" s="222" t="s">
        <v>120</v>
      </c>
      <c r="AY191" s="14" t="s">
        <v>113</v>
      </c>
      <c r="BE191" s="223">
        <f>IF(N191="základná",J191,0)</f>
        <v>0</v>
      </c>
      <c r="BF191" s="223">
        <f>IF(N191="znížená",J191,0)</f>
        <v>24.239999999999998</v>
      </c>
      <c r="BG191" s="223">
        <f>IF(N191="zákl. prenesená",J191,0)</f>
        <v>0</v>
      </c>
      <c r="BH191" s="223">
        <f>IF(N191="zníž. prenesená",J191,0)</f>
        <v>0</v>
      </c>
      <c r="BI191" s="223">
        <f>IF(N191="nulová",J191,0)</f>
        <v>0</v>
      </c>
      <c r="BJ191" s="14" t="s">
        <v>120</v>
      </c>
      <c r="BK191" s="223">
        <f>ROUND(I191*H191,2)</f>
        <v>24.239999999999998</v>
      </c>
      <c r="BL191" s="14" t="s">
        <v>179</v>
      </c>
      <c r="BM191" s="222" t="s">
        <v>356</v>
      </c>
    </row>
    <row r="192" s="12" customFormat="1" ht="25.92" customHeight="1">
      <c r="A192" s="12"/>
      <c r="B192" s="196"/>
      <c r="C192" s="197"/>
      <c r="D192" s="198" t="s">
        <v>72</v>
      </c>
      <c r="E192" s="199" t="s">
        <v>175</v>
      </c>
      <c r="F192" s="199" t="s">
        <v>357</v>
      </c>
      <c r="G192" s="197"/>
      <c r="H192" s="197"/>
      <c r="I192" s="197"/>
      <c r="J192" s="200">
        <f>BK192</f>
        <v>4130</v>
      </c>
      <c r="K192" s="197"/>
      <c r="L192" s="201"/>
      <c r="M192" s="202"/>
      <c r="N192" s="203"/>
      <c r="O192" s="203"/>
      <c r="P192" s="204">
        <f>P193</f>
        <v>0.086999999999999994</v>
      </c>
      <c r="Q192" s="203"/>
      <c r="R192" s="204">
        <f>R193</f>
        <v>0</v>
      </c>
      <c r="S192" s="203"/>
      <c r="T192" s="205">
        <f>T193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06" t="s">
        <v>126</v>
      </c>
      <c r="AT192" s="207" t="s">
        <v>72</v>
      </c>
      <c r="AU192" s="207" t="s">
        <v>73</v>
      </c>
      <c r="AY192" s="206" t="s">
        <v>113</v>
      </c>
      <c r="BK192" s="208">
        <f>BK193</f>
        <v>4130</v>
      </c>
    </row>
    <row r="193" s="12" customFormat="1" ht="22.8" customHeight="1">
      <c r="A193" s="12"/>
      <c r="B193" s="196"/>
      <c r="C193" s="197"/>
      <c r="D193" s="198" t="s">
        <v>72</v>
      </c>
      <c r="E193" s="209" t="s">
        <v>358</v>
      </c>
      <c r="F193" s="209" t="s">
        <v>359</v>
      </c>
      <c r="G193" s="197"/>
      <c r="H193" s="197"/>
      <c r="I193" s="197"/>
      <c r="J193" s="210">
        <f>BK193</f>
        <v>4130</v>
      </c>
      <c r="K193" s="197"/>
      <c r="L193" s="201"/>
      <c r="M193" s="202"/>
      <c r="N193" s="203"/>
      <c r="O193" s="203"/>
      <c r="P193" s="204">
        <f>SUM(P194:P195)</f>
        <v>0.086999999999999994</v>
      </c>
      <c r="Q193" s="203"/>
      <c r="R193" s="204">
        <f>SUM(R194:R195)</f>
        <v>0</v>
      </c>
      <c r="S193" s="203"/>
      <c r="T193" s="205">
        <f>SUM(T194:T195)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06" t="s">
        <v>126</v>
      </c>
      <c r="AT193" s="207" t="s">
        <v>72</v>
      </c>
      <c r="AU193" s="207" t="s">
        <v>78</v>
      </c>
      <c r="AY193" s="206" t="s">
        <v>113</v>
      </c>
      <c r="BK193" s="208">
        <f>SUM(BK194:BK195)</f>
        <v>4130</v>
      </c>
    </row>
    <row r="194" s="2" customFormat="1" ht="21.75" customHeight="1">
      <c r="A194" s="29"/>
      <c r="B194" s="30"/>
      <c r="C194" s="211" t="s">
        <v>360</v>
      </c>
      <c r="D194" s="211" t="s">
        <v>115</v>
      </c>
      <c r="E194" s="212" t="s">
        <v>361</v>
      </c>
      <c r="F194" s="213" t="s">
        <v>362</v>
      </c>
      <c r="G194" s="214" t="s">
        <v>289</v>
      </c>
      <c r="H194" s="215">
        <v>1</v>
      </c>
      <c r="I194" s="216">
        <v>3150</v>
      </c>
      <c r="J194" s="216">
        <f>ROUND(I194*H194,2)</f>
        <v>3150</v>
      </c>
      <c r="K194" s="217"/>
      <c r="L194" s="35"/>
      <c r="M194" s="218" t="s">
        <v>1</v>
      </c>
      <c r="N194" s="219" t="s">
        <v>39</v>
      </c>
      <c r="O194" s="220">
        <v>0.086999999999999994</v>
      </c>
      <c r="P194" s="220">
        <f>O194*H194</f>
        <v>0.086999999999999994</v>
      </c>
      <c r="Q194" s="220">
        <v>0</v>
      </c>
      <c r="R194" s="220">
        <f>Q194*H194</f>
        <v>0</v>
      </c>
      <c r="S194" s="220">
        <v>0</v>
      </c>
      <c r="T194" s="221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222" t="s">
        <v>363</v>
      </c>
      <c r="AT194" s="222" t="s">
        <v>115</v>
      </c>
      <c r="AU194" s="222" t="s">
        <v>120</v>
      </c>
      <c r="AY194" s="14" t="s">
        <v>113</v>
      </c>
      <c r="BE194" s="223">
        <f>IF(N194="základná",J194,0)</f>
        <v>0</v>
      </c>
      <c r="BF194" s="223">
        <f>IF(N194="znížená",J194,0)</f>
        <v>3150</v>
      </c>
      <c r="BG194" s="223">
        <f>IF(N194="zákl. prenesená",J194,0)</f>
        <v>0</v>
      </c>
      <c r="BH194" s="223">
        <f>IF(N194="zníž. prenesená",J194,0)</f>
        <v>0</v>
      </c>
      <c r="BI194" s="223">
        <f>IF(N194="nulová",J194,0)</f>
        <v>0</v>
      </c>
      <c r="BJ194" s="14" t="s">
        <v>120</v>
      </c>
      <c r="BK194" s="223">
        <f>ROUND(I194*H194,2)</f>
        <v>3150</v>
      </c>
      <c r="BL194" s="14" t="s">
        <v>363</v>
      </c>
      <c r="BM194" s="222" t="s">
        <v>364</v>
      </c>
    </row>
    <row r="195" s="2" customFormat="1" ht="16.5" customHeight="1">
      <c r="A195" s="29"/>
      <c r="B195" s="30"/>
      <c r="C195" s="211" t="s">
        <v>365</v>
      </c>
      <c r="D195" s="211" t="s">
        <v>115</v>
      </c>
      <c r="E195" s="212" t="s">
        <v>366</v>
      </c>
      <c r="F195" s="213" t="s">
        <v>367</v>
      </c>
      <c r="G195" s="214" t="s">
        <v>289</v>
      </c>
      <c r="H195" s="215">
        <v>2</v>
      </c>
      <c r="I195" s="216">
        <v>490</v>
      </c>
      <c r="J195" s="216">
        <f>ROUND(I195*H195,2)</f>
        <v>980</v>
      </c>
      <c r="K195" s="217"/>
      <c r="L195" s="35"/>
      <c r="M195" s="218" t="s">
        <v>1</v>
      </c>
      <c r="N195" s="219" t="s">
        <v>39</v>
      </c>
      <c r="O195" s="220">
        <v>0</v>
      </c>
      <c r="P195" s="220">
        <f>O195*H195</f>
        <v>0</v>
      </c>
      <c r="Q195" s="220">
        <v>0</v>
      </c>
      <c r="R195" s="220">
        <f>Q195*H195</f>
        <v>0</v>
      </c>
      <c r="S195" s="220">
        <v>0</v>
      </c>
      <c r="T195" s="221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222" t="s">
        <v>363</v>
      </c>
      <c r="AT195" s="222" t="s">
        <v>115</v>
      </c>
      <c r="AU195" s="222" t="s">
        <v>120</v>
      </c>
      <c r="AY195" s="14" t="s">
        <v>113</v>
      </c>
      <c r="BE195" s="223">
        <f>IF(N195="základná",J195,0)</f>
        <v>0</v>
      </c>
      <c r="BF195" s="223">
        <f>IF(N195="znížená",J195,0)</f>
        <v>980</v>
      </c>
      <c r="BG195" s="223">
        <f>IF(N195="zákl. prenesená",J195,0)</f>
        <v>0</v>
      </c>
      <c r="BH195" s="223">
        <f>IF(N195="zníž. prenesená",J195,0)</f>
        <v>0</v>
      </c>
      <c r="BI195" s="223">
        <f>IF(N195="nulová",J195,0)</f>
        <v>0</v>
      </c>
      <c r="BJ195" s="14" t="s">
        <v>120</v>
      </c>
      <c r="BK195" s="223">
        <f>ROUND(I195*H195,2)</f>
        <v>980</v>
      </c>
      <c r="BL195" s="14" t="s">
        <v>363</v>
      </c>
      <c r="BM195" s="222" t="s">
        <v>368</v>
      </c>
    </row>
    <row r="196" s="12" customFormat="1" ht="25.92" customHeight="1">
      <c r="A196" s="12"/>
      <c r="B196" s="196"/>
      <c r="C196" s="197"/>
      <c r="D196" s="198" t="s">
        <v>72</v>
      </c>
      <c r="E196" s="199" t="s">
        <v>369</v>
      </c>
      <c r="F196" s="199" t="s">
        <v>370</v>
      </c>
      <c r="G196" s="197"/>
      <c r="H196" s="197"/>
      <c r="I196" s="197"/>
      <c r="J196" s="200">
        <f>BK196</f>
        <v>12700</v>
      </c>
      <c r="K196" s="197"/>
      <c r="L196" s="201"/>
      <c r="M196" s="202"/>
      <c r="N196" s="203"/>
      <c r="O196" s="203"/>
      <c r="P196" s="204">
        <f>SUM(P197:P202)</f>
        <v>0</v>
      </c>
      <c r="Q196" s="203"/>
      <c r="R196" s="204">
        <f>SUM(R197:R202)</f>
        <v>0</v>
      </c>
      <c r="S196" s="203"/>
      <c r="T196" s="205">
        <f>SUM(T197:T202)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06" t="s">
        <v>133</v>
      </c>
      <c r="AT196" s="207" t="s">
        <v>72</v>
      </c>
      <c r="AU196" s="207" t="s">
        <v>73</v>
      </c>
      <c r="AY196" s="206" t="s">
        <v>113</v>
      </c>
      <c r="BK196" s="208">
        <f>SUM(BK197:BK202)</f>
        <v>12700</v>
      </c>
    </row>
    <row r="197" s="2" customFormat="1" ht="16.5" customHeight="1">
      <c r="A197" s="29"/>
      <c r="B197" s="30"/>
      <c r="C197" s="211" t="s">
        <v>371</v>
      </c>
      <c r="D197" s="211" t="s">
        <v>115</v>
      </c>
      <c r="E197" s="212" t="s">
        <v>372</v>
      </c>
      <c r="F197" s="213" t="s">
        <v>373</v>
      </c>
      <c r="G197" s="214" t="s">
        <v>374</v>
      </c>
      <c r="H197" s="215">
        <v>1</v>
      </c>
      <c r="I197" s="216">
        <v>1200</v>
      </c>
      <c r="J197" s="216">
        <f>ROUND(I197*H197,2)</f>
        <v>1200</v>
      </c>
      <c r="K197" s="217"/>
      <c r="L197" s="35"/>
      <c r="M197" s="218" t="s">
        <v>1</v>
      </c>
      <c r="N197" s="219" t="s">
        <v>39</v>
      </c>
      <c r="O197" s="220">
        <v>0</v>
      </c>
      <c r="P197" s="220">
        <f>O197*H197</f>
        <v>0</v>
      </c>
      <c r="Q197" s="220">
        <v>0</v>
      </c>
      <c r="R197" s="220">
        <f>Q197*H197</f>
        <v>0</v>
      </c>
      <c r="S197" s="220">
        <v>0</v>
      </c>
      <c r="T197" s="221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222" t="s">
        <v>119</v>
      </c>
      <c r="AT197" s="222" t="s">
        <v>115</v>
      </c>
      <c r="AU197" s="222" t="s">
        <v>78</v>
      </c>
      <c r="AY197" s="14" t="s">
        <v>113</v>
      </c>
      <c r="BE197" s="223">
        <f>IF(N197="základná",J197,0)</f>
        <v>0</v>
      </c>
      <c r="BF197" s="223">
        <f>IF(N197="znížená",J197,0)</f>
        <v>1200</v>
      </c>
      <c r="BG197" s="223">
        <f>IF(N197="zákl. prenesená",J197,0)</f>
        <v>0</v>
      </c>
      <c r="BH197" s="223">
        <f>IF(N197="zníž. prenesená",J197,0)</f>
        <v>0</v>
      </c>
      <c r="BI197" s="223">
        <f>IF(N197="nulová",J197,0)</f>
        <v>0</v>
      </c>
      <c r="BJ197" s="14" t="s">
        <v>120</v>
      </c>
      <c r="BK197" s="223">
        <f>ROUND(I197*H197,2)</f>
        <v>1200</v>
      </c>
      <c r="BL197" s="14" t="s">
        <v>119</v>
      </c>
      <c r="BM197" s="222" t="s">
        <v>375</v>
      </c>
    </row>
    <row r="198" s="2" customFormat="1" ht="24.15" customHeight="1">
      <c r="A198" s="29"/>
      <c r="B198" s="30"/>
      <c r="C198" s="211" t="s">
        <v>376</v>
      </c>
      <c r="D198" s="211" t="s">
        <v>115</v>
      </c>
      <c r="E198" s="212" t="s">
        <v>377</v>
      </c>
      <c r="F198" s="213" t="s">
        <v>378</v>
      </c>
      <c r="G198" s="214" t="s">
        <v>374</v>
      </c>
      <c r="H198" s="215">
        <v>1</v>
      </c>
      <c r="I198" s="216">
        <v>5000</v>
      </c>
      <c r="J198" s="216">
        <f>ROUND(I198*H198,2)</f>
        <v>5000</v>
      </c>
      <c r="K198" s="217"/>
      <c r="L198" s="35"/>
      <c r="M198" s="218" t="s">
        <v>1</v>
      </c>
      <c r="N198" s="219" t="s">
        <v>39</v>
      </c>
      <c r="O198" s="220">
        <v>0</v>
      </c>
      <c r="P198" s="220">
        <f>O198*H198</f>
        <v>0</v>
      </c>
      <c r="Q198" s="220">
        <v>0</v>
      </c>
      <c r="R198" s="220">
        <f>Q198*H198</f>
        <v>0</v>
      </c>
      <c r="S198" s="220">
        <v>0</v>
      </c>
      <c r="T198" s="221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222" t="s">
        <v>119</v>
      </c>
      <c r="AT198" s="222" t="s">
        <v>115</v>
      </c>
      <c r="AU198" s="222" t="s">
        <v>78</v>
      </c>
      <c r="AY198" s="14" t="s">
        <v>113</v>
      </c>
      <c r="BE198" s="223">
        <f>IF(N198="základná",J198,0)</f>
        <v>0</v>
      </c>
      <c r="BF198" s="223">
        <f>IF(N198="znížená",J198,0)</f>
        <v>5000</v>
      </c>
      <c r="BG198" s="223">
        <f>IF(N198="zákl. prenesená",J198,0)</f>
        <v>0</v>
      </c>
      <c r="BH198" s="223">
        <f>IF(N198="zníž. prenesená",J198,0)</f>
        <v>0</v>
      </c>
      <c r="BI198" s="223">
        <f>IF(N198="nulová",J198,0)</f>
        <v>0</v>
      </c>
      <c r="BJ198" s="14" t="s">
        <v>120</v>
      </c>
      <c r="BK198" s="223">
        <f>ROUND(I198*H198,2)</f>
        <v>5000</v>
      </c>
      <c r="BL198" s="14" t="s">
        <v>119</v>
      </c>
      <c r="BM198" s="222" t="s">
        <v>379</v>
      </c>
    </row>
    <row r="199" s="2" customFormat="1" ht="24.15" customHeight="1">
      <c r="A199" s="29"/>
      <c r="B199" s="30"/>
      <c r="C199" s="211" t="s">
        <v>380</v>
      </c>
      <c r="D199" s="211" t="s">
        <v>115</v>
      </c>
      <c r="E199" s="212" t="s">
        <v>381</v>
      </c>
      <c r="F199" s="213" t="s">
        <v>382</v>
      </c>
      <c r="G199" s="214" t="s">
        <v>374</v>
      </c>
      <c r="H199" s="215">
        <v>1</v>
      </c>
      <c r="I199" s="216">
        <v>3000</v>
      </c>
      <c r="J199" s="216">
        <f>ROUND(I199*H199,2)</f>
        <v>3000</v>
      </c>
      <c r="K199" s="217"/>
      <c r="L199" s="35"/>
      <c r="M199" s="218" t="s">
        <v>1</v>
      </c>
      <c r="N199" s="219" t="s">
        <v>39</v>
      </c>
      <c r="O199" s="220">
        <v>0</v>
      </c>
      <c r="P199" s="220">
        <f>O199*H199</f>
        <v>0</v>
      </c>
      <c r="Q199" s="220">
        <v>0</v>
      </c>
      <c r="R199" s="220">
        <f>Q199*H199</f>
        <v>0</v>
      </c>
      <c r="S199" s="220">
        <v>0</v>
      </c>
      <c r="T199" s="221">
        <f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222" t="s">
        <v>119</v>
      </c>
      <c r="AT199" s="222" t="s">
        <v>115</v>
      </c>
      <c r="AU199" s="222" t="s">
        <v>78</v>
      </c>
      <c r="AY199" s="14" t="s">
        <v>113</v>
      </c>
      <c r="BE199" s="223">
        <f>IF(N199="základná",J199,0)</f>
        <v>0</v>
      </c>
      <c r="BF199" s="223">
        <f>IF(N199="znížená",J199,0)</f>
        <v>3000</v>
      </c>
      <c r="BG199" s="223">
        <f>IF(N199="zákl. prenesená",J199,0)</f>
        <v>0</v>
      </c>
      <c r="BH199" s="223">
        <f>IF(N199="zníž. prenesená",J199,0)</f>
        <v>0</v>
      </c>
      <c r="BI199" s="223">
        <f>IF(N199="nulová",J199,0)</f>
        <v>0</v>
      </c>
      <c r="BJ199" s="14" t="s">
        <v>120</v>
      </c>
      <c r="BK199" s="223">
        <f>ROUND(I199*H199,2)</f>
        <v>3000</v>
      </c>
      <c r="BL199" s="14" t="s">
        <v>119</v>
      </c>
      <c r="BM199" s="222" t="s">
        <v>383</v>
      </c>
    </row>
    <row r="200" s="2" customFormat="1" ht="16.5" customHeight="1">
      <c r="A200" s="29"/>
      <c r="B200" s="30"/>
      <c r="C200" s="211" t="s">
        <v>384</v>
      </c>
      <c r="D200" s="211" t="s">
        <v>115</v>
      </c>
      <c r="E200" s="212" t="s">
        <v>385</v>
      </c>
      <c r="F200" s="213" t="s">
        <v>386</v>
      </c>
      <c r="G200" s="214" t="s">
        <v>374</v>
      </c>
      <c r="H200" s="215">
        <v>1</v>
      </c>
      <c r="I200" s="216">
        <v>700</v>
      </c>
      <c r="J200" s="216">
        <f>ROUND(I200*H200,2)</f>
        <v>700</v>
      </c>
      <c r="K200" s="217"/>
      <c r="L200" s="35"/>
      <c r="M200" s="218" t="s">
        <v>1</v>
      </c>
      <c r="N200" s="219" t="s">
        <v>39</v>
      </c>
      <c r="O200" s="220">
        <v>0</v>
      </c>
      <c r="P200" s="220">
        <f>O200*H200</f>
        <v>0</v>
      </c>
      <c r="Q200" s="220">
        <v>0</v>
      </c>
      <c r="R200" s="220">
        <f>Q200*H200</f>
        <v>0</v>
      </c>
      <c r="S200" s="220">
        <v>0</v>
      </c>
      <c r="T200" s="221">
        <f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222" t="s">
        <v>119</v>
      </c>
      <c r="AT200" s="222" t="s">
        <v>115</v>
      </c>
      <c r="AU200" s="222" t="s">
        <v>78</v>
      </c>
      <c r="AY200" s="14" t="s">
        <v>113</v>
      </c>
      <c r="BE200" s="223">
        <f>IF(N200="základná",J200,0)</f>
        <v>0</v>
      </c>
      <c r="BF200" s="223">
        <f>IF(N200="znížená",J200,0)</f>
        <v>700</v>
      </c>
      <c r="BG200" s="223">
        <f>IF(N200="zákl. prenesená",J200,0)</f>
        <v>0</v>
      </c>
      <c r="BH200" s="223">
        <f>IF(N200="zníž. prenesená",J200,0)</f>
        <v>0</v>
      </c>
      <c r="BI200" s="223">
        <f>IF(N200="nulová",J200,0)</f>
        <v>0</v>
      </c>
      <c r="BJ200" s="14" t="s">
        <v>120</v>
      </c>
      <c r="BK200" s="223">
        <f>ROUND(I200*H200,2)</f>
        <v>700</v>
      </c>
      <c r="BL200" s="14" t="s">
        <v>119</v>
      </c>
      <c r="BM200" s="222" t="s">
        <v>387</v>
      </c>
    </row>
    <row r="201" s="2" customFormat="1" ht="24.15" customHeight="1">
      <c r="A201" s="29"/>
      <c r="B201" s="30"/>
      <c r="C201" s="211" t="s">
        <v>388</v>
      </c>
      <c r="D201" s="211" t="s">
        <v>115</v>
      </c>
      <c r="E201" s="212" t="s">
        <v>389</v>
      </c>
      <c r="F201" s="213" t="s">
        <v>390</v>
      </c>
      <c r="G201" s="214" t="s">
        <v>374</v>
      </c>
      <c r="H201" s="215">
        <v>1</v>
      </c>
      <c r="I201" s="216">
        <v>2000</v>
      </c>
      <c r="J201" s="216">
        <f>ROUND(I201*H201,2)</f>
        <v>2000</v>
      </c>
      <c r="K201" s="217"/>
      <c r="L201" s="35"/>
      <c r="M201" s="218" t="s">
        <v>1</v>
      </c>
      <c r="N201" s="219" t="s">
        <v>39</v>
      </c>
      <c r="O201" s="220">
        <v>0</v>
      </c>
      <c r="P201" s="220">
        <f>O201*H201</f>
        <v>0</v>
      </c>
      <c r="Q201" s="220">
        <v>0</v>
      </c>
      <c r="R201" s="220">
        <f>Q201*H201</f>
        <v>0</v>
      </c>
      <c r="S201" s="220">
        <v>0</v>
      </c>
      <c r="T201" s="221">
        <f>S201*H201</f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222" t="s">
        <v>119</v>
      </c>
      <c r="AT201" s="222" t="s">
        <v>115</v>
      </c>
      <c r="AU201" s="222" t="s">
        <v>78</v>
      </c>
      <c r="AY201" s="14" t="s">
        <v>113</v>
      </c>
      <c r="BE201" s="223">
        <f>IF(N201="základná",J201,0)</f>
        <v>0</v>
      </c>
      <c r="BF201" s="223">
        <f>IF(N201="znížená",J201,0)</f>
        <v>2000</v>
      </c>
      <c r="BG201" s="223">
        <f>IF(N201="zákl. prenesená",J201,0)</f>
        <v>0</v>
      </c>
      <c r="BH201" s="223">
        <f>IF(N201="zníž. prenesená",J201,0)</f>
        <v>0</v>
      </c>
      <c r="BI201" s="223">
        <f>IF(N201="nulová",J201,0)</f>
        <v>0</v>
      </c>
      <c r="BJ201" s="14" t="s">
        <v>120</v>
      </c>
      <c r="BK201" s="223">
        <f>ROUND(I201*H201,2)</f>
        <v>2000</v>
      </c>
      <c r="BL201" s="14" t="s">
        <v>119</v>
      </c>
      <c r="BM201" s="222" t="s">
        <v>391</v>
      </c>
    </row>
    <row r="202" s="2" customFormat="1" ht="16.5" customHeight="1">
      <c r="A202" s="29"/>
      <c r="B202" s="30"/>
      <c r="C202" s="211" t="s">
        <v>363</v>
      </c>
      <c r="D202" s="211" t="s">
        <v>115</v>
      </c>
      <c r="E202" s="212" t="s">
        <v>392</v>
      </c>
      <c r="F202" s="213" t="s">
        <v>393</v>
      </c>
      <c r="G202" s="214" t="s">
        <v>374</v>
      </c>
      <c r="H202" s="215">
        <v>1</v>
      </c>
      <c r="I202" s="216">
        <v>800</v>
      </c>
      <c r="J202" s="216">
        <f>ROUND(I202*H202,2)</f>
        <v>800</v>
      </c>
      <c r="K202" s="217"/>
      <c r="L202" s="35"/>
      <c r="M202" s="234" t="s">
        <v>1</v>
      </c>
      <c r="N202" s="235" t="s">
        <v>39</v>
      </c>
      <c r="O202" s="236">
        <v>0</v>
      </c>
      <c r="P202" s="236">
        <f>O202*H202</f>
        <v>0</v>
      </c>
      <c r="Q202" s="236">
        <v>0</v>
      </c>
      <c r="R202" s="236">
        <f>Q202*H202</f>
        <v>0</v>
      </c>
      <c r="S202" s="236">
        <v>0</v>
      </c>
      <c r="T202" s="237">
        <f>S202*H202</f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222" t="s">
        <v>119</v>
      </c>
      <c r="AT202" s="222" t="s">
        <v>115</v>
      </c>
      <c r="AU202" s="222" t="s">
        <v>78</v>
      </c>
      <c r="AY202" s="14" t="s">
        <v>113</v>
      </c>
      <c r="BE202" s="223">
        <f>IF(N202="základná",J202,0)</f>
        <v>0</v>
      </c>
      <c r="BF202" s="223">
        <f>IF(N202="znížená",J202,0)</f>
        <v>800</v>
      </c>
      <c r="BG202" s="223">
        <f>IF(N202="zákl. prenesená",J202,0)</f>
        <v>0</v>
      </c>
      <c r="BH202" s="223">
        <f>IF(N202="zníž. prenesená",J202,0)</f>
        <v>0</v>
      </c>
      <c r="BI202" s="223">
        <f>IF(N202="nulová",J202,0)</f>
        <v>0</v>
      </c>
      <c r="BJ202" s="14" t="s">
        <v>120</v>
      </c>
      <c r="BK202" s="223">
        <f>ROUND(I202*H202,2)</f>
        <v>800</v>
      </c>
      <c r="BL202" s="14" t="s">
        <v>119</v>
      </c>
      <c r="BM202" s="222" t="s">
        <v>394</v>
      </c>
    </row>
    <row r="203" s="2" customFormat="1" ht="6.96" customHeight="1">
      <c r="A203" s="29"/>
      <c r="B203" s="62"/>
      <c r="C203" s="63"/>
      <c r="D203" s="63"/>
      <c r="E203" s="63"/>
      <c r="F203" s="63"/>
      <c r="G203" s="63"/>
      <c r="H203" s="63"/>
      <c r="I203" s="63"/>
      <c r="J203" s="63"/>
      <c r="K203" s="63"/>
      <c r="L203" s="35"/>
      <c r="M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</row>
  </sheetData>
  <sheetProtection sheet="1" autoFilter="0" formatColumns="0" formatRows="0" objects="1" scenarios="1" spinCount="100000" saltValue="DnrFkezmFGPW1mZl0VUXLUs0lttpqyGZi5f9jBmNlde7IpQ+GH8/Q1/Lub7qWUki5oANtuiIHbT9tJrcVyigxg==" hashValue="4ydveHaGp0p3AF3izmHUDhjX6EMsC06Wi2zHCWzViyHkCE0k2ihkCHc+Yhjt8WZprULERjFA8TQkNOGznBEmvg==" algorithmName="SHA-512" password="CC35"/>
  <autoFilter ref="C124:K202"/>
  <mergeCells count="6">
    <mergeCell ref="E7:H7"/>
    <mergeCell ref="E16:H16"/>
    <mergeCell ref="E25:H25"/>
    <mergeCell ref="E85:H8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HPPaviliona6000\HP Pavilion a6000</dc:creator>
  <cp:lastModifiedBy>HPPaviliona6000\HP Pavilion a6000</cp:lastModifiedBy>
  <dcterms:created xsi:type="dcterms:W3CDTF">2023-06-28T23:27:56Z</dcterms:created>
  <dcterms:modified xsi:type="dcterms:W3CDTF">2023-06-28T23:28:00Z</dcterms:modified>
</cp:coreProperties>
</file>