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F:\projekty\Zoldos\prilohy\Rozpočet  zadanie HALA (1)\Zadani s prepoč.Hala XLS\"/>
    </mc:Choice>
  </mc:AlternateContent>
  <xr:revisionPtr revIDLastSave="0" documentId="13_ncr:1_{B4D10C5F-608F-43C4-8650-9993D56C8309}" xr6:coauthVersionLast="47" xr6:coauthVersionMax="47" xr10:uidLastSave="{00000000-0000-0000-0000-000000000000}"/>
  <bookViews>
    <workbookView xWindow="32610" yWindow="2415" windowWidth="21600" windowHeight="11205" activeTab="2" xr2:uid="{00000000-000D-0000-FFFF-FFFF00000000}"/>
  </bookViews>
  <sheets>
    <sheet name="Rekapitulácia stavby" sheetId="1" r:id="rId1"/>
    <sheet name="01.1 - 01.1 -  Skladová  ..." sheetId="2" r:id="rId2"/>
    <sheet name="01.2 - 01.2 -  Vstavok - ..." sheetId="3" r:id="rId3"/>
  </sheets>
  <definedNames>
    <definedName name="_xlnm._FilterDatabase" localSheetId="1" hidden="1">'01.1 - 01.1 -  Skladová  ...'!$C$129:$K$388</definedName>
    <definedName name="_xlnm._FilterDatabase" localSheetId="2" hidden="1">'01.2 - 01.2 -  Vstavok - ...'!$C$139:$K$456</definedName>
    <definedName name="_xlnm.Print_Titles" localSheetId="1">'01.1 - 01.1 -  Skladová  ...'!$129:$129</definedName>
    <definedName name="_xlnm.Print_Titles" localSheetId="2">'01.2 - 01.2 -  Vstavok - ...'!$139:$139</definedName>
    <definedName name="_xlnm.Print_Titles" localSheetId="0">'Rekapitulácia stavby'!$92:$92</definedName>
    <definedName name="_xlnm.Print_Area" localSheetId="1">'01.1 - 01.1 -  Skladová  ...'!$C$4:$J$76,'01.1 - 01.1 -  Skladová  ...'!$C$82:$J$109,'01.1 - 01.1 -  Skladová  ...'!$C$115:$J$388</definedName>
    <definedName name="_xlnm.Print_Area" localSheetId="2">'01.2 - 01.2 -  Vstavok - ...'!$C$4:$J$76,'01.2 - 01.2 -  Vstavok - ...'!$C$82:$J$119,'01.2 - 01.2 -  Vstavok - ...'!$C$125:$J$456</definedName>
    <definedName name="_xlnm.Print_Area" localSheetId="0">'Rekapitulácia stavby'!$D$4:$AO$76,'Rekapitulácia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7" i="1"/>
  <c r="J37" i="3"/>
  <c r="AX97" i="1"/>
  <c r="BI456" i="3"/>
  <c r="BH456" i="3"/>
  <c r="BG456" i="3"/>
  <c r="BE456" i="3"/>
  <c r="T456" i="3"/>
  <c r="R456" i="3"/>
  <c r="P456" i="3"/>
  <c r="BI451" i="3"/>
  <c r="BH451" i="3"/>
  <c r="BG451" i="3"/>
  <c r="BE451" i="3"/>
  <c r="T451" i="3"/>
  <c r="R451" i="3"/>
  <c r="P451" i="3"/>
  <c r="BI439" i="3"/>
  <c r="BH439" i="3"/>
  <c r="BG439" i="3"/>
  <c r="BE439" i="3"/>
  <c r="T439" i="3"/>
  <c r="R439" i="3"/>
  <c r="P439" i="3"/>
  <c r="BI433" i="3"/>
  <c r="BH433" i="3"/>
  <c r="BG433" i="3"/>
  <c r="BE433" i="3"/>
  <c r="T433" i="3"/>
  <c r="R433" i="3"/>
  <c r="P433" i="3"/>
  <c r="BI429" i="3"/>
  <c r="BH429" i="3"/>
  <c r="BG429" i="3"/>
  <c r="BE429" i="3"/>
  <c r="T429" i="3"/>
  <c r="R429" i="3"/>
  <c r="P429" i="3"/>
  <c r="BI423" i="3"/>
  <c r="BH423" i="3"/>
  <c r="BG423" i="3"/>
  <c r="BE423" i="3"/>
  <c r="T423" i="3"/>
  <c r="R423" i="3"/>
  <c r="P423" i="3"/>
  <c r="BI419" i="3"/>
  <c r="BH419" i="3"/>
  <c r="BG419" i="3"/>
  <c r="BE419" i="3"/>
  <c r="T419" i="3"/>
  <c r="R419" i="3"/>
  <c r="P419" i="3"/>
  <c r="BI417" i="3"/>
  <c r="BH417" i="3"/>
  <c r="BG417" i="3"/>
  <c r="BE417" i="3"/>
  <c r="T417" i="3"/>
  <c r="R417" i="3"/>
  <c r="P417" i="3"/>
  <c r="BI413" i="3"/>
  <c r="BH413" i="3"/>
  <c r="BG413" i="3"/>
  <c r="BE413" i="3"/>
  <c r="T413" i="3"/>
  <c r="R413" i="3"/>
  <c r="P413" i="3"/>
  <c r="BI411" i="3"/>
  <c r="BH411" i="3"/>
  <c r="BG411" i="3"/>
  <c r="BE411" i="3"/>
  <c r="T411" i="3"/>
  <c r="R411" i="3"/>
  <c r="P411" i="3"/>
  <c r="BI398" i="3"/>
  <c r="BH398" i="3"/>
  <c r="BG398" i="3"/>
  <c r="BE398" i="3"/>
  <c r="T398" i="3"/>
  <c r="R398" i="3"/>
  <c r="P398" i="3"/>
  <c r="BI396" i="3"/>
  <c r="BH396" i="3"/>
  <c r="BG396" i="3"/>
  <c r="BE396" i="3"/>
  <c r="T396" i="3"/>
  <c r="R396" i="3"/>
  <c r="P396" i="3"/>
  <c r="BI393" i="3"/>
  <c r="BH393" i="3"/>
  <c r="BG393" i="3"/>
  <c r="BE393" i="3"/>
  <c r="T393" i="3"/>
  <c r="R393" i="3"/>
  <c r="P393" i="3"/>
  <c r="BI389" i="3"/>
  <c r="BH389" i="3"/>
  <c r="BG389" i="3"/>
  <c r="BE389" i="3"/>
  <c r="T389" i="3"/>
  <c r="R389" i="3"/>
  <c r="P389" i="3"/>
  <c r="BI379" i="3"/>
  <c r="BH379" i="3"/>
  <c r="BG379" i="3"/>
  <c r="BE379" i="3"/>
  <c r="T379" i="3"/>
  <c r="R379" i="3"/>
  <c r="P379" i="3"/>
  <c r="BI371" i="3"/>
  <c r="BH371" i="3"/>
  <c r="BG371" i="3"/>
  <c r="BE371" i="3"/>
  <c r="T371" i="3"/>
  <c r="R371" i="3"/>
  <c r="P371" i="3"/>
  <c r="BI369" i="3"/>
  <c r="BH369" i="3"/>
  <c r="BG369" i="3"/>
  <c r="BE369" i="3"/>
  <c r="T369" i="3"/>
  <c r="R369" i="3"/>
  <c r="P369" i="3"/>
  <c r="BI365" i="3"/>
  <c r="BH365" i="3"/>
  <c r="BG365" i="3"/>
  <c r="BE365" i="3"/>
  <c r="T365" i="3"/>
  <c r="R365" i="3"/>
  <c r="P365" i="3"/>
  <c r="BI361" i="3"/>
  <c r="BH361" i="3"/>
  <c r="BG361" i="3"/>
  <c r="BE361" i="3"/>
  <c r="T361" i="3"/>
  <c r="R361" i="3"/>
  <c r="P361" i="3"/>
  <c r="BI359" i="3"/>
  <c r="BH359" i="3"/>
  <c r="BG359" i="3"/>
  <c r="BE359" i="3"/>
  <c r="T359" i="3"/>
  <c r="R359" i="3"/>
  <c r="P359" i="3"/>
  <c r="BI358" i="3"/>
  <c r="BH358" i="3"/>
  <c r="BG358" i="3"/>
  <c r="BE358" i="3"/>
  <c r="T358" i="3"/>
  <c r="R358" i="3"/>
  <c r="P358" i="3"/>
  <c r="BI357" i="3"/>
  <c r="BH357" i="3"/>
  <c r="BG357" i="3"/>
  <c r="BE357" i="3"/>
  <c r="T357" i="3"/>
  <c r="R357" i="3"/>
  <c r="P357" i="3"/>
  <c r="BI355" i="3"/>
  <c r="BH355" i="3"/>
  <c r="BG355" i="3"/>
  <c r="BE355" i="3"/>
  <c r="T355" i="3"/>
  <c r="R355" i="3"/>
  <c r="P355" i="3"/>
  <c r="BI345" i="3"/>
  <c r="BH345" i="3"/>
  <c r="BG345" i="3"/>
  <c r="BE345" i="3"/>
  <c r="T345" i="3"/>
  <c r="R345" i="3"/>
  <c r="P345" i="3"/>
  <c r="BI341" i="3"/>
  <c r="BH341" i="3"/>
  <c r="BG341" i="3"/>
  <c r="BE341" i="3"/>
  <c r="T341" i="3"/>
  <c r="R341" i="3"/>
  <c r="P341" i="3"/>
  <c r="BI339" i="3"/>
  <c r="BH339" i="3"/>
  <c r="BG339" i="3"/>
  <c r="BE339" i="3"/>
  <c r="T339" i="3"/>
  <c r="R339" i="3"/>
  <c r="P339" i="3"/>
  <c r="BI336" i="3"/>
  <c r="BH336" i="3"/>
  <c r="BG336" i="3"/>
  <c r="BE336" i="3"/>
  <c r="T336" i="3"/>
  <c r="R336" i="3"/>
  <c r="P336" i="3"/>
  <c r="BI333" i="3"/>
  <c r="BH333" i="3"/>
  <c r="BG333" i="3"/>
  <c r="BE333" i="3"/>
  <c r="T333" i="3"/>
  <c r="R333" i="3"/>
  <c r="P333" i="3"/>
  <c r="BI329" i="3"/>
  <c r="BH329" i="3"/>
  <c r="BG329" i="3"/>
  <c r="BE329" i="3"/>
  <c r="T329" i="3"/>
  <c r="R329" i="3"/>
  <c r="P329" i="3"/>
  <c r="BI325" i="3"/>
  <c r="BH325" i="3"/>
  <c r="BG325" i="3"/>
  <c r="BE325" i="3"/>
  <c r="T325" i="3"/>
  <c r="R325" i="3"/>
  <c r="P325" i="3"/>
  <c r="BI323" i="3"/>
  <c r="BH323" i="3"/>
  <c r="BG323" i="3"/>
  <c r="BE323" i="3"/>
  <c r="T323" i="3"/>
  <c r="R323" i="3"/>
  <c r="P323" i="3"/>
  <c r="BI322" i="3"/>
  <c r="BH322" i="3"/>
  <c r="BG322" i="3"/>
  <c r="BE322" i="3"/>
  <c r="T322" i="3"/>
  <c r="R322" i="3"/>
  <c r="P322" i="3"/>
  <c r="BI321" i="3"/>
  <c r="BH321" i="3"/>
  <c r="BG321" i="3"/>
  <c r="BE321" i="3"/>
  <c r="T321" i="3"/>
  <c r="R321" i="3"/>
  <c r="P321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2" i="3"/>
  <c r="BH312" i="3"/>
  <c r="BG312" i="3"/>
  <c r="BE312" i="3"/>
  <c r="T312" i="3"/>
  <c r="R312" i="3"/>
  <c r="P312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298" i="3"/>
  <c r="BH298" i="3"/>
  <c r="BG298" i="3"/>
  <c r="BE298" i="3"/>
  <c r="T298" i="3"/>
  <c r="R298" i="3"/>
  <c r="P298" i="3"/>
  <c r="BI295" i="3"/>
  <c r="BH295" i="3"/>
  <c r="BG295" i="3"/>
  <c r="BE295" i="3"/>
  <c r="T295" i="3"/>
  <c r="R295" i="3"/>
  <c r="P295" i="3"/>
  <c r="BI293" i="3"/>
  <c r="BH293" i="3"/>
  <c r="BG293" i="3"/>
  <c r="BE293" i="3"/>
  <c r="T293" i="3"/>
  <c r="R293" i="3"/>
  <c r="P293" i="3"/>
  <c r="BI291" i="3"/>
  <c r="BH291" i="3"/>
  <c r="BG291" i="3"/>
  <c r="BE291" i="3"/>
  <c r="T291" i="3"/>
  <c r="R291" i="3"/>
  <c r="P291" i="3"/>
  <c r="BI288" i="3"/>
  <c r="BH288" i="3"/>
  <c r="BG288" i="3"/>
  <c r="BE288" i="3"/>
  <c r="T288" i="3"/>
  <c r="R288" i="3"/>
  <c r="P288" i="3"/>
  <c r="BI285" i="3"/>
  <c r="BH285" i="3"/>
  <c r="BG285" i="3"/>
  <c r="BE285" i="3"/>
  <c r="T285" i="3"/>
  <c r="T284" i="3"/>
  <c r="R285" i="3"/>
  <c r="R284" i="3"/>
  <c r="P285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4" i="3"/>
  <c r="BH274" i="3"/>
  <c r="BG274" i="3"/>
  <c r="BE274" i="3"/>
  <c r="T274" i="3"/>
  <c r="R274" i="3"/>
  <c r="P274" i="3"/>
  <c r="BI270" i="3"/>
  <c r="BH270" i="3"/>
  <c r="BG270" i="3"/>
  <c r="BE270" i="3"/>
  <c r="T270" i="3"/>
  <c r="R270" i="3"/>
  <c r="P270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0" i="3"/>
  <c r="BH260" i="3"/>
  <c r="BG260" i="3"/>
  <c r="BE260" i="3"/>
  <c r="T260" i="3"/>
  <c r="R260" i="3"/>
  <c r="P260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46" i="3"/>
  <c r="BH246" i="3"/>
  <c r="BG246" i="3"/>
  <c r="BE246" i="3"/>
  <c r="T246" i="3"/>
  <c r="R246" i="3"/>
  <c r="P246" i="3"/>
  <c r="BI241" i="3"/>
  <c r="BH241" i="3"/>
  <c r="BG241" i="3"/>
  <c r="BE241" i="3"/>
  <c r="T241" i="3"/>
  <c r="R241" i="3"/>
  <c r="P241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4" i="3"/>
  <c r="BH234" i="3"/>
  <c r="BG234" i="3"/>
  <c r="BE234" i="3"/>
  <c r="T234" i="3"/>
  <c r="R234" i="3"/>
  <c r="P234" i="3"/>
  <c r="BI231" i="3"/>
  <c r="BH231" i="3"/>
  <c r="BG231" i="3"/>
  <c r="BE231" i="3"/>
  <c r="T231" i="3"/>
  <c r="R231" i="3"/>
  <c r="P231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2" i="3"/>
  <c r="BH222" i="3"/>
  <c r="BG222" i="3"/>
  <c r="BE222" i="3"/>
  <c r="T222" i="3"/>
  <c r="R222" i="3"/>
  <c r="P222" i="3"/>
  <c r="BI215" i="3"/>
  <c r="BH215" i="3"/>
  <c r="BG215" i="3"/>
  <c r="BE215" i="3"/>
  <c r="T215" i="3"/>
  <c r="R215" i="3"/>
  <c r="P215" i="3"/>
  <c r="BI210" i="3"/>
  <c r="BH210" i="3"/>
  <c r="BG210" i="3"/>
  <c r="BE210" i="3"/>
  <c r="T210" i="3"/>
  <c r="R210" i="3"/>
  <c r="P210" i="3"/>
  <c r="BI206" i="3"/>
  <c r="BH206" i="3"/>
  <c r="BG206" i="3"/>
  <c r="BE206" i="3"/>
  <c r="T206" i="3"/>
  <c r="R206" i="3"/>
  <c r="P206" i="3"/>
  <c r="BI202" i="3"/>
  <c r="BH202" i="3"/>
  <c r="BG202" i="3"/>
  <c r="BE202" i="3"/>
  <c r="T202" i="3"/>
  <c r="R202" i="3"/>
  <c r="P202" i="3"/>
  <c r="BI192" i="3"/>
  <c r="BH192" i="3"/>
  <c r="BG192" i="3"/>
  <c r="BE192" i="3"/>
  <c r="T192" i="3"/>
  <c r="R192" i="3"/>
  <c r="P192" i="3"/>
  <c r="BI189" i="3"/>
  <c r="BH189" i="3"/>
  <c r="BG189" i="3"/>
  <c r="BE189" i="3"/>
  <c r="T189" i="3"/>
  <c r="R189" i="3"/>
  <c r="P189" i="3"/>
  <c r="BI186" i="3"/>
  <c r="BH186" i="3"/>
  <c r="BG186" i="3"/>
  <c r="BE186" i="3"/>
  <c r="T186" i="3"/>
  <c r="R186" i="3"/>
  <c r="P186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R177" i="3"/>
  <c r="P177" i="3"/>
  <c r="BI173" i="3"/>
  <c r="BH173" i="3"/>
  <c r="BG173" i="3"/>
  <c r="BE173" i="3"/>
  <c r="T173" i="3"/>
  <c r="R173" i="3"/>
  <c r="P173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57" i="3"/>
  <c r="BH157" i="3"/>
  <c r="BG157" i="3"/>
  <c r="BE157" i="3"/>
  <c r="T157" i="3"/>
  <c r="R157" i="3"/>
  <c r="P157" i="3"/>
  <c r="BI154" i="3"/>
  <c r="BH154" i="3"/>
  <c r="BG154" i="3"/>
  <c r="BE154" i="3"/>
  <c r="T154" i="3"/>
  <c r="R154" i="3"/>
  <c r="P154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3" i="3"/>
  <c r="BH143" i="3"/>
  <c r="BG143" i="3"/>
  <c r="BE143" i="3"/>
  <c r="T143" i="3"/>
  <c r="R143" i="3"/>
  <c r="P143" i="3"/>
  <c r="J137" i="3"/>
  <c r="J136" i="3"/>
  <c r="F136" i="3"/>
  <c r="F134" i="3"/>
  <c r="E132" i="3"/>
  <c r="J94" i="3"/>
  <c r="J93" i="3"/>
  <c r="F93" i="3"/>
  <c r="F91" i="3"/>
  <c r="E89" i="3"/>
  <c r="J20" i="3"/>
  <c r="E20" i="3"/>
  <c r="F137" i="3"/>
  <c r="J19" i="3"/>
  <c r="J14" i="3"/>
  <c r="J134" i="3"/>
  <c r="E7" i="3"/>
  <c r="E128" i="3"/>
  <c r="J39" i="2"/>
  <c r="J38" i="2"/>
  <c r="AY96" i="1"/>
  <c r="J37" i="2"/>
  <c r="AX96" i="1"/>
  <c r="BI388" i="2"/>
  <c r="BH388" i="2"/>
  <c r="BG388" i="2"/>
  <c r="BE388" i="2"/>
  <c r="T388" i="2"/>
  <c r="R388" i="2"/>
  <c r="P388" i="2"/>
  <c r="BI384" i="2"/>
  <c r="BH384" i="2"/>
  <c r="BG384" i="2"/>
  <c r="BE384" i="2"/>
  <c r="T384" i="2"/>
  <c r="R384" i="2"/>
  <c r="P384" i="2"/>
  <c r="BI376" i="2"/>
  <c r="BH376" i="2"/>
  <c r="BG376" i="2"/>
  <c r="BE376" i="2"/>
  <c r="T376" i="2"/>
  <c r="R376" i="2"/>
  <c r="P376" i="2"/>
  <c r="BI373" i="2"/>
  <c r="BH373" i="2"/>
  <c r="BG373" i="2"/>
  <c r="BE373" i="2"/>
  <c r="T373" i="2"/>
  <c r="R373" i="2"/>
  <c r="P373" i="2"/>
  <c r="BI370" i="2"/>
  <c r="BH370" i="2"/>
  <c r="BG370" i="2"/>
  <c r="BE370" i="2"/>
  <c r="T370" i="2"/>
  <c r="R370" i="2"/>
  <c r="P370" i="2"/>
  <c r="BI359" i="2"/>
  <c r="BH359" i="2"/>
  <c r="BG359" i="2"/>
  <c r="BE359" i="2"/>
  <c r="T359" i="2"/>
  <c r="R359" i="2"/>
  <c r="P359" i="2"/>
  <c r="BI353" i="2"/>
  <c r="BH353" i="2"/>
  <c r="BG353" i="2"/>
  <c r="BE353" i="2"/>
  <c r="T353" i="2"/>
  <c r="R353" i="2"/>
  <c r="P353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4" i="2"/>
  <c r="BH314" i="2"/>
  <c r="BG314" i="2"/>
  <c r="BE314" i="2"/>
  <c r="T314" i="2"/>
  <c r="R314" i="2"/>
  <c r="P314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5" i="2"/>
  <c r="BH285" i="2"/>
  <c r="BG285" i="2"/>
  <c r="BE285" i="2"/>
  <c r="T285" i="2"/>
  <c r="R285" i="2"/>
  <c r="P285" i="2"/>
  <c r="BI282" i="2"/>
  <c r="BH282" i="2"/>
  <c r="BG282" i="2"/>
  <c r="BE282" i="2"/>
  <c r="T282" i="2"/>
  <c r="R282" i="2"/>
  <c r="P282" i="2"/>
  <c r="BI279" i="2"/>
  <c r="BH279" i="2"/>
  <c r="BG279" i="2"/>
  <c r="BE279" i="2"/>
  <c r="T279" i="2"/>
  <c r="T278" i="2"/>
  <c r="R279" i="2"/>
  <c r="R278" i="2"/>
  <c r="P279" i="2"/>
  <c r="P278" i="2"/>
  <c r="BI275" i="2"/>
  <c r="BH275" i="2"/>
  <c r="BG275" i="2"/>
  <c r="BE275" i="2"/>
  <c r="T275" i="2"/>
  <c r="R275" i="2"/>
  <c r="P275" i="2"/>
  <c r="BI272" i="2"/>
  <c r="BH272" i="2"/>
  <c r="BG272" i="2"/>
  <c r="BE272" i="2"/>
  <c r="T272" i="2"/>
  <c r="R272" i="2"/>
  <c r="P272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4" i="2"/>
  <c r="BH254" i="2"/>
  <c r="BG254" i="2"/>
  <c r="BE254" i="2"/>
  <c r="T254" i="2"/>
  <c r="R254" i="2"/>
  <c r="P254" i="2"/>
  <c r="BI249" i="2"/>
  <c r="BH249" i="2"/>
  <c r="BG249" i="2"/>
  <c r="BE249" i="2"/>
  <c r="T249" i="2"/>
  <c r="R249" i="2"/>
  <c r="P249" i="2"/>
  <c r="BI244" i="2"/>
  <c r="BH244" i="2"/>
  <c r="BG244" i="2"/>
  <c r="BE244" i="2"/>
  <c r="T244" i="2"/>
  <c r="R244" i="2"/>
  <c r="P244" i="2"/>
  <c r="BI240" i="2"/>
  <c r="BH240" i="2"/>
  <c r="BG240" i="2"/>
  <c r="BE240" i="2"/>
  <c r="T240" i="2"/>
  <c r="R240" i="2"/>
  <c r="P240" i="2"/>
  <c r="BI236" i="2"/>
  <c r="BH236" i="2"/>
  <c r="BG236" i="2"/>
  <c r="BE236" i="2"/>
  <c r="T236" i="2"/>
  <c r="R236" i="2"/>
  <c r="P236" i="2"/>
  <c r="BI232" i="2"/>
  <c r="BH232" i="2"/>
  <c r="BG232" i="2"/>
  <c r="BE232" i="2"/>
  <c r="T232" i="2"/>
  <c r="R232" i="2"/>
  <c r="P232" i="2"/>
  <c r="BI228" i="2"/>
  <c r="BH228" i="2"/>
  <c r="BG228" i="2"/>
  <c r="BE228" i="2"/>
  <c r="T228" i="2"/>
  <c r="R228" i="2"/>
  <c r="P228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15" i="2"/>
  <c r="BH215" i="2"/>
  <c r="BG215" i="2"/>
  <c r="BE215" i="2"/>
  <c r="T215" i="2"/>
  <c r="R215" i="2"/>
  <c r="P215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1" i="2"/>
  <c r="BH201" i="2"/>
  <c r="BG201" i="2"/>
  <c r="BE201" i="2"/>
  <c r="T201" i="2"/>
  <c r="R201" i="2"/>
  <c r="P201" i="2"/>
  <c r="BI195" i="2"/>
  <c r="BH195" i="2"/>
  <c r="BG195" i="2"/>
  <c r="BE195" i="2"/>
  <c r="T195" i="2"/>
  <c r="R195" i="2"/>
  <c r="P195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R182" i="2"/>
  <c r="P182" i="2"/>
  <c r="BI175" i="2"/>
  <c r="BH175" i="2"/>
  <c r="BG175" i="2"/>
  <c r="BE175" i="2"/>
  <c r="T175" i="2"/>
  <c r="R175" i="2"/>
  <c r="P175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49" i="2"/>
  <c r="BH149" i="2"/>
  <c r="BG149" i="2"/>
  <c r="BE149" i="2"/>
  <c r="T149" i="2"/>
  <c r="R149" i="2"/>
  <c r="P149" i="2"/>
  <c r="BI141" i="2"/>
  <c r="BH141" i="2"/>
  <c r="BG141" i="2"/>
  <c r="BE141" i="2"/>
  <c r="T141" i="2"/>
  <c r="R141" i="2"/>
  <c r="P141" i="2"/>
  <c r="BI137" i="2"/>
  <c r="BH137" i="2"/>
  <c r="BG137" i="2"/>
  <c r="BE137" i="2"/>
  <c r="T137" i="2"/>
  <c r="R137" i="2"/>
  <c r="P137" i="2"/>
  <c r="BI133" i="2"/>
  <c r="BH133" i="2"/>
  <c r="BG133" i="2"/>
  <c r="BE133" i="2"/>
  <c r="T133" i="2"/>
  <c r="R133" i="2"/>
  <c r="P133" i="2"/>
  <c r="J127" i="2"/>
  <c r="J126" i="2"/>
  <c r="F126" i="2"/>
  <c r="F124" i="2"/>
  <c r="E122" i="2"/>
  <c r="J94" i="2"/>
  <c r="J93" i="2"/>
  <c r="F93" i="2"/>
  <c r="F91" i="2"/>
  <c r="E89" i="2"/>
  <c r="J20" i="2"/>
  <c r="E20" i="2"/>
  <c r="F127" i="2"/>
  <c r="J19" i="2"/>
  <c r="J14" i="2"/>
  <c r="J124" i="2"/>
  <c r="E7" i="2"/>
  <c r="E85" i="2"/>
  <c r="L90" i="1"/>
  <c r="AM90" i="1"/>
  <c r="AM89" i="1"/>
  <c r="L89" i="1"/>
  <c r="AM87" i="1"/>
  <c r="L87" i="1"/>
  <c r="L85" i="1"/>
  <c r="L84" i="1"/>
  <c r="J388" i="2"/>
  <c r="BK376" i="2"/>
  <c r="BK353" i="2"/>
  <c r="J336" i="2"/>
  <c r="J331" i="2"/>
  <c r="J311" i="2"/>
  <c r="BK292" i="2"/>
  <c r="J285" i="2"/>
  <c r="BK275" i="2"/>
  <c r="J249" i="2"/>
  <c r="J232" i="2"/>
  <c r="J223" i="2"/>
  <c r="J215" i="2"/>
  <c r="J195" i="2"/>
  <c r="J168" i="2"/>
  <c r="BK149" i="2"/>
  <c r="BK359" i="2"/>
  <c r="BK347" i="2"/>
  <c r="BK339" i="2"/>
  <c r="J327" i="2"/>
  <c r="J317" i="2"/>
  <c r="J288" i="2"/>
  <c r="BK265" i="2"/>
  <c r="BK249" i="2"/>
  <c r="J228" i="2"/>
  <c r="J206" i="2"/>
  <c r="BK158" i="2"/>
  <c r="BK388" i="2"/>
  <c r="J370" i="2"/>
  <c r="BK346" i="2"/>
  <c r="BK341" i="2"/>
  <c r="BK334" i="2"/>
  <c r="J332" i="2"/>
  <c r="J319" i="2"/>
  <c r="BK308" i="2"/>
  <c r="J265" i="2"/>
  <c r="BK244" i="2"/>
  <c r="BK223" i="2"/>
  <c r="BK206" i="2"/>
  <c r="J188" i="2"/>
  <c r="BK165" i="2"/>
  <c r="J141" i="2"/>
  <c r="J376" i="2"/>
  <c r="J359" i="2"/>
  <c r="J341" i="2"/>
  <c r="J333" i="2"/>
  <c r="BK329" i="2"/>
  <c r="BK311" i="2"/>
  <c r="BK288" i="2"/>
  <c r="J275" i="2"/>
  <c r="J261" i="2"/>
  <c r="BK254" i="2"/>
  <c r="BK207" i="2"/>
  <c r="BK191" i="2"/>
  <c r="BK168" i="2"/>
  <c r="BK133" i="2"/>
  <c r="J419" i="3"/>
  <c r="J398" i="3"/>
  <c r="J358" i="3"/>
  <c r="J336" i="3"/>
  <c r="BK321" i="3"/>
  <c r="J318" i="3"/>
  <c r="J315" i="3"/>
  <c r="BK312" i="3"/>
  <c r="BK302" i="3"/>
  <c r="J285" i="3"/>
  <c r="J277" i="3"/>
  <c r="BK264" i="3"/>
  <c r="J234" i="3"/>
  <c r="J215" i="3"/>
  <c r="BK189" i="3"/>
  <c r="J177" i="3"/>
  <c r="J166" i="3"/>
  <c r="BK147" i="3"/>
  <c r="J439" i="3"/>
  <c r="BK413" i="3"/>
  <c r="J371" i="3"/>
  <c r="BK357" i="3"/>
  <c r="BK322" i="3"/>
  <c r="BK315" i="3"/>
  <c r="BK310" i="3"/>
  <c r="BK295" i="3"/>
  <c r="BK277" i="3"/>
  <c r="BK265" i="3"/>
  <c r="BK241" i="3"/>
  <c r="J186" i="3"/>
  <c r="J161" i="3"/>
  <c r="J413" i="3"/>
  <c r="J379" i="3"/>
  <c r="J365" i="3"/>
  <c r="J325" i="3"/>
  <c r="J320" i="3"/>
  <c r="BK314" i="3"/>
  <c r="J307" i="3"/>
  <c r="BK305" i="3"/>
  <c r="BK298" i="3"/>
  <c r="BK283" i="3"/>
  <c r="J281" i="3"/>
  <c r="BK278" i="3"/>
  <c r="BK266" i="3"/>
  <c r="J265" i="3"/>
  <c r="J238" i="3"/>
  <c r="BK234" i="3"/>
  <c r="J206" i="3"/>
  <c r="J189" i="3"/>
  <c r="J173" i="3"/>
  <c r="BK143" i="3"/>
  <c r="J456" i="3"/>
  <c r="BK433" i="3"/>
  <c r="J429" i="3"/>
  <c r="BK419" i="3"/>
  <c r="BK398" i="3"/>
  <c r="BK393" i="3"/>
  <c r="J369" i="3"/>
  <c r="J359" i="3"/>
  <c r="J333" i="3"/>
  <c r="BK320" i="3"/>
  <c r="BK316" i="3"/>
  <c r="BK309" i="3"/>
  <c r="J302" i="3"/>
  <c r="BK293" i="3"/>
  <c r="J288" i="3"/>
  <c r="J283" i="3"/>
  <c r="J264" i="3"/>
  <c r="J256" i="3"/>
  <c r="BK238" i="3"/>
  <c r="J231" i="3"/>
  <c r="J210" i="3"/>
  <c r="BK202" i="3"/>
  <c r="BK166" i="3"/>
  <c r="J154" i="3"/>
  <c r="J150" i="3"/>
  <c r="BK384" i="2"/>
  <c r="J384" i="2"/>
  <c r="BK370" i="2"/>
  <c r="BK344" i="2"/>
  <c r="J314" i="2"/>
  <c r="J299" i="2"/>
  <c r="BK291" i="2"/>
  <c r="J282" i="2"/>
  <c r="BK268" i="2"/>
  <c r="J244" i="2"/>
  <c r="BK228" i="2"/>
  <c r="J222" i="2"/>
  <c r="J208" i="2"/>
  <c r="BK185" i="2"/>
  <c r="BK175" i="2"/>
  <c r="J165" i="2"/>
  <c r="J161" i="2"/>
  <c r="J348" i="2"/>
  <c r="J346" i="2"/>
  <c r="J334" i="2"/>
  <c r="BK319" i="2"/>
  <c r="BK302" i="2"/>
  <c r="BK285" i="2"/>
  <c r="BK261" i="2"/>
  <c r="J240" i="2"/>
  <c r="BK208" i="2"/>
  <c r="BK188" i="2"/>
  <c r="BK141" i="2"/>
  <c r="J373" i="2"/>
  <c r="J347" i="2"/>
  <c r="J344" i="2"/>
  <c r="BK336" i="2"/>
  <c r="BK333" i="2"/>
  <c r="BK331" i="2"/>
  <c r="BK314" i="2"/>
  <c r="J301" i="2"/>
  <c r="BK299" i="2"/>
  <c r="J272" i="2"/>
  <c r="BK240" i="2"/>
  <c r="J207" i="2"/>
  <c r="J191" i="2"/>
  <c r="J158" i="2"/>
  <c r="BK137" i="2"/>
  <c r="BK373" i="2"/>
  <c r="J353" i="2"/>
  <c r="J339" i="2"/>
  <c r="BK332" i="2"/>
  <c r="BK317" i="2"/>
  <c r="BK301" i="2"/>
  <c r="BK279" i="2"/>
  <c r="BK272" i="2"/>
  <c r="BK232" i="2"/>
  <c r="BK195" i="2"/>
  <c r="BK182" i="2"/>
  <c r="BK161" i="2"/>
  <c r="BK439" i="3"/>
  <c r="J411" i="3"/>
  <c r="BK365" i="3"/>
  <c r="BK339" i="3"/>
  <c r="BK325" i="3"/>
  <c r="J317" i="3"/>
  <c r="J314" i="3"/>
  <c r="J311" i="3"/>
  <c r="J298" i="3"/>
  <c r="BK281" i="3"/>
  <c r="BK274" i="3"/>
  <c r="BK260" i="3"/>
  <c r="BK231" i="3"/>
  <c r="BK210" i="3"/>
  <c r="J180" i="3"/>
  <c r="BK167" i="3"/>
  <c r="BK154" i="3"/>
  <c r="J143" i="3"/>
  <c r="BK451" i="3"/>
  <c r="J433" i="3"/>
  <c r="BK411" i="3"/>
  <c r="J361" i="3"/>
  <c r="BK336" i="3"/>
  <c r="J323" i="3"/>
  <c r="BK318" i="3"/>
  <c r="J312" i="3"/>
  <c r="BK303" i="3"/>
  <c r="J278" i="3"/>
  <c r="J266" i="3"/>
  <c r="BK237" i="3"/>
  <c r="J167" i="3"/>
  <c r="J157" i="3"/>
  <c r="J389" i="3"/>
  <c r="BK369" i="3"/>
  <c r="BK358" i="3"/>
  <c r="BK256" i="3"/>
  <c r="J225" i="3"/>
  <c r="J222" i="3"/>
  <c r="J329" i="2"/>
  <c r="J292" i="2"/>
  <c r="J279" i="2"/>
  <c r="BK260" i="2"/>
  <c r="BK236" i="2"/>
  <c r="BK222" i="2"/>
  <c r="J182" i="2"/>
  <c r="J133" i="2"/>
  <c r="BK348" i="2"/>
  <c r="J302" i="2"/>
  <c r="J291" i="2"/>
  <c r="J254" i="2"/>
  <c r="J236" i="2"/>
  <c r="BK215" i="2"/>
  <c r="J201" i="2"/>
  <c r="J185" i="2"/>
  <c r="J149" i="2"/>
  <c r="AS95" i="1"/>
  <c r="BK327" i="2"/>
  <c r="J308" i="2"/>
  <c r="BK282" i="2"/>
  <c r="J268" i="2"/>
  <c r="J260" i="2"/>
  <c r="BK201" i="2"/>
  <c r="J175" i="2"/>
  <c r="J137" i="2"/>
  <c r="J423" i="3"/>
  <c r="J417" i="3"/>
  <c r="J396" i="3"/>
  <c r="BK355" i="3"/>
  <c r="BK333" i="3"/>
  <c r="BK319" i="3"/>
  <c r="J316" i="3"/>
  <c r="J313" i="3"/>
  <c r="BK307" i="3"/>
  <c r="BK288" i="3"/>
  <c r="J279" i="3"/>
  <c r="J270" i="3"/>
  <c r="J246" i="3"/>
  <c r="BK222" i="3"/>
  <c r="BK192" i="3"/>
  <c r="BK186" i="3"/>
  <c r="BK173" i="3"/>
  <c r="BK157" i="3"/>
  <c r="BK429" i="3"/>
  <c r="BK389" i="3"/>
  <c r="BK341" i="3"/>
  <c r="J329" i="3"/>
  <c r="J321" i="3"/>
  <c r="BK313" i="3"/>
  <c r="BK306" i="3"/>
  <c r="J293" i="3"/>
  <c r="BK270" i="3"/>
  <c r="J257" i="3"/>
  <c r="J192" i="3"/>
  <c r="J162" i="3"/>
  <c r="J147" i="3"/>
  <c r="J393" i="3"/>
  <c r="BK371" i="3"/>
  <c r="BK359" i="3"/>
  <c r="J357" i="3"/>
  <c r="J355" i="3"/>
  <c r="J345" i="3"/>
  <c r="J341" i="3"/>
  <c r="J339" i="3"/>
  <c r="J322" i="3"/>
  <c r="J319" i="3"/>
  <c r="J310" i="3"/>
  <c r="J309" i="3"/>
  <c r="J306" i="3"/>
  <c r="J303" i="3"/>
  <c r="BK291" i="3"/>
  <c r="J282" i="3"/>
  <c r="BK279" i="3"/>
  <c r="J274" i="3"/>
  <c r="J260" i="3"/>
  <c r="BK246" i="3"/>
  <c r="J224" i="3"/>
  <c r="BK215" i="3"/>
  <c r="J202" i="3"/>
  <c r="BK180" i="3"/>
  <c r="BK161" i="3"/>
  <c r="BK150" i="3"/>
  <c r="BK456" i="3"/>
  <c r="J451" i="3"/>
  <c r="BK423" i="3"/>
  <c r="BK417" i="3"/>
  <c r="BK396" i="3"/>
  <c r="BK379" i="3"/>
  <c r="BK361" i="3"/>
  <c r="BK345" i="3"/>
  <c r="BK329" i="3"/>
  <c r="BK323" i="3"/>
  <c r="BK317" i="3"/>
  <c r="BK311" i="3"/>
  <c r="J305" i="3"/>
  <c r="J295" i="3"/>
  <c r="J291" i="3"/>
  <c r="BK285" i="3"/>
  <c r="BK282" i="3"/>
  <c r="BK257" i="3"/>
  <c r="J241" i="3"/>
  <c r="J237" i="3"/>
  <c r="BK225" i="3"/>
  <c r="BK224" i="3"/>
  <c r="BK206" i="3"/>
  <c r="BK177" i="3"/>
  <c r="BK162" i="3"/>
  <c r="P132" i="2" l="1"/>
  <c r="T200" i="2"/>
  <c r="BK227" i="2"/>
  <c r="J227" i="2" s="1"/>
  <c r="J102" i="2" s="1"/>
  <c r="BK264" i="2"/>
  <c r="J264" i="2" s="1"/>
  <c r="J103" i="2" s="1"/>
  <c r="BK281" i="2"/>
  <c r="J281" i="2" s="1"/>
  <c r="J106" i="2" s="1"/>
  <c r="BK318" i="2"/>
  <c r="J318" i="2" s="1"/>
  <c r="J107" i="2" s="1"/>
  <c r="T335" i="2"/>
  <c r="T132" i="2"/>
  <c r="P200" i="2"/>
  <c r="P227" i="2"/>
  <c r="R264" i="2"/>
  <c r="R281" i="2"/>
  <c r="R318" i="2"/>
  <c r="BK335" i="2"/>
  <c r="J335" i="2" s="1"/>
  <c r="J108" i="2" s="1"/>
  <c r="R142" i="3"/>
  <c r="P209" i="3"/>
  <c r="BK230" i="3"/>
  <c r="J230" i="3" s="1"/>
  <c r="J102" i="3" s="1"/>
  <c r="T230" i="3"/>
  <c r="P245" i="3"/>
  <c r="BK280" i="3"/>
  <c r="J280" i="3"/>
  <c r="J104" i="3" s="1"/>
  <c r="P280" i="3"/>
  <c r="R287" i="3"/>
  <c r="T294" i="3"/>
  <c r="BK308" i="3"/>
  <c r="J308" i="3"/>
  <c r="J110" i="3" s="1"/>
  <c r="T308" i="3"/>
  <c r="T324" i="3"/>
  <c r="T340" i="3"/>
  <c r="BK360" i="3"/>
  <c r="J360" i="3"/>
  <c r="J114" i="3" s="1"/>
  <c r="BK370" i="3"/>
  <c r="J370" i="3"/>
  <c r="J115" i="3" s="1"/>
  <c r="BK397" i="3"/>
  <c r="J397" i="3"/>
  <c r="J116" i="3" s="1"/>
  <c r="R397" i="3"/>
  <c r="P418" i="3"/>
  <c r="BK450" i="3"/>
  <c r="J450" i="3"/>
  <c r="J118" i="3"/>
  <c r="P450" i="3"/>
  <c r="R132" i="2"/>
  <c r="BK200" i="2"/>
  <c r="J200" i="2" s="1"/>
  <c r="J101" i="2" s="1"/>
  <c r="T227" i="2"/>
  <c r="T264" i="2"/>
  <c r="T281" i="2"/>
  <c r="T280" i="2"/>
  <c r="T318" i="2"/>
  <c r="P335" i="2"/>
  <c r="T142" i="3"/>
  <c r="R209" i="3"/>
  <c r="P230" i="3"/>
  <c r="R230" i="3"/>
  <c r="R245" i="3"/>
  <c r="R280" i="3"/>
  <c r="BK287" i="3"/>
  <c r="J287" i="3" s="1"/>
  <c r="J107" i="3" s="1"/>
  <c r="T287" i="3"/>
  <c r="P294" i="3"/>
  <c r="BK304" i="3"/>
  <c r="J304" i="3"/>
  <c r="J109" i="3" s="1"/>
  <c r="R304" i="3"/>
  <c r="P308" i="3"/>
  <c r="BK324" i="3"/>
  <c r="J324" i="3"/>
  <c r="J111" i="3"/>
  <c r="R324" i="3"/>
  <c r="P340" i="3"/>
  <c r="BK356" i="3"/>
  <c r="J356" i="3" s="1"/>
  <c r="J113" i="3" s="1"/>
  <c r="R356" i="3"/>
  <c r="T356" i="3"/>
  <c r="R360" i="3"/>
  <c r="P370" i="3"/>
  <c r="T370" i="3"/>
  <c r="T397" i="3"/>
  <c r="T418" i="3"/>
  <c r="R450" i="3"/>
  <c r="BK132" i="2"/>
  <c r="R200" i="2"/>
  <c r="R227" i="2"/>
  <c r="P264" i="2"/>
  <c r="P281" i="2"/>
  <c r="P280" i="2" s="1"/>
  <c r="P318" i="2"/>
  <c r="R335" i="2"/>
  <c r="BK142" i="3"/>
  <c r="J142" i="3" s="1"/>
  <c r="J100" i="3" s="1"/>
  <c r="P142" i="3"/>
  <c r="P141" i="3"/>
  <c r="BK209" i="3"/>
  <c r="J209" i="3" s="1"/>
  <c r="J101" i="3" s="1"/>
  <c r="T209" i="3"/>
  <c r="BK245" i="3"/>
  <c r="J245" i="3"/>
  <c r="J103" i="3"/>
  <c r="T245" i="3"/>
  <c r="T280" i="3"/>
  <c r="P287" i="3"/>
  <c r="BK294" i="3"/>
  <c r="J294" i="3"/>
  <c r="J108" i="3"/>
  <c r="R294" i="3"/>
  <c r="P304" i="3"/>
  <c r="T304" i="3"/>
  <c r="R308" i="3"/>
  <c r="P324" i="3"/>
  <c r="BK340" i="3"/>
  <c r="J340" i="3" s="1"/>
  <c r="J112" i="3" s="1"/>
  <c r="R340" i="3"/>
  <c r="P356" i="3"/>
  <c r="P360" i="3"/>
  <c r="T360" i="3"/>
  <c r="R370" i="3"/>
  <c r="P397" i="3"/>
  <c r="BK418" i="3"/>
  <c r="J418" i="3" s="1"/>
  <c r="J117" i="3" s="1"/>
  <c r="R418" i="3"/>
  <c r="T450" i="3"/>
  <c r="BK278" i="2"/>
  <c r="J278" i="2"/>
  <c r="J104" i="2" s="1"/>
  <c r="BK284" i="3"/>
  <c r="J284" i="3"/>
  <c r="J105" i="3" s="1"/>
  <c r="J132" i="2"/>
  <c r="J100" i="2"/>
  <c r="E85" i="3"/>
  <c r="BF147" i="3"/>
  <c r="BF150" i="3"/>
  <c r="BF154" i="3"/>
  <c r="BF162" i="3"/>
  <c r="BF166" i="3"/>
  <c r="BF206" i="3"/>
  <c r="BF225" i="3"/>
  <c r="BF234" i="3"/>
  <c r="BF237" i="3"/>
  <c r="BF256" i="3"/>
  <c r="BF277" i="3"/>
  <c r="BF282" i="3"/>
  <c r="BF285" i="3"/>
  <c r="BF291" i="3"/>
  <c r="BF310" i="3"/>
  <c r="BF314" i="3"/>
  <c r="BF325" i="3"/>
  <c r="BF329" i="3"/>
  <c r="BF365" i="3"/>
  <c r="BF396" i="3"/>
  <c r="BF413" i="3"/>
  <c r="BF429" i="3"/>
  <c r="BF451" i="3"/>
  <c r="BF456" i="3"/>
  <c r="J91" i="3"/>
  <c r="BF157" i="3"/>
  <c r="BF167" i="3"/>
  <c r="BF186" i="3"/>
  <c r="BF192" i="3"/>
  <c r="BF202" i="3"/>
  <c r="BF215" i="3"/>
  <c r="BF222" i="3"/>
  <c r="BF224" i="3"/>
  <c r="BF241" i="3"/>
  <c r="BF264" i="3"/>
  <c r="BF279" i="3"/>
  <c r="BF302" i="3"/>
  <c r="BF303" i="3"/>
  <c r="BF305" i="3"/>
  <c r="BF306" i="3"/>
  <c r="BF307" i="3"/>
  <c r="BF309" i="3"/>
  <c r="BF313" i="3"/>
  <c r="BF318" i="3"/>
  <c r="BF319" i="3"/>
  <c r="BF323" i="3"/>
  <c r="BF336" i="3"/>
  <c r="BF339" i="3"/>
  <c r="BF345" i="3"/>
  <c r="BF355" i="3"/>
  <c r="BF357" i="3"/>
  <c r="BF358" i="3"/>
  <c r="BF361" i="3"/>
  <c r="BF371" i="3"/>
  <c r="BF379" i="3"/>
  <c r="BF389" i="3"/>
  <c r="BF143" i="3"/>
  <c r="BF173" i="3"/>
  <c r="BF189" i="3"/>
  <c r="BF210" i="3"/>
  <c r="BF238" i="3"/>
  <c r="BF246" i="3"/>
  <c r="BF265" i="3"/>
  <c r="BF274" i="3"/>
  <c r="BF278" i="3"/>
  <c r="BF281" i="3"/>
  <c r="BF288" i="3"/>
  <c r="BF293" i="3"/>
  <c r="BF311" i="3"/>
  <c r="BF312" i="3"/>
  <c r="BF320" i="3"/>
  <c r="BF321" i="3"/>
  <c r="BF322" i="3"/>
  <c r="BF341" i="3"/>
  <c r="BF359" i="3"/>
  <c r="BF369" i="3"/>
  <c r="BF439" i="3"/>
  <c r="F94" i="3"/>
  <c r="BF161" i="3"/>
  <c r="BF177" i="3"/>
  <c r="BF180" i="3"/>
  <c r="BF231" i="3"/>
  <c r="BF257" i="3"/>
  <c r="BF260" i="3"/>
  <c r="BF266" i="3"/>
  <c r="BF270" i="3"/>
  <c r="BF283" i="3"/>
  <c r="BF295" i="3"/>
  <c r="BF298" i="3"/>
  <c r="BF315" i="3"/>
  <c r="BF316" i="3"/>
  <c r="BF317" i="3"/>
  <c r="BF333" i="3"/>
  <c r="BF393" i="3"/>
  <c r="BF398" i="3"/>
  <c r="BF411" i="3"/>
  <c r="BF417" i="3"/>
  <c r="BF419" i="3"/>
  <c r="BF423" i="3"/>
  <c r="BF433" i="3"/>
  <c r="E118" i="2"/>
  <c r="BF133" i="2"/>
  <c r="BF168" i="2"/>
  <c r="BF208" i="2"/>
  <c r="BF254" i="2"/>
  <c r="BF265" i="2"/>
  <c r="BF268" i="2"/>
  <c r="BF272" i="2"/>
  <c r="BF275" i="2"/>
  <c r="BF285" i="2"/>
  <c r="BF291" i="2"/>
  <c r="BF332" i="2"/>
  <c r="BF336" i="2"/>
  <c r="BF370" i="2"/>
  <c r="J91" i="2"/>
  <c r="BF137" i="2"/>
  <c r="BF141" i="2"/>
  <c r="BF149" i="2"/>
  <c r="BF182" i="2"/>
  <c r="BF185" i="2"/>
  <c r="BF188" i="2"/>
  <c r="BF195" i="2"/>
  <c r="BF201" i="2"/>
  <c r="BF206" i="2"/>
  <c r="BF232" i="2"/>
  <c r="BF249" i="2"/>
  <c r="BF288" i="2"/>
  <c r="BF301" i="2"/>
  <c r="BF302" i="2"/>
  <c r="BF339" i="2"/>
  <c r="BF341" i="2"/>
  <c r="BF347" i="2"/>
  <c r="BF359" i="2"/>
  <c r="BF373" i="2"/>
  <c r="F94" i="2"/>
  <c r="BF175" i="2"/>
  <c r="BF207" i="2"/>
  <c r="BF215" i="2"/>
  <c r="BF261" i="2"/>
  <c r="BF299" i="2"/>
  <c r="BF314" i="2"/>
  <c r="BF317" i="2"/>
  <c r="BF319" i="2"/>
  <c r="BF327" i="2"/>
  <c r="BF331" i="2"/>
  <c r="BF333" i="2"/>
  <c r="BF344" i="2"/>
  <c r="BF376" i="2"/>
  <c r="BF388" i="2"/>
  <c r="BF158" i="2"/>
  <c r="BF161" i="2"/>
  <c r="BF165" i="2"/>
  <c r="BF191" i="2"/>
  <c r="BF222" i="2"/>
  <c r="BF223" i="2"/>
  <c r="BF228" i="2"/>
  <c r="BF236" i="2"/>
  <c r="BF240" i="2"/>
  <c r="BF244" i="2"/>
  <c r="BF260" i="2"/>
  <c r="BF279" i="2"/>
  <c r="BF282" i="2"/>
  <c r="BF292" i="2"/>
  <c r="BF308" i="2"/>
  <c r="BF311" i="2"/>
  <c r="BF329" i="2"/>
  <c r="BF334" i="2"/>
  <c r="BF346" i="2"/>
  <c r="BF348" i="2"/>
  <c r="BF353" i="2"/>
  <c r="BF384" i="2"/>
  <c r="F39" i="2"/>
  <c r="BD96" i="1" s="1"/>
  <c r="F35" i="3"/>
  <c r="AZ97" i="1" s="1"/>
  <c r="F37" i="2"/>
  <c r="BB96" i="1" s="1"/>
  <c r="F38" i="3"/>
  <c r="BC97" i="1" s="1"/>
  <c r="AS94" i="1"/>
  <c r="F38" i="2"/>
  <c r="BC96" i="1"/>
  <c r="J35" i="2"/>
  <c r="AV96" i="1" s="1"/>
  <c r="F39" i="3"/>
  <c r="BD97" i="1"/>
  <c r="F35" i="2"/>
  <c r="AZ96" i="1"/>
  <c r="F37" i="3"/>
  <c r="BB97" i="1" s="1"/>
  <c r="J35" i="3"/>
  <c r="AV97" i="1" s="1"/>
  <c r="R141" i="3" l="1"/>
  <c r="P286" i="3"/>
  <c r="T286" i="3"/>
  <c r="T131" i="2"/>
  <c r="T130" i="2"/>
  <c r="R286" i="3"/>
  <c r="R280" i="2"/>
  <c r="P140" i="3"/>
  <c r="AU97" i="1" s="1"/>
  <c r="BK131" i="2"/>
  <c r="T141" i="3"/>
  <c r="T140" i="3"/>
  <c r="R131" i="2"/>
  <c r="P131" i="2"/>
  <c r="P130" i="2" s="1"/>
  <c r="AU96" i="1" s="1"/>
  <c r="BK141" i="3"/>
  <c r="J141" i="3"/>
  <c r="J99" i="3" s="1"/>
  <c r="BK286" i="3"/>
  <c r="J286" i="3" s="1"/>
  <c r="J106" i="3" s="1"/>
  <c r="BK280" i="2"/>
  <c r="J280" i="2"/>
  <c r="J105" i="2" s="1"/>
  <c r="BD95" i="1"/>
  <c r="BD94" i="1" s="1"/>
  <c r="W33" i="1" s="1"/>
  <c r="F36" i="3"/>
  <c r="BA97" i="1" s="1"/>
  <c r="J36" i="2"/>
  <c r="AW96" i="1"/>
  <c r="AT96" i="1"/>
  <c r="F36" i="2"/>
  <c r="BA96" i="1"/>
  <c r="AZ95" i="1"/>
  <c r="AV95" i="1" s="1"/>
  <c r="BC95" i="1"/>
  <c r="AY95" i="1"/>
  <c r="BB95" i="1"/>
  <c r="AX95" i="1"/>
  <c r="J36" i="3"/>
  <c r="AW97" i="1" s="1"/>
  <c r="AT97" i="1" s="1"/>
  <c r="BK130" i="2" l="1"/>
  <c r="J130" i="2"/>
  <c r="R130" i="2"/>
  <c r="R140" i="3"/>
  <c r="J131" i="2"/>
  <c r="J99" i="2"/>
  <c r="BK140" i="3"/>
  <c r="J140" i="3"/>
  <c r="J32" i="2"/>
  <c r="AG96" i="1" s="1"/>
  <c r="BB94" i="1"/>
  <c r="W31" i="1"/>
  <c r="AU95" i="1"/>
  <c r="AU94" i="1"/>
  <c r="BC94" i="1"/>
  <c r="AY94" i="1"/>
  <c r="J32" i="3"/>
  <c r="AG97" i="1"/>
  <c r="BA95" i="1"/>
  <c r="AW95" i="1"/>
  <c r="AT95" i="1" s="1"/>
  <c r="AZ94" i="1"/>
  <c r="W29" i="1"/>
  <c r="J41" i="3" l="1"/>
  <c r="J41" i="2"/>
  <c r="J98" i="2"/>
  <c r="J98" i="3"/>
  <c r="AN96" i="1"/>
  <c r="AN97" i="1"/>
  <c r="AG95" i="1"/>
  <c r="AG94" i="1"/>
  <c r="AK26" i="1" s="1"/>
  <c r="AV94" i="1"/>
  <c r="AK29" i="1"/>
  <c r="W32" i="1"/>
  <c r="BA94" i="1"/>
  <c r="AW94" i="1"/>
  <c r="AK30" i="1" s="1"/>
  <c r="AX94" i="1"/>
  <c r="AK35" i="1" l="1"/>
  <c r="AN95" i="1"/>
  <c r="W30" i="1"/>
  <c r="AT94" i="1"/>
  <c r="AN94" i="1" l="1"/>
</calcChain>
</file>

<file path=xl/sharedStrings.xml><?xml version="1.0" encoding="utf-8"?>
<sst xmlns="http://schemas.openxmlformats.org/spreadsheetml/2006/main" count="6424" uniqueCount="969">
  <si>
    <t>Export Komplet</t>
  </si>
  <si>
    <t/>
  </si>
  <si>
    <t>2.0</t>
  </si>
  <si>
    <t>False</t>
  </si>
  <si>
    <t>{e4a95cd9-82f8-43cc-a915-5bea4d8ff9e6}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</si>
  <si>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</si>
  <si>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</si>
  <si>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</si>
  <si>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</si>
  <si>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</si>
  <si>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</si>
  <si>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</si>
  <si>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</si>
  <si>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007/2023-k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</si>
  <si>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</si>
  <si>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</si>
  <si>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Prestavba oceľového prístrešku na skladovú halu charity</t>
  </si>
  <si>
    <t>JKSO:</t>
  </si>
  <si>
    <t>KS:</t>
  </si>
  <si>
    <t>Miesto:</t>
  </si>
  <si>
    <t>1057/7,8, 1045/57,58 k.ú. Poprad Sp.Sobota</t>
  </si>
  <si>
    <t>Dátum:</t>
  </si>
  <si>
    <t>14. 3. 2023</t>
  </si>
  <si>
    <t>Objednávateľ:</t>
  </si>
  <si>
    <t>IČO:</t>
  </si>
  <si>
    <t>Reg.charitatívne centrum. Humanita, Spiš.Podhradie</t>
  </si>
  <si>
    <t>IČ DPH:</t>
  </si>
  <si>
    <t>Zhotoviteľ:</t>
  </si>
  <si>
    <t>Vyplň údaj</t>
  </si>
  <si>
    <t>Projektant:</t>
  </si>
  <si>
    <t xml:space="preserve">Ing. M. Babej </t>
  </si>
  <si>
    <t>True</t>
  </si>
  <si>
    <t>Spracovateľ:</t>
  </si>
  <si>
    <t>Finas Group s.r.o., Poprad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</si>
  <si>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</si>
  <si>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</si>
  <si>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</si>
  <si>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</si>
  <si>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</si>
  <si>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</si>
  <si>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</si>
  <si>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</si>
  <si>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</si>
  <si>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</si>
  <si>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</si>
  <si>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</si>
  <si>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</si>
  <si>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</si>
  <si>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</si>
  <si>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</si>
  <si>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</si>
  <si>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</si>
  <si>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</si>
  <si>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</si>
  <si>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</si>
  <si>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</si>
  <si>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</si>
  <si>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</si>
  <si>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</si>
  <si>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</si>
  <si>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</si>
  <si>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</si>
  <si>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</si>
  <si>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</si>
  <si>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</si>
  <si>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</si>
  <si>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</si>
  <si>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</si>
  <si>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</si>
  <si>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</si>
  <si>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</si>
  <si>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</si>
  <si>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</si>
  <si>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</si>
  <si>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</si>
  <si>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</si>
  <si>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</si>
  <si>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</si>
  <si>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</si>
  <si>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SO.01</t>
  </si>
  <si>
    <t xml:space="preserve">SO.01 - Skladová  Hala </t>
  </si>
  <si>
    <t>STA</t>
  </si>
  <si>
    <t>1</t>
  </si>
  <si>
    <t>{d29a00ea-1947-4e29-8d31-af2fffa81850}</t>
  </si>
  <si>
    <t>/</t>
  </si>
  <si>
    <t>01.1</t>
  </si>
  <si>
    <t xml:space="preserve">01.1 -  Skladová  hala  - stavebná časť </t>
  </si>
  <si>
    <t>Časť</t>
  </si>
  <si>
    <t>2</t>
  </si>
  <si>
    <t>{3e4b6b5c-9dd4-4136-8c23-645b2ccf1d8c}</t>
  </si>
  <si>
    <t>01.2</t>
  </si>
  <si>
    <t xml:space="preserve">01.2 -  Vstavok - soc. zázemie , žumpa a kanalizačná prípojka  </t>
  </si>
  <si>
    <t>{27cd7f74-1ac6-46f1-b02f-006ea2eaae96}</t>
  </si>
  <si>
    <t>KRYCÍ LIST ROZPOČTU</t>
  </si>
  <si>
    <t>Objekt:</t>
  </si>
  <si>
    <t xml:space="preserve">SO.01 - SO.01 - Skladová  Hala </t>
  </si>
  <si>
    <t>Časť:</t>
  </si>
  <si>
    <t xml:space="preserve">01.1 - 01.1 -  Skladová  hala  - stavebná časť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</si>
  <si>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</si>
  <si>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</si>
  <si>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</si>
  <si>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</si>
  <si>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</si>
  <si>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</si>
  <si>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</si>
  <si>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</si>
  <si>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</si>
  <si>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</si>
  <si>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</si>
  <si>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</si>
  <si>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</si>
  <si>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 xml:space="preserve">    766 - Konštrukcie stolárske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</si>
  <si>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</si>
  <si>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</si>
  <si>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</si>
  <si>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</si>
  <si>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</si>
  <si>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</si>
  <si>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</si>
  <si>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</si>
  <si>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</si>
  <si>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</si>
  <si>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</si>
  <si>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</si>
  <si>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</si>
  <si>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</si>
  <si>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</si>
  <si>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</si>
  <si>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</si>
  <si>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</si>
  <si>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113107131.S</t>
  </si>
  <si>
    <t>Odstránenie krytu v ploche do 200 m2 z betónu prostého, hr. vrstvy do 150 mm,  -0,22500t</t>
  </si>
  <si>
    <t>m2</t>
  </si>
  <si>
    <t>4</t>
  </si>
  <si>
    <t>429782203</t>
  </si>
  <si>
    <t>VV</t>
  </si>
  <si>
    <t xml:space="preserve">" v mieste pôvodnej haly   hr. 150 mm " </t>
  </si>
  <si>
    <t>112</t>
  </si>
  <si>
    <t>Súčet</t>
  </si>
  <si>
    <t>113307122.S</t>
  </si>
  <si>
    <t>Odstránenie podkladu v ploche do 200 m2 z kameniva hrubého drveného, hr.100 do 200 mm,  -0,23500t</t>
  </si>
  <si>
    <t>1370641339</t>
  </si>
  <si>
    <t>3</t>
  </si>
  <si>
    <t>121101111.S</t>
  </si>
  <si>
    <t>Odstránenie ornice s vodor. premiestn. na hromady, so zložením na vzdialenosť do 100 m a do 100m3</t>
  </si>
  <si>
    <t>m3</t>
  </si>
  <si>
    <t>1284747432</t>
  </si>
  <si>
    <t xml:space="preserve">"hr. 300 mm " </t>
  </si>
  <si>
    <t>(12,37*12,38)*0,30</t>
  </si>
  <si>
    <t xml:space="preserve">" odpočet  plochy pôvod. haly " </t>
  </si>
  <si>
    <t>-112,00*0,30</t>
  </si>
  <si>
    <t xml:space="preserve">" na š. 600 mm okolo haly " </t>
  </si>
  <si>
    <t>(12,35+0,60*2+12,38)*2*0,60*0,30</t>
  </si>
  <si>
    <t>Súčet,</t>
  </si>
  <si>
    <t>131201101.S</t>
  </si>
  <si>
    <t>Výkop nezapaženej jamy v hornine 3, do 100 m3</t>
  </si>
  <si>
    <t>1773782592</t>
  </si>
  <si>
    <t xml:space="preserve">" od -0,50 po -1,20 " </t>
  </si>
  <si>
    <t xml:space="preserve">" pre pätky 1,2/1,00/0,70- 6 ks " </t>
  </si>
  <si>
    <t>1,20*1,00*0,70*6</t>
  </si>
  <si>
    <t>" pätky 0,70/0,70/0,70- 3 ks "</t>
  </si>
  <si>
    <t>0,70*0,70*0,70*3</t>
  </si>
  <si>
    <t xml:space="preserve">"pre štrkové lôžko " </t>
  </si>
  <si>
    <t>"pätky " 20,450</t>
  </si>
  <si>
    <t>5</t>
  </si>
  <si>
    <t>131201109.S</t>
  </si>
  <si>
    <t>Hĺbenie nezapažených jám a zárezov. Príplatok za lepivosť horniny 3</t>
  </si>
  <si>
    <t>1210782850</t>
  </si>
  <si>
    <t>26,519*0,30</t>
  </si>
  <si>
    <t>6</t>
  </si>
  <si>
    <t>132201201.S</t>
  </si>
  <si>
    <t>Výkop ryhy šírky 600-2000mm horn.3 do 100m3</t>
  </si>
  <si>
    <t>-531057029</t>
  </si>
  <si>
    <t xml:space="preserve">"  výkop pod prefabrikát" </t>
  </si>
  <si>
    <t>7,150</t>
  </si>
  <si>
    <t>7</t>
  </si>
  <si>
    <t>132201209.S</t>
  </si>
  <si>
    <t>Príplatok k cenám za lepivosť pri hĺbení rýh š. nad 600 do 2 000 mm zapaž. i nezapažených, s urovnaním dna v hornine 3</t>
  </si>
  <si>
    <t>-1415478626</t>
  </si>
  <si>
    <t>7,150*0,30</t>
  </si>
  <si>
    <t>8</t>
  </si>
  <si>
    <t>162201101.S</t>
  </si>
  <si>
    <t>Vodorovné premiestnenie výkopku z horniny 1-4 do 20m</t>
  </si>
  <si>
    <t>1888664095</t>
  </si>
  <si>
    <t>" ornica "  21,677</t>
  </si>
  <si>
    <t>" jama pätky "  26,519</t>
  </si>
  <si>
    <t>" ryha "  7,150</t>
  </si>
  <si>
    <t>Medzisúčet</t>
  </si>
  <si>
    <t>" zásypy  "9,335</t>
  </si>
  <si>
    <t>9</t>
  </si>
  <si>
    <t>162501102.S</t>
  </si>
  <si>
    <t>Vodorovné premiestnenie výkopku po spevnenej ceste z horniny tr.1-4, do 100 m3 na vzdialenosť do 3000 m</t>
  </si>
  <si>
    <t>889712769</t>
  </si>
  <si>
    <t>" zásypy  "-9,335</t>
  </si>
  <si>
    <t>10</t>
  </si>
  <si>
    <t>162501105.S</t>
  </si>
  <si>
    <t>Vodorovné premiestnenie výkopku po spevnenej ceste z horniny tr.1-4, do 100 m3, príplatok k cene za každých ďalšich a začatých 1000 m</t>
  </si>
  <si>
    <t>-1890551585</t>
  </si>
  <si>
    <t>(16-3)*46,011</t>
  </si>
  <si>
    <t>11</t>
  </si>
  <si>
    <t>167101101.S</t>
  </si>
  <si>
    <t>Nakladanie neuľahnutého výkopku z hornín tr.1-4 do 100 m3</t>
  </si>
  <si>
    <t>-682724590</t>
  </si>
  <si>
    <t>" zemina +  ornica " 46,011</t>
  </si>
  <si>
    <t>12</t>
  </si>
  <si>
    <t>171201101.S</t>
  </si>
  <si>
    <t>Uloženie sypaniny do násypov s rozprestretím sypaniny vo vrstvách a s hrubým urovnaním nezhutnených</t>
  </si>
  <si>
    <t>198456167</t>
  </si>
  <si>
    <t>46,011</t>
  </si>
  <si>
    <t>13</t>
  </si>
  <si>
    <t>171209002.S</t>
  </si>
  <si>
    <t>Poplatok za skládku - zemina a kamenivo (17 05) ostatné</t>
  </si>
  <si>
    <t>t</t>
  </si>
  <si>
    <t>-2098164504</t>
  </si>
  <si>
    <t>" zemina +  ornica " 46,011*1,65</t>
  </si>
  <si>
    <t>" štrkodrva"  26,32</t>
  </si>
  <si>
    <t>14</t>
  </si>
  <si>
    <t>174101001.S</t>
  </si>
  <si>
    <t>Zásyp sypaninou so zhutnením jám, šachiet, rýh, zárezov alebo okolo objektov do 100 m3</t>
  </si>
  <si>
    <t>-68238867</t>
  </si>
  <si>
    <t xml:space="preserve">" okolo objektu " </t>
  </si>
  <si>
    <t xml:space="preserve">" na š. 600 mm okolo haly - ornica "  </t>
  </si>
  <si>
    <t>Zakladanie</t>
  </si>
  <si>
    <t>15</t>
  </si>
  <si>
    <t>274122011.S</t>
  </si>
  <si>
    <t>Montáž základného pásu, prahu alebo venca zo železobetónu, hmotnosti : do 1,5 t l=15 m</t>
  </si>
  <si>
    <t>ks</t>
  </si>
  <si>
    <t>1391510600</t>
  </si>
  <si>
    <t xml:space="preserve">" základ pás dl/v/š " </t>
  </si>
  <si>
    <t>" pás 5,00/0,40/0,30 m "  4</t>
  </si>
  <si>
    <t>"pás 5,55/0,40/0,30 m "   4</t>
  </si>
  <si>
    <t>16</t>
  </si>
  <si>
    <t>M</t>
  </si>
  <si>
    <t>593. pc 01</t>
  </si>
  <si>
    <t xml:space="preserve">Prefabrikovaný základový pás dl/v/š 5000/400/300 mm </t>
  </si>
  <si>
    <t>-1370309276</t>
  </si>
  <si>
    <t>17</t>
  </si>
  <si>
    <t>593. pc 02</t>
  </si>
  <si>
    <t xml:space="preserve">Prefabrikovaný základový pás dl/v/š 5550/400/300 mm </t>
  </si>
  <si>
    <t>630490862</t>
  </si>
  <si>
    <t>18</t>
  </si>
  <si>
    <t>275321312.S</t>
  </si>
  <si>
    <t>Betón základových pätiek, železový (bez výstuže), tr. C 20/25</t>
  </si>
  <si>
    <t>-670280437</t>
  </si>
  <si>
    <t xml:space="preserve">"  pätky 1,2/1,00/0,70 +0,70/0,90/0,30 m - 6 ks " </t>
  </si>
  <si>
    <t>0,70*0,90*0,30*6</t>
  </si>
  <si>
    <t>19</t>
  </si>
  <si>
    <t>275351215.S</t>
  </si>
  <si>
    <t>Debnenie stien základových pätiek, zhotovenie-dielce</t>
  </si>
  <si>
    <t>859926965</t>
  </si>
  <si>
    <t>(1,20+1,00)*2*0,70*6</t>
  </si>
  <si>
    <t>(0,70+0,90)*2*0,30*6</t>
  </si>
  <si>
    <t>(0,70+0,70)*0,70*3</t>
  </si>
  <si>
    <t>275351216.S</t>
  </si>
  <si>
    <t>Debnenie stien základovýcb pätiek, odstránenie-dielce</t>
  </si>
  <si>
    <t>-583911431</t>
  </si>
  <si>
    <t>21</t>
  </si>
  <si>
    <t>275361821.S</t>
  </si>
  <si>
    <t>Výstuž základových pätiek z ocele B500 (10505)</t>
  </si>
  <si>
    <t>702029600</t>
  </si>
  <si>
    <t xml:space="preserve">" odhad 150 kg/ m3 výstuž pätiek  " </t>
  </si>
  <si>
    <t>7,203*150/1000</t>
  </si>
  <si>
    <t>Úpravy povrchov, podlahy, osadenie</t>
  </si>
  <si>
    <t>22</t>
  </si>
  <si>
    <t>622462572</t>
  </si>
  <si>
    <t>Vonkajšia omietka stien tenkovrstvová  hladká  vrátane penetrácie , hr. 1,5 mm (odieň upresní  investor)</t>
  </si>
  <si>
    <t>-131848712</t>
  </si>
  <si>
    <t xml:space="preserve">" odvod - základová časť " </t>
  </si>
  <si>
    <t>(12,133+12,14)*2*0,15</t>
  </si>
  <si>
    <t>23</t>
  </si>
  <si>
    <t>622481119.S</t>
  </si>
  <si>
    <t>Potiahnutie vonkajších stien sklotextilnou mriežkou s celoplošným prilepením</t>
  </si>
  <si>
    <t>1877981448</t>
  </si>
  <si>
    <t>24</t>
  </si>
  <si>
    <t>625250641.S</t>
  </si>
  <si>
    <t>Doteplenie konštrukcie extrudovaným polystyrénom hr. 50 mm, lepený celoplošne s prikotvením</t>
  </si>
  <si>
    <t>-1903514911</t>
  </si>
  <si>
    <t>(12,133+12,14)*2*0,60</t>
  </si>
  <si>
    <t>25</t>
  </si>
  <si>
    <t>631325747.S.01</t>
  </si>
  <si>
    <t>Mazanina z betónu prostého (m2) vystužená oceľovými vláknami, betón tr. C 25/30 hr. 200  mm</t>
  </si>
  <si>
    <t>-783438566</t>
  </si>
  <si>
    <t xml:space="preserve">"ŽB doska " </t>
  </si>
  <si>
    <t>12,133*12,14</t>
  </si>
  <si>
    <t>26</t>
  </si>
  <si>
    <t>631362423.S</t>
  </si>
  <si>
    <t>Výstuž mazanín z betónov (z kameniva) a z ľahkých betónov zo sietí KARI, priemer drôtu 6/6 mm, veľkosť oka 200x200 mm</t>
  </si>
  <si>
    <t>-25434829</t>
  </si>
  <si>
    <t>12,133*12,14*1,10</t>
  </si>
  <si>
    <t>(6,25+3,50)*1,10</t>
  </si>
  <si>
    <t>27</t>
  </si>
  <si>
    <t>631571003.S</t>
  </si>
  <si>
    <t>Násyp zo štrkopiesku  netriederného  (pre spevnenie podkladu)</t>
  </si>
  <si>
    <t>655838353</t>
  </si>
  <si>
    <t>"  násyp  pätky " 20,45</t>
  </si>
  <si>
    <t>" násyp doska " 31,14</t>
  </si>
  <si>
    <t>" pod prefabrikát " 7,50</t>
  </si>
  <si>
    <t>28</t>
  </si>
  <si>
    <t>648991113.S</t>
  </si>
  <si>
    <t>Osadenie parapetných dosiek z plastických a poloplast., hmôt, š. nad 200 mm</t>
  </si>
  <si>
    <t>m</t>
  </si>
  <si>
    <t>1567233946</t>
  </si>
  <si>
    <t xml:space="preserve">" 1. okno 1500/1500 mm , 3 ks "  </t>
  </si>
  <si>
    <t>1,60*3</t>
  </si>
  <si>
    <t xml:space="preserve">"2 okno 600/600 mm , 2 ks " </t>
  </si>
  <si>
    <t>0,70*2</t>
  </si>
  <si>
    <t>29</t>
  </si>
  <si>
    <t>611550000200.S</t>
  </si>
  <si>
    <t>Parapetná doska vnútorná, šírka 250 mm, z drevotriesky laminovanej, farba biela</t>
  </si>
  <si>
    <t>-1006793261</t>
  </si>
  <si>
    <t>30</t>
  </si>
  <si>
    <t>611550001700.S</t>
  </si>
  <si>
    <t>Plastové krytky k vnútorným parapetom vo farbe</t>
  </si>
  <si>
    <t>pár</t>
  </si>
  <si>
    <t>-1698606926</t>
  </si>
  <si>
    <t>3+2</t>
  </si>
  <si>
    <t>Ostatné konštrukcie a práce-búranie</t>
  </si>
  <si>
    <t>31</t>
  </si>
  <si>
    <t>959941151.S</t>
  </si>
  <si>
    <t>Chemická kotva s kotevným svorníkom tesnená chemickou ampulkou do betónu, ŽB, kameňa, s vyvŕtaním otvoru M 22mm</t>
  </si>
  <si>
    <t>-780017286</t>
  </si>
  <si>
    <t>" 4 ks  stĺp " 6*4</t>
  </si>
  <si>
    <t>32</t>
  </si>
  <si>
    <t>979081111.S</t>
  </si>
  <si>
    <t>Odvoz sutiny a vybúraných hmôt na skládku do 1 km</t>
  </si>
  <si>
    <t>2102101120</t>
  </si>
  <si>
    <t>" betón " 25,20</t>
  </si>
  <si>
    <t>" štrkodrva " 26,32</t>
  </si>
  <si>
    <t>33</t>
  </si>
  <si>
    <t>979081121.S</t>
  </si>
  <si>
    <t>Odvoz sutiny a vybúraných hmôt na skládku za každý ďalší 1 km</t>
  </si>
  <si>
    <t>823904203</t>
  </si>
  <si>
    <t>(16,00-1)*(25,20+26,320)</t>
  </si>
  <si>
    <t>34</t>
  </si>
  <si>
    <t>979089012.S</t>
  </si>
  <si>
    <t>Poplatok za skládku - betón, tehly, dlaždice (17 01) ostatné</t>
  </si>
  <si>
    <t>837489976</t>
  </si>
  <si>
    <t>99</t>
  </si>
  <si>
    <t>Presun hmôt HSV</t>
  </si>
  <si>
    <t>35</t>
  </si>
  <si>
    <t>998021021.S</t>
  </si>
  <si>
    <t>Presun hmôt pre haly 802, 811 zvislá konštr.z tehál,tvárnic,blokov alebo kovová do výšky 20 m</t>
  </si>
  <si>
    <t>2039990374</t>
  </si>
  <si>
    <t>PSV</t>
  </si>
  <si>
    <t>Práce a dodávky PSV</t>
  </si>
  <si>
    <t>764</t>
  </si>
  <si>
    <t>Konštrukcie klampiarske</t>
  </si>
  <si>
    <t>36</t>
  </si>
  <si>
    <t>764322220.S</t>
  </si>
  <si>
    <t>Oplechovanie z pozinkovaného PZ plechu, odkvapov na strechách s tvrdou krytinou r.š. 300 mm</t>
  </si>
  <si>
    <t>1222947072</t>
  </si>
  <si>
    <t>13,20*2</t>
  </si>
  <si>
    <t>37</t>
  </si>
  <si>
    <t>764352229.S.1</t>
  </si>
  <si>
    <t>Žľaby z pozinkovaného PZ plechu hr. 0,6 mm, vrátane hákov, čiel, rohov a dilatácií pododkvapové polkruhové r.š. 500 mm</t>
  </si>
  <si>
    <t>-98256384</t>
  </si>
  <si>
    <t>38</t>
  </si>
  <si>
    <t>764391210.S</t>
  </si>
  <si>
    <t>Záveterná lišta z pozinkovaného PZ plechu, r.š. 250 mm</t>
  </si>
  <si>
    <t>-225495032</t>
  </si>
  <si>
    <t>"štítová  " 28</t>
  </si>
  <si>
    <t>39</t>
  </si>
  <si>
    <t>764393240.S</t>
  </si>
  <si>
    <t>Hrebeň strechy z pozinkovaného PZ plechu, r.š. 500 mm</t>
  </si>
  <si>
    <t>229745097</t>
  </si>
  <si>
    <t>40</t>
  </si>
  <si>
    <t>764421210.S.1</t>
  </si>
  <si>
    <t>Oplechovanie  okien  z pozinkovaného PZ plechu, r.š. 100 mm</t>
  </si>
  <si>
    <t>1690011231</t>
  </si>
  <si>
    <t xml:space="preserve">" vnútorné a vonkajšie " </t>
  </si>
  <si>
    <t xml:space="preserve">" okno 1500/1500 mm , 3 ks " </t>
  </si>
  <si>
    <t>(1,50*4)*3*2</t>
  </si>
  <si>
    <t xml:space="preserve">" okno 600/600 mm, 2 ks " </t>
  </si>
  <si>
    <t>(0,60*4)*2*2</t>
  </si>
  <si>
    <t>41</t>
  </si>
  <si>
    <t>764421220.S</t>
  </si>
  <si>
    <t>Oplechovanie styk  stena z pozinkovaného PZ plechu, r.š. 150 mm</t>
  </si>
  <si>
    <t>1885598305</t>
  </si>
  <si>
    <t>12,40*2</t>
  </si>
  <si>
    <t>42</t>
  </si>
  <si>
    <t>764421220.S.2</t>
  </si>
  <si>
    <t>Oplechovanie styk štítová stena  - strecha z pozinkovaného PZ plechu, r.š. 120 mm</t>
  </si>
  <si>
    <t>97136585</t>
  </si>
  <si>
    <t>43</t>
  </si>
  <si>
    <t>764421230.S.1</t>
  </si>
  <si>
    <t>Oplechovanie  vrát  z pozinkovaného PZ plechu, r.š. 200 mm</t>
  </si>
  <si>
    <t>-957623938</t>
  </si>
  <si>
    <t xml:space="preserve">"  vráta 3400/3400 mm  1 ks" </t>
  </si>
  <si>
    <t>3,45*3</t>
  </si>
  <si>
    <t xml:space="preserve">" dvere  900/2100 , 1 ks " </t>
  </si>
  <si>
    <t>1,00+2,20*2</t>
  </si>
  <si>
    <t>44</t>
  </si>
  <si>
    <t>764430210.S</t>
  </si>
  <si>
    <t>Okapová lišta sokla z pozinkovaného PZ plechu, vrátane rohov r.š. 220 mm</t>
  </si>
  <si>
    <t>-1555193930</t>
  </si>
  <si>
    <t>12,40*2+12,40+8</t>
  </si>
  <si>
    <t>45</t>
  </si>
  <si>
    <t>764430210.S.1</t>
  </si>
  <si>
    <t>Oplechovanie  rohov  z pozinkovaného PZ plechu, vrátane rohov r.š. 200 mm</t>
  </si>
  <si>
    <t>410166312</t>
  </si>
  <si>
    <t>4,8*4</t>
  </si>
  <si>
    <t>46</t>
  </si>
  <si>
    <t>764454255.S</t>
  </si>
  <si>
    <t>Zvodové rúry z pozinkovaného PZ plechu hr. 0,6 mm, vrátane lemov so zaústením, manžiet, kolien, vpustov vody a prechodových kusov, kruhové, s priemerom 150 mm</t>
  </si>
  <si>
    <t>-753023944</t>
  </si>
  <si>
    <t>4,50*4</t>
  </si>
  <si>
    <t>47</t>
  </si>
  <si>
    <t>998764201.S</t>
  </si>
  <si>
    <t>Presun hmôt pre konštrukcie klampiarske v objektoch výšky do 6 m</t>
  </si>
  <si>
    <t>%</t>
  </si>
  <si>
    <t>2112561922</t>
  </si>
  <si>
    <t>766</t>
  </si>
  <si>
    <t>Konštrukcie stolárske</t>
  </si>
  <si>
    <t>48</t>
  </si>
  <si>
    <t>766621400.S</t>
  </si>
  <si>
    <t>Montáž okien a dverí  plastových s hydroizolačnými ISO páskami (exteriérová a interiérová)</t>
  </si>
  <si>
    <t>-761131999</t>
  </si>
  <si>
    <t>(1,50*4)*3</t>
  </si>
  <si>
    <t xml:space="preserve">"2, okno 600/600 mm , 2 ks " </t>
  </si>
  <si>
    <t>(0,60*4)*2</t>
  </si>
  <si>
    <t xml:space="preserve">"3 dvere 900/2100mm , 1 ks " </t>
  </si>
  <si>
    <t>(0,90+2,10)*2*1</t>
  </si>
  <si>
    <t>49</t>
  </si>
  <si>
    <t>283290006100.S</t>
  </si>
  <si>
    <t>Tesniaca paropriepustná fólia exteriéru</t>
  </si>
  <si>
    <t>1814716664</t>
  </si>
  <si>
    <t>28,8*1,1 'Prepočítané koeficientom množstva</t>
  </si>
  <si>
    <t>50</t>
  </si>
  <si>
    <t>283290006200.S</t>
  </si>
  <si>
    <t>Tesniaca paronepriepustná fólia interiéru</t>
  </si>
  <si>
    <t>-338676140</t>
  </si>
  <si>
    <t>51</t>
  </si>
  <si>
    <t>611410005300.S</t>
  </si>
  <si>
    <t>Plastové okno jednokrídlové OS, vxš 600x600 mm, izolačné trojsklo 4-14-4-14-4, 6 komorový profil , RAL 9016 biela , ozn.2</t>
  </si>
  <si>
    <t>-692220108</t>
  </si>
  <si>
    <t>52</t>
  </si>
  <si>
    <t>611410005300.S.1</t>
  </si>
  <si>
    <t>Plastové okno jednokrídlové OS, vxš 1500x1500 mm, izolačné trojsklo 4-14-4-14-4, 6 komorový profil , RAL 9016 biela , ozn.1</t>
  </si>
  <si>
    <t>27849170</t>
  </si>
  <si>
    <t>53</t>
  </si>
  <si>
    <t>611410005300.S.3</t>
  </si>
  <si>
    <t xml:space="preserve">Plastové dvere  , vxš 2100x900 mm, plné  6 komorový profil , RAL 9016 biela </t>
  </si>
  <si>
    <t>1891665239</t>
  </si>
  <si>
    <t>54</t>
  </si>
  <si>
    <t>998766201.S</t>
  </si>
  <si>
    <t>Presun hmot pre konštrukcie stolárske v objektoch výšky do 6 m</t>
  </si>
  <si>
    <t>1265327652</t>
  </si>
  <si>
    <t>767</t>
  </si>
  <si>
    <t>Konštrukcie doplnkové kovové</t>
  </si>
  <si>
    <t>55</t>
  </si>
  <si>
    <t>767397102.S</t>
  </si>
  <si>
    <t>Montáž strešných sendvičových panelov na OK, hrúbky nad 80 do 120 mm</t>
  </si>
  <si>
    <t>499695693</t>
  </si>
  <si>
    <t>(6,70*2)*13,20</t>
  </si>
  <si>
    <t>56</t>
  </si>
  <si>
    <t>553260000200.S</t>
  </si>
  <si>
    <t xml:space="preserve">Panel sendvičový z minerálnej vlny strešný oceľový plášť š. 1000 mm, hr. panela 120 mm vrátane spojovacieho materiálu </t>
  </si>
  <si>
    <t>-453455035</t>
  </si>
  <si>
    <t>176,88*1,03 'Prepočítané koeficientom množstva</t>
  </si>
  <si>
    <t>57</t>
  </si>
  <si>
    <t>767411112.S</t>
  </si>
  <si>
    <t>Montáž opláštenia sendvičovými stenovými panelmi so skrytým zámkom na OK, hrúbky nad 100 do 150 mm</t>
  </si>
  <si>
    <t>-1715732865</t>
  </si>
  <si>
    <t>238,86</t>
  </si>
  <si>
    <t>58</t>
  </si>
  <si>
    <t>553250001000.S</t>
  </si>
  <si>
    <t>Panel sendvičový s jadrom z minerálnej vlny stenový so skrytým spojom oceľový plášť š. 1050 mm hr. jadra 120 mm vrátane spojovacieho materiálu</t>
  </si>
  <si>
    <t>1105425946</t>
  </si>
  <si>
    <t>238,86*1,03 'Prepočítané koeficientom množstva</t>
  </si>
  <si>
    <t>59</t>
  </si>
  <si>
    <t>767658345.S</t>
  </si>
  <si>
    <t xml:space="preserve">Montáž  garážových vrát  - rolovacie  s elektrickým  otváraním </t>
  </si>
  <si>
    <t>893684698</t>
  </si>
  <si>
    <t>60</t>
  </si>
  <si>
    <t>553410062395.S.1</t>
  </si>
  <si>
    <t>Vráta garážové rolovacie komb. oceľ - hliník  s elektrickým ovládaním  farba sivá RAL 9006</t>
  </si>
  <si>
    <t>-1007681091</t>
  </si>
  <si>
    <t>61</t>
  </si>
  <si>
    <t>767995108.S</t>
  </si>
  <si>
    <t xml:space="preserve">Montáž  oceľovej  konštrukcia haly </t>
  </si>
  <si>
    <t>kg</t>
  </si>
  <si>
    <t>2115266336</t>
  </si>
  <si>
    <t>"  váha " 3477,3*1,05</t>
  </si>
  <si>
    <t xml:space="preserve">" väzničky  Z 262/2,5 mm váha 7,85 kg/bm  " </t>
  </si>
  <si>
    <t>(13,20*12)*7,85</t>
  </si>
  <si>
    <t>62</t>
  </si>
  <si>
    <t>133880001120.S.1</t>
  </si>
  <si>
    <t xml:space="preserve">Oceľový nosník HEA 140, 100 z valcovanej ocele </t>
  </si>
  <si>
    <t>708453609</t>
  </si>
  <si>
    <t>" stĺp  HEA 140  4,50 m , 6 ks "  666,9</t>
  </si>
  <si>
    <t>" väzník HEA 100 12,878, 3 ks " 215,06*3</t>
  </si>
  <si>
    <t>1312,08*1,10</t>
  </si>
  <si>
    <t>63</t>
  </si>
  <si>
    <t>133840000800.S.1</t>
  </si>
  <si>
    <t xml:space="preserve">Tyč oceľová prierezu UPE 80 . UPE 100  mm valcovaná za tepla, </t>
  </si>
  <si>
    <t>-1269074329</t>
  </si>
  <si>
    <t>"UPE 80 "</t>
  </si>
  <si>
    <t>"  väzník 19,256 m ,3ks "  152,12*3</t>
  </si>
  <si>
    <t>" stužidlo 5,99, 4 ks " 189,28</t>
  </si>
  <si>
    <t>" križ stužidlo  strech. 12,444m ,2 ks " 196,62</t>
  </si>
  <si>
    <t>" križ stužidlo  stena. 14,478 m,3 ks " 349,53</t>
  </si>
  <si>
    <t xml:space="preserve">"UPE 100 " </t>
  </si>
  <si>
    <t>"väzník 11,933m , 3ks "  117,18*3</t>
  </si>
  <si>
    <t>1543,33*1,10</t>
  </si>
  <si>
    <t>64</t>
  </si>
  <si>
    <t>133830000100.S.1</t>
  </si>
  <si>
    <t xml:space="preserve">Tyč oceľová stredná prierezu IPE 80 mm, </t>
  </si>
  <si>
    <t>2089419249</t>
  </si>
  <si>
    <t>" väzník 1,643m 3 ks"  9,86*3*1,10</t>
  </si>
  <si>
    <t>65</t>
  </si>
  <si>
    <t>145640001200.S.01</t>
  </si>
  <si>
    <t xml:space="preserve">Profil oceľový uzavretý štvorcový120/120/6 mm </t>
  </si>
  <si>
    <t>-829102118</t>
  </si>
  <si>
    <t>" 4,50 m , 3 ks "  271,17*1,10</t>
  </si>
  <si>
    <t>66</t>
  </si>
  <si>
    <t>136110002000.S</t>
  </si>
  <si>
    <t xml:space="preserve">Plech oceľový hrubý hr. 20 mm a 15 mm </t>
  </si>
  <si>
    <t>1765560574</t>
  </si>
  <si>
    <t xml:space="preserve">"oceľové platnička 330/330/20 mm , 9 ks " </t>
  </si>
  <si>
    <t>0,98*157</t>
  </si>
  <si>
    <t xml:space="preserve">"oceľové platnička 330/330/15mm , 13 ks " </t>
  </si>
  <si>
    <t>1,42*117,80</t>
  </si>
  <si>
    <t>321,136*1,10</t>
  </si>
  <si>
    <t>67</t>
  </si>
  <si>
    <t>136110000100.S.1</t>
  </si>
  <si>
    <t xml:space="preserve">Oceľové väzničky  Z 262/2,5 mm </t>
  </si>
  <si>
    <t>-575803049</t>
  </si>
  <si>
    <t xml:space="preserve">"  väzničky   " </t>
  </si>
  <si>
    <t xml:space="preserve"> 13,20*12*7,85*1,10</t>
  </si>
  <si>
    <t>68</t>
  </si>
  <si>
    <t>998767201.S</t>
  </si>
  <si>
    <t>Presun hmôt pre kovové stavebné doplnkové konštrukcie v objektoch výšky do 6 m</t>
  </si>
  <si>
    <t>-588497143</t>
  </si>
  <si>
    <t xml:space="preserve">01.2 - 01.2 -  Vstavok - soc. zázemie , žumpa a kanalizačná prípojka  </t>
  </si>
  <si>
    <t xml:space="preserve">    3 - Zvislé a kompletné konštrukcie</t>
  </si>
  <si>
    <t xml:space="preserve">    4 - Vodorovné konštrukcie</t>
  </si>
  <si>
    <t xml:space="preserve">    8 - Rúrové vedenie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</si>
  <si>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</si>
  <si>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</si>
  <si>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</si>
  <si>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</si>
  <si>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</si>
  <si>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</si>
  <si>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771 - Podlahy z dlaždíc</t>
  </si>
  <si>
    <t xml:space="preserve">    781 - Dokončovacie práce a obklady</t>
  </si>
  <si>
    <t xml:space="preserve">    783 - Nátery</t>
  </si>
  <si>
    <t xml:space="preserve">    784 - Maľby</t>
  </si>
  <si>
    <t>131201201.S</t>
  </si>
  <si>
    <t>Výkop zapaženej jamy v hornine 3, do 100 m3</t>
  </si>
  <si>
    <t>1447596215</t>
  </si>
  <si>
    <t xml:space="preserve">" pre žumpu " </t>
  </si>
  <si>
    <t>(3,60+1,00*2)*(2,30+1,00*2)*3,00</t>
  </si>
  <si>
    <t>131201209.S</t>
  </si>
  <si>
    <t>Príplatok za lepivosť pri hĺbení zapažených jám a zárezov s urovnaním dna v hornine 3</t>
  </si>
  <si>
    <t>-1496677690</t>
  </si>
  <si>
    <t>72,24*0,30</t>
  </si>
  <si>
    <t>-1071939256</t>
  </si>
  <si>
    <t xml:space="preserve">" napojenie žumpy " </t>
  </si>
  <si>
    <t>0,80*1,00*2,50</t>
  </si>
  <si>
    <t>-1033343303</t>
  </si>
  <si>
    <t>2,00*0,30</t>
  </si>
  <si>
    <t>151101201.S</t>
  </si>
  <si>
    <t>Paženie stien bez rozopretia alebo vzopretia, príložné hĺbky do 4m</t>
  </si>
  <si>
    <t>-1579645383</t>
  </si>
  <si>
    <t>29,70</t>
  </si>
  <si>
    <t>151101211.S</t>
  </si>
  <si>
    <t>Odstránenie paženia stien príložné hĺbky do 4 m</t>
  </si>
  <si>
    <t>-825368048</t>
  </si>
  <si>
    <t>151101301.S</t>
  </si>
  <si>
    <t>Rozopretie zapažených stien pri pažení príložnom hĺbky do 4 m</t>
  </si>
  <si>
    <t>435158004</t>
  </si>
  <si>
    <t>151101311.S</t>
  </si>
  <si>
    <t>Odstránenie rozopretia stien paženia príložného hĺbky do 4 m</t>
  </si>
  <si>
    <t>43558029</t>
  </si>
  <si>
    <t>-1255602116</t>
  </si>
  <si>
    <t>"jama Žumpa "  72,240</t>
  </si>
  <si>
    <t>" ryha "  2,00</t>
  </si>
  <si>
    <t>" zásypy  "56,368</t>
  </si>
  <si>
    <t>210352954</t>
  </si>
  <si>
    <t>" výkopy "  74,24</t>
  </si>
  <si>
    <t>" odpočet  zásypov " -56,368</t>
  </si>
  <si>
    <t>245539668</t>
  </si>
  <si>
    <t>(16-3)*17,872</t>
  </si>
  <si>
    <t>167101102.S</t>
  </si>
  <si>
    <t>Nakladanie neuľahnutého výkopku z hornín tr.1-4 nad 100 do 1000 m3</t>
  </si>
  <si>
    <t>39058613</t>
  </si>
  <si>
    <t>205009930</t>
  </si>
  <si>
    <t>17,872</t>
  </si>
  <si>
    <t>570812414</t>
  </si>
  <si>
    <t>" zemina "17,872*1,65</t>
  </si>
  <si>
    <t>-1736794646</t>
  </si>
  <si>
    <t xml:space="preserve">" okolo žumpy " </t>
  </si>
  <si>
    <t xml:space="preserve">72,240 </t>
  </si>
  <si>
    <t>"podklad " -2,90*4,20*0,40</t>
  </si>
  <si>
    <t>" žumpa "-12,00</t>
  </si>
  <si>
    <t xml:space="preserve">" ryha pre potrubie " </t>
  </si>
  <si>
    <t>0,80*0,50*2,50</t>
  </si>
  <si>
    <t>175101102.S</t>
  </si>
  <si>
    <t>Obsyp potrubia sypaninou z vhodných hornín 1 až 4 s prehodením sypaniny</t>
  </si>
  <si>
    <t>817261086</t>
  </si>
  <si>
    <t xml:space="preserve">"30 cm nad  potrubie " </t>
  </si>
  <si>
    <t>"  DN 150 "2,50*0,80*0,45-(3,14*0,075*0,075*2,50)</t>
  </si>
  <si>
    <t>583310002700.S</t>
  </si>
  <si>
    <t>Štrkopiesok frakcia 0-8 mm</t>
  </si>
  <si>
    <t>-742093672</t>
  </si>
  <si>
    <t>0,8577*1,60</t>
  </si>
  <si>
    <t>Zvislé a kompletné konštrukcie</t>
  </si>
  <si>
    <t>311233161.S</t>
  </si>
  <si>
    <t>Murivo nosné (m3) z tehál pálených dierovaných brúsených na pero a drážku hrúbky 250 mm, na maltu pre tenké škáry</t>
  </si>
  <si>
    <t>-847723238</t>
  </si>
  <si>
    <t>(6,25+3,25)*2,75*0,25</t>
  </si>
  <si>
    <t>3,25*2,50*0,25</t>
  </si>
  <si>
    <t>-(1,00+0,80)*2,00*0,25</t>
  </si>
  <si>
    <t>317121101.S</t>
  </si>
  <si>
    <t>Montáž prefabrikovaného prekladu pre svetlosť otvoru od 600 do 1050 mm</t>
  </si>
  <si>
    <t>-558033229</t>
  </si>
  <si>
    <t xml:space="preserve">" priečka hr. 100 mm " </t>
  </si>
  <si>
    <t>" dvere 600/1970  "  1</t>
  </si>
  <si>
    <t xml:space="preserve">" murivo hr. 250 mm " </t>
  </si>
  <si>
    <t>" dvere 900/1970 " 2</t>
  </si>
  <si>
    <t>" dverev 700/1970 mm " 2</t>
  </si>
  <si>
    <t>595360005700.S</t>
  </si>
  <si>
    <t>Pórobetónový preklad nenosný, lxšxv 1000x100x250 mm</t>
  </si>
  <si>
    <t>149522280</t>
  </si>
  <si>
    <t>1*1,01 'Prepočítané koeficientom množstva</t>
  </si>
  <si>
    <t>595360006100.S</t>
  </si>
  <si>
    <t>Pórobetónový preklad nenosný, lxšxv 1200x125x250 mm</t>
  </si>
  <si>
    <t>-180987088</t>
  </si>
  <si>
    <t>342240131.S</t>
  </si>
  <si>
    <t>Priečky z tehál pálených dierovaných brúsených na pero a drážku hrúbky 100 mm, na maltu pre tenké škáry</t>
  </si>
  <si>
    <t>954711005</t>
  </si>
  <si>
    <t>0,95*2,00</t>
  </si>
  <si>
    <t>(0,95+1,95)*2,75</t>
  </si>
  <si>
    <t>-0,70*2,00</t>
  </si>
  <si>
    <t>Vodorovné konštrukcie</t>
  </si>
  <si>
    <t>417321414.S</t>
  </si>
  <si>
    <t>Betón stužujúcich pásov a vencov železový tr. C 20/25</t>
  </si>
  <si>
    <t>-2069600370</t>
  </si>
  <si>
    <t>(6,25+3,25*2)*0,25*0,15</t>
  </si>
  <si>
    <t>417351115.S</t>
  </si>
  <si>
    <t>Debnenie bočníc stužujúcich pásov a vencov vrátane vzpier zhotovenie</t>
  </si>
  <si>
    <t>-1065734109</t>
  </si>
  <si>
    <t>(6,25+3,25*2)*2*0,15</t>
  </si>
  <si>
    <t>417351116.S</t>
  </si>
  <si>
    <t>Debnenie bočníc stužujúcich pásov a vencov vrátane vzpier odstránenie</t>
  </si>
  <si>
    <t>-1358419212</t>
  </si>
  <si>
    <t>417361821.S</t>
  </si>
  <si>
    <t>Výstuž stužujúcich pásov a vencov z betonárskej ocele B500 (10505)</t>
  </si>
  <si>
    <t>1724535033</t>
  </si>
  <si>
    <t>0,478*105/1000</t>
  </si>
  <si>
    <t>451573111.S</t>
  </si>
  <si>
    <t>Lôžko pod potrubie, stoky a drobné objekty, v otvorenom výkope z piesku 63 mm</t>
  </si>
  <si>
    <t>417936987</t>
  </si>
  <si>
    <t>0,80*0,10*2,50</t>
  </si>
  <si>
    <t>612460121.S</t>
  </si>
  <si>
    <t>Príprava vnútorného podkladu stien penetráciou základnou</t>
  </si>
  <si>
    <t>2145065103</t>
  </si>
  <si>
    <t>(6,25+3,25)*2,75*2</t>
  </si>
  <si>
    <t>3,25*2,50*2</t>
  </si>
  <si>
    <t>-(1,00+0,80)*2,00*2</t>
  </si>
  <si>
    <t xml:space="preserve">"priečky hr. 100 mm " </t>
  </si>
  <si>
    <t>0,95*2,00*2+2,00*0,13</t>
  </si>
  <si>
    <t>(0,95+1,95)*2,75*2</t>
  </si>
  <si>
    <t>-0,70*2,00*2</t>
  </si>
  <si>
    <t>612460364.S</t>
  </si>
  <si>
    <t>Vnútorná omietka stien vápennocementová jednovrstvová, hr. 15 mm</t>
  </si>
  <si>
    <t>-522632005</t>
  </si>
  <si>
    <t>612481031.S</t>
  </si>
  <si>
    <t>Rohový profil z pozinkovaného plechu pre hrúbku omietky 8 až 12 mm</t>
  </si>
  <si>
    <t>-708657674</t>
  </si>
  <si>
    <t>2,00*2+2,65</t>
  </si>
  <si>
    <t>631315711.S</t>
  </si>
  <si>
    <t>Mazanina z betónu prostého (m3) tr. C 25/30 hr.nad 120 do 240 mm</t>
  </si>
  <si>
    <t>24085190</t>
  </si>
  <si>
    <t xml:space="preserve">" pod žumpu " </t>
  </si>
  <si>
    <t>4,20*2,90*0,20</t>
  </si>
  <si>
    <t>631319155.S</t>
  </si>
  <si>
    <t>Príplatok za prehlad. povrchu betónovej mazaniny min. tr.C 8/10 oceľ. hlad. hr. 120-240 mm</t>
  </si>
  <si>
    <t>-1836203107</t>
  </si>
  <si>
    <t>631319175.S</t>
  </si>
  <si>
    <t>Príplatok za strhnutie povrchu mazaniny latou pre hr. obidvoch vrstiev mazaniny nad 120 do 240 mm</t>
  </si>
  <si>
    <t>-508873146</t>
  </si>
  <si>
    <t>-159450803</t>
  </si>
  <si>
    <t xml:space="preserve">" zumpa " </t>
  </si>
  <si>
    <t>4,20*2,90*2*1,10</t>
  </si>
  <si>
    <t>-556150147</t>
  </si>
  <si>
    <t>642942111.S</t>
  </si>
  <si>
    <t>Osadenie oceľovej dverovej zárubne alebo rámu, plochy otvoru do 2,5 m2</t>
  </si>
  <si>
    <t>951872788</t>
  </si>
  <si>
    <t>553310009100.S.1</t>
  </si>
  <si>
    <t xml:space="preserve">Zárubňa oceľová  šxvxhr 1000x1970x160 mm </t>
  </si>
  <si>
    <t>201737187</t>
  </si>
  <si>
    <t>553310008700.S</t>
  </si>
  <si>
    <t xml:space="preserve">Zárubňa oceľová oblá šxvxhr 800x1970x160 mm </t>
  </si>
  <si>
    <t>-578650107</t>
  </si>
  <si>
    <t>553310007300.S</t>
  </si>
  <si>
    <t xml:space="preserve">Zárubňa oceľová šxvxhr 700x1970x100 mm </t>
  </si>
  <si>
    <t>1899088004</t>
  </si>
  <si>
    <t>Rúrové vedenie</t>
  </si>
  <si>
    <t>871315542.S</t>
  </si>
  <si>
    <t>Potrubie kanalizačné PVC-U gravitačné hladké plnostenné SN 8 DN 125</t>
  </si>
  <si>
    <t>-778864970</t>
  </si>
  <si>
    <t>894170212.S</t>
  </si>
  <si>
    <t>Osadenie podzemnej plastovej nádrže na odpadovú vodu - žumpu  12 000 l</t>
  </si>
  <si>
    <t>-867966377</t>
  </si>
  <si>
    <t>28661004870 pc</t>
  </si>
  <si>
    <t xml:space="preserve">Žumpy plastové valcové, objem 12000 l </t>
  </si>
  <si>
    <t>kpl</t>
  </si>
  <si>
    <t>-1654739064</t>
  </si>
  <si>
    <t>-456403245</t>
  </si>
  <si>
    <t>712</t>
  </si>
  <si>
    <t>Izolácie striech, povlakové krytiny</t>
  </si>
  <si>
    <t>712290010.S</t>
  </si>
  <si>
    <t>Zhotovenie parozábrany pre strechy ploché do 10°</t>
  </si>
  <si>
    <t>-1289117230</t>
  </si>
  <si>
    <t>6,00*3,25</t>
  </si>
  <si>
    <t>283220003000.S</t>
  </si>
  <si>
    <t xml:space="preserve">Parozábrana - fólia </t>
  </si>
  <si>
    <t>-455668992</t>
  </si>
  <si>
    <t>19,5*1,15 'Prepočítané koeficientom množstva</t>
  </si>
  <si>
    <t>998712201.S</t>
  </si>
  <si>
    <t>Presun hmôt pre izoláciu povlakovej krytiny v objektoch výšky do 6 m</t>
  </si>
  <si>
    <t>-1653327605</t>
  </si>
  <si>
    <t>713</t>
  </si>
  <si>
    <t>Izolácie tepelné</t>
  </si>
  <si>
    <t>713111132.S</t>
  </si>
  <si>
    <t xml:space="preserve">Montáž tepelnej izolácie stropov rebrových minerálnou vlnou, spodkom kladenými voľne </t>
  </si>
  <si>
    <t>-1115161415</t>
  </si>
  <si>
    <t>6,00*3,25*2</t>
  </si>
  <si>
    <t>631440001600</t>
  </si>
  <si>
    <t>Doska 50x600x1200 mm z kamennej vlny, vhodná na akustickú izoláciu šikmých striech, stropov, priečok</t>
  </si>
  <si>
    <t>1332362090</t>
  </si>
  <si>
    <t>19,5*1,02 'Prepočítané koeficientom množstva</t>
  </si>
  <si>
    <t>631440001900</t>
  </si>
  <si>
    <t>Doska 100x600x1200 mm z kamennej vlny, vhodná na akustickú izoláciu šikmých striech, stropov, priečok</t>
  </si>
  <si>
    <t>684509980</t>
  </si>
  <si>
    <t>998713201.S</t>
  </si>
  <si>
    <t>Presun hmôt pre izolácie tepelné v objektoch výšky do 6 m</t>
  </si>
  <si>
    <t>-1809261225</t>
  </si>
  <si>
    <t>721</t>
  </si>
  <si>
    <t>Zdravotechnika - vnútorná kanalizácia</t>
  </si>
  <si>
    <t>721229010.S</t>
  </si>
  <si>
    <t>Montáž podlahového odtokového žlabu dĺžky 700 mm pre montáž do stredu</t>
  </si>
  <si>
    <t>-1979767645</t>
  </si>
  <si>
    <t>552240006900.S</t>
  </si>
  <si>
    <t>Žľab sprchový bez krytu nerezový DN 50, zvislý odtok, dĺ. 700 mm, montáž do priestoru</t>
  </si>
  <si>
    <t>98969000</t>
  </si>
  <si>
    <t>998721201.S</t>
  </si>
  <si>
    <t>Presun hmôt pre vnútornú kanalizáciu v objektoch výšky do 6 m</t>
  </si>
  <si>
    <t>1313008854</t>
  </si>
  <si>
    <t>725</t>
  </si>
  <si>
    <t>Zdravotechnika - zariaďovacie predmety</t>
  </si>
  <si>
    <t>72511</t>
  </si>
  <si>
    <t xml:space="preserve">Dodávka a montáž  rozvodov  vody, kanalizácie a dopojovacích armatúr zariaďovajích predmetov </t>
  </si>
  <si>
    <t xml:space="preserve">kpl </t>
  </si>
  <si>
    <t>-1890764945</t>
  </si>
  <si>
    <t>725119410.S</t>
  </si>
  <si>
    <t>Montáž záchodovej misy keramickej zavesenej s rovným odpadom</t>
  </si>
  <si>
    <t>1911863527</t>
  </si>
  <si>
    <t>642360004000.S</t>
  </si>
  <si>
    <t xml:space="preserve">Misa záchodová keramická závesná </t>
  </si>
  <si>
    <t>-1645458862</t>
  </si>
  <si>
    <t>725129201.S.01</t>
  </si>
  <si>
    <t xml:space="preserve">Montáž pisoáru keramického </t>
  </si>
  <si>
    <t>1358853495</t>
  </si>
  <si>
    <t>642510000100.S</t>
  </si>
  <si>
    <t>Pisoár keramický</t>
  </si>
  <si>
    <t>517847080</t>
  </si>
  <si>
    <t>725219201.S</t>
  </si>
  <si>
    <t>Montáž umývadla keramického na konzoly, bez výtokovej armatúry</t>
  </si>
  <si>
    <t>1883030622</t>
  </si>
  <si>
    <t>642110004300.S</t>
  </si>
  <si>
    <t>Umývadlo keramické bežný typ</t>
  </si>
  <si>
    <t>161176679</t>
  </si>
  <si>
    <t>725333360.S</t>
  </si>
  <si>
    <t>Montáž výlevky keramickej voľne stojacej bez výtokovej armatúry</t>
  </si>
  <si>
    <t>-138488096</t>
  </si>
  <si>
    <t>642710000100.S</t>
  </si>
  <si>
    <t>Výlevka s plastovou mrežou</t>
  </si>
  <si>
    <t>-1619118601</t>
  </si>
  <si>
    <t>725829201.S</t>
  </si>
  <si>
    <t>Montáž batérie umývadlovej a  výlevkových  nástennej pákovej alebo klasickej s mechanickým ovládaním</t>
  </si>
  <si>
    <t>699006057</t>
  </si>
  <si>
    <t>551450003800.S</t>
  </si>
  <si>
    <t>Batéria umývadlová stojanková páková</t>
  </si>
  <si>
    <t>-1179588795</t>
  </si>
  <si>
    <t>551450003500.S</t>
  </si>
  <si>
    <t>Batéria výlevkový  nástenná páková</t>
  </si>
  <si>
    <t>1629633237</t>
  </si>
  <si>
    <t>725849201.S</t>
  </si>
  <si>
    <t>Montáž batérie sprchovej nástennej pákovej, klasickej</t>
  </si>
  <si>
    <t>-1752291151</t>
  </si>
  <si>
    <t>551450002600.S</t>
  </si>
  <si>
    <t>Batéria sprchová nástenná páková</t>
  </si>
  <si>
    <t>143840345</t>
  </si>
  <si>
    <t>998725201.S</t>
  </si>
  <si>
    <t>Presun hmôt pre zariaďovacie predmety v objektoch výšky do 6 m</t>
  </si>
  <si>
    <t>-1543218227</t>
  </si>
  <si>
    <t>762</t>
  </si>
  <si>
    <t>Konštrukcie tesárske</t>
  </si>
  <si>
    <t>69</t>
  </si>
  <si>
    <t>762341201.S</t>
  </si>
  <si>
    <t xml:space="preserve">Montáž latovania jednoduchých striech </t>
  </si>
  <si>
    <t>-2075506353</t>
  </si>
  <si>
    <t xml:space="preserve">"  hranol 50/50 mm " </t>
  </si>
  <si>
    <t>3,40*11</t>
  </si>
  <si>
    <t>70</t>
  </si>
  <si>
    <t>605120000200.S</t>
  </si>
  <si>
    <t>Hranoly z mäkkého reziva neopracované hranené akosť II</t>
  </si>
  <si>
    <t>-1908520894</t>
  </si>
  <si>
    <t>37,40*0,05*0,05</t>
  </si>
  <si>
    <t>0,094*1,1 'Prepočítané koeficientom množstva</t>
  </si>
  <si>
    <t>71</t>
  </si>
  <si>
    <t>762395000.S</t>
  </si>
  <si>
    <t>Spojovacie prostriedky pre viazané konštrukcie krovov, debnenie a laťovanie, nadstrešné konštr., spádové kliny - svorky, dosky, klince, pásová oceľ, vruty</t>
  </si>
  <si>
    <t>-24219514</t>
  </si>
  <si>
    <t>72</t>
  </si>
  <si>
    <t>762421314.S</t>
  </si>
  <si>
    <t>Obloženie stropov alebo strešných podhľadov z dosiek OSB skrutkovaných na pero a drážku hr. dosky 20 mm</t>
  </si>
  <si>
    <t>808389939</t>
  </si>
  <si>
    <t>73</t>
  </si>
  <si>
    <t>998762202.S</t>
  </si>
  <si>
    <t>Presun hmôt pre konštrukcie tesárske v objektoch výšky do 12 m</t>
  </si>
  <si>
    <t>-88222157</t>
  </si>
  <si>
    <t>763</t>
  </si>
  <si>
    <t>Konštrukcie - drevostavby</t>
  </si>
  <si>
    <t>74</t>
  </si>
  <si>
    <t>763120010</t>
  </si>
  <si>
    <t>Sadrokartónová inštalačná predstena RIGIPS pre sanitárne zariadenia, jednoduché opláštenie, doska RBI 12,5 mm</t>
  </si>
  <si>
    <t>-183108088</t>
  </si>
  <si>
    <t xml:space="preserve">"105 WC " </t>
  </si>
  <si>
    <t>(0,30+1,85)*0,85</t>
  </si>
  <si>
    <t>75</t>
  </si>
  <si>
    <t>763138212.S</t>
  </si>
  <si>
    <t>Podhľad SDK závesný na jednoúrovňovej oceľovej podkonštrukcií CD+UD, doska impregnovaná H2 12.5 mm</t>
  </si>
  <si>
    <t>760769925</t>
  </si>
  <si>
    <t xml:space="preserve">"102- denná miestnosť " </t>
  </si>
  <si>
    <t>3,25*3,25</t>
  </si>
  <si>
    <t>"103-predsieň umyváreň "</t>
  </si>
  <si>
    <t>2,50*1,25+1,55*1,05</t>
  </si>
  <si>
    <t xml:space="preserve">"104  sprcha " </t>
  </si>
  <si>
    <t>1,55*0,85</t>
  </si>
  <si>
    <t>0,85*1,60</t>
  </si>
  <si>
    <t>76</t>
  </si>
  <si>
    <t>998763201.S</t>
  </si>
  <si>
    <t>Presun hmôt pre drevostavby v objektoch výšky do 12 m</t>
  </si>
  <si>
    <t>-1412621196</t>
  </si>
  <si>
    <t>77</t>
  </si>
  <si>
    <t>766662112.S</t>
  </si>
  <si>
    <t>Montáž dverového krídla otočného jednokrídlového , do existujúcej zárubne, vrátane kovania</t>
  </si>
  <si>
    <t>-612753431</t>
  </si>
  <si>
    <t>78</t>
  </si>
  <si>
    <t>61165000101.01</t>
  </si>
  <si>
    <t xml:space="preserve">Dvere vnútorné  drevené 600-900x1970 mm, výplň DTD, CPL lamino 0,2 mm vrátanie kovania a klučky a zámku </t>
  </si>
  <si>
    <t>-214075727</t>
  </si>
  <si>
    <t>79</t>
  </si>
  <si>
    <t>918322030</t>
  </si>
  <si>
    <t>80</t>
  </si>
  <si>
    <t>767995105.S</t>
  </si>
  <si>
    <t>Montáž ostatných atypických kovových stavebných doplnkových konštrukcií nad 50 do 100 kg</t>
  </si>
  <si>
    <t>1532499022</t>
  </si>
  <si>
    <t xml:space="preserve">" stropné nosníky  IPE 5 x 8,34kg/bm " </t>
  </si>
  <si>
    <t>6,25*5*8,34</t>
  </si>
  <si>
    <t>81</t>
  </si>
  <si>
    <t>133830000100.S</t>
  </si>
  <si>
    <t xml:space="preserve">Tyč oceľová stredná prierezu IPE 100 mm, </t>
  </si>
  <si>
    <t>-787371573</t>
  </si>
  <si>
    <t>6,25*5*8,34*1,15/1000</t>
  </si>
  <si>
    <t>82</t>
  </si>
  <si>
    <t>1830661319</t>
  </si>
  <si>
    <t>771</t>
  </si>
  <si>
    <t>Podlahy z dlaždíc</t>
  </si>
  <si>
    <t>83</t>
  </si>
  <si>
    <t>771415014.S</t>
  </si>
  <si>
    <t>Montáž soklíkov z obkladačiek do tmelu v.100 mm</t>
  </si>
  <si>
    <t>329885790</t>
  </si>
  <si>
    <t>(3,25+3,25)*2-1,00</t>
  </si>
  <si>
    <t>(2,30+2,50)*2-(0,80+1,00+0,60)</t>
  </si>
  <si>
    <t>1,55</t>
  </si>
  <si>
    <t>84</t>
  </si>
  <si>
    <t>771576107</t>
  </si>
  <si>
    <t>Montáž podláh z dlaždíc keramických do tmelu flexibilného  vrátane škárovania</t>
  </si>
  <si>
    <t>2084675520</t>
  </si>
  <si>
    <t>85</t>
  </si>
  <si>
    <t>597740000500.S</t>
  </si>
  <si>
    <t xml:space="preserve">Dlaždice keramické hr. 10 mm </t>
  </si>
  <si>
    <t>340370136</t>
  </si>
  <si>
    <t>20,75*0,10+18,00</t>
  </si>
  <si>
    <t>20,075*1,05 'Prepočítané koeficientom množstva</t>
  </si>
  <si>
    <t>86</t>
  </si>
  <si>
    <t>585860001100</t>
  </si>
  <si>
    <t>Univerzálna škárovacia hmota ( všetky odtiene ) najmä ná škárovavanie obkladov a dlažieb</t>
  </si>
  <si>
    <t>-1188181040</t>
  </si>
  <si>
    <t>21,08*0,35</t>
  </si>
  <si>
    <t>87</t>
  </si>
  <si>
    <t>998771201.S</t>
  </si>
  <si>
    <t>Presun hmôt pre podlahy z dlaždíc v objektoch výšky do 6m</t>
  </si>
  <si>
    <t>-1390545091</t>
  </si>
  <si>
    <t>781</t>
  </si>
  <si>
    <t>Dokončovacie práce a obklady</t>
  </si>
  <si>
    <t>88</t>
  </si>
  <si>
    <t>781445208</t>
  </si>
  <si>
    <t>Montáž obkladov vnútor. stien z obkladačiek kladených do tmelu flexibilného</t>
  </si>
  <si>
    <t>1375254565</t>
  </si>
  <si>
    <t>(2,50+2,30)*2*2,10</t>
  </si>
  <si>
    <t>-(0,70+0,60)*2,00</t>
  </si>
  <si>
    <t>-0,60*2,00</t>
  </si>
  <si>
    <t>(0,85*2+0,95+0,13)*2,10</t>
  </si>
  <si>
    <t>(1,60+0,85+1,60)*2,10</t>
  </si>
  <si>
    <t>-0,60*1,97</t>
  </si>
  <si>
    <t xml:space="preserve">" SDK predstena " </t>
  </si>
  <si>
    <t>(1,85+0,30)*0,85</t>
  </si>
  <si>
    <t>89</t>
  </si>
  <si>
    <t>597640001900.S</t>
  </si>
  <si>
    <t>Obkladačky keramické</t>
  </si>
  <si>
    <t>-1851552599</t>
  </si>
  <si>
    <t>31,349*1,1 'Prepočítané koeficientom množstva</t>
  </si>
  <si>
    <t>90</t>
  </si>
  <si>
    <t>-1688269642</t>
  </si>
  <si>
    <t>31,349</t>
  </si>
  <si>
    <t>31,349*0,4 'Prepočítané koeficientom množstva</t>
  </si>
  <si>
    <t>91</t>
  </si>
  <si>
    <t>998781201.S</t>
  </si>
  <si>
    <t>Presun hmôt pre obklady keramické v objektoch výšky do 6 m</t>
  </si>
  <si>
    <t>-1588827070</t>
  </si>
  <si>
    <t>783</t>
  </si>
  <si>
    <t>Nátery</t>
  </si>
  <si>
    <t>92</t>
  </si>
  <si>
    <t>783222100.S</t>
  </si>
  <si>
    <t>Nátery kov.stav.doplnk.konštr. syntetické farby šedej na vzduchu schnúce dvojnásobné - 70µm</t>
  </si>
  <si>
    <t>2113549775</t>
  </si>
  <si>
    <t xml:space="preserve">" nosníky IPE 100 " </t>
  </si>
  <si>
    <t>6,00*5*0,40</t>
  </si>
  <si>
    <t>93</t>
  </si>
  <si>
    <t>783225100.S</t>
  </si>
  <si>
    <t>Nátery kov.stav.doplnk.konštr. syntetické na vzduchu schnúce dvojnás. 1x s emailov. - 105µm</t>
  </si>
  <si>
    <t>979609602</t>
  </si>
  <si>
    <t xml:space="preserve">" zárubne " </t>
  </si>
  <si>
    <t>(0,60+2,00*2)*0,25*1</t>
  </si>
  <si>
    <t>(0,70+2,00*2)*0,33*1</t>
  </si>
  <si>
    <t>(0,90+2,00*2)*0,33*1</t>
  </si>
  <si>
    <t>94</t>
  </si>
  <si>
    <t>783226100.S</t>
  </si>
  <si>
    <t>Nátery kov.stav.doplnk.konštr. syntetické na vzduchu schnúce základný - 35µm</t>
  </si>
  <si>
    <t>-832252584</t>
  </si>
  <si>
    <t>95</t>
  </si>
  <si>
    <t>783782404.S</t>
  </si>
  <si>
    <t>Nátery tesárskych konštrukcií, povrchová impregnácia proti drevokaznému hmyzu, hubám a plesniam, jednonásobná</t>
  </si>
  <si>
    <t>-413823607</t>
  </si>
  <si>
    <t>3,40*11*0,20</t>
  </si>
  <si>
    <t xml:space="preserve">" OSB doska " </t>
  </si>
  <si>
    <t>96</t>
  </si>
  <si>
    <t>783894612</t>
  </si>
  <si>
    <t>Náter farbami ekologickými riediteľnými vodou SADAKRINOM bielym pre náter sadrokartón. stropov 2x</t>
  </si>
  <si>
    <t>1331466351</t>
  </si>
  <si>
    <t xml:space="preserve">" SDK podhľad " </t>
  </si>
  <si>
    <t>784</t>
  </si>
  <si>
    <t>Maľby</t>
  </si>
  <si>
    <t>97</t>
  </si>
  <si>
    <t>784410100.S</t>
  </si>
  <si>
    <t>Penetrovanie jednonásobné jemnozrnných podkladov výšky do 3,80 m</t>
  </si>
  <si>
    <t>169651118</t>
  </si>
  <si>
    <t>78,51</t>
  </si>
  <si>
    <t xml:space="preserve">" odpočet " obkladov " </t>
  </si>
  <si>
    <t>-31,349</t>
  </si>
  <si>
    <t>98</t>
  </si>
  <si>
    <t>784452271.S</t>
  </si>
  <si>
    <t>Maľby z maliarskych zmesí na vodnej báze, ručne nanášané dvojnásobné základné na podklad jemnozrnný výšky do 3,80 m</t>
  </si>
  <si>
    <t>1121053377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</si>
</sst>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4" fontId="27" fillId="0" borderId="0" xfId="0" applyNumberFormat="1" applyFont="1"/>
    <xf numFmtId="166" fontId="36" fillId="0" borderId="12" xfId="0" applyNumberFormat="1" applyFont="1" applyBorder="1"/>
    <xf numFmtId="166" fontId="36" fillId="0" borderId="13" xfId="0" applyNumberFormat="1" applyFont="1" applyBorder="1"/>
    <xf numFmtId="4" fontId="3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4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right" vertical="center"/>
    </xf>
    <xf numFmtId="0" fontId="25" fillId="5" borderId="8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3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48" t="s">
        <v>5</v>
      </c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4.9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ht="12" customHeight="1">
      <c r="B5" s="20"/>
      <c r="D5" s="24" t="s">
        <v>12</v>
      </c>
      <c r="K5" s="206" t="s">
        <v>13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R5" s="20"/>
      <c r="BE5" s="203" t="s">
        <v>14</v>
      </c>
      <c r="BS5" s="17" t="s">
        <v>6</v>
      </c>
    </row>
    <row r="6" spans="1:74" ht="36.950000000000003" customHeight="1">
      <c r="B6" s="20"/>
      <c r="D6" s="26" t="s">
        <v>15</v>
      </c>
      <c r="K6" s="208" t="s">
        <v>16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R6" s="20"/>
      <c r="BE6" s="204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04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04"/>
      <c r="BS8" s="17" t="s">
        <v>6</v>
      </c>
    </row>
    <row r="9" spans="1:74" ht="14.45" customHeight="1">
      <c r="B9" s="20"/>
      <c r="AR9" s="20"/>
      <c r="BE9" s="204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04"/>
      <c r="BS10" s="17" t="s">
        <v>6</v>
      </c>
    </row>
    <row r="11" spans="1:74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04"/>
      <c r="BS11" s="17" t="s">
        <v>6</v>
      </c>
    </row>
    <row r="12" spans="1:74" ht="6.95" customHeight="1">
      <c r="B12" s="20"/>
      <c r="AR12" s="20"/>
      <c r="BE12" s="204"/>
      <c r="BS12" s="17" t="s">
        <v>6</v>
      </c>
    </row>
    <row r="13" spans="1:74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04"/>
      <c r="BS13" s="17" t="s">
        <v>6</v>
      </c>
    </row>
    <row r="14" spans="1:74" ht="12.75">
      <c r="B14" s="20"/>
      <c r="E14" s="209" t="s">
        <v>28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7" t="s">
        <v>26</v>
      </c>
      <c r="AN14" s="29" t="s">
        <v>28</v>
      </c>
      <c r="AR14" s="20"/>
      <c r="BE14" s="204"/>
      <c r="BS14" s="17" t="s">
        <v>6</v>
      </c>
    </row>
    <row r="15" spans="1:74" ht="6.95" customHeight="1">
      <c r="B15" s="20"/>
      <c r="AR15" s="20"/>
      <c r="BE15" s="204"/>
      <c r="BS15" s="17" t="s">
        <v>3</v>
      </c>
    </row>
    <row r="16" spans="1:74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04"/>
      <c r="BS16" s="17" t="s">
        <v>3</v>
      </c>
    </row>
    <row r="17" spans="2:71" ht="18.399999999999999" customHeight="1">
      <c r="B17" s="20"/>
      <c r="E17" s="25" t="s">
        <v>30</v>
      </c>
      <c r="AK17" s="27" t="s">
        <v>26</v>
      </c>
      <c r="AN17" s="25" t="s">
        <v>1</v>
      </c>
      <c r="AR17" s="20"/>
      <c r="BE17" s="204"/>
      <c r="BS17" s="17" t="s">
        <v>31</v>
      </c>
    </row>
    <row r="18" spans="2:71" ht="6.95" customHeight="1">
      <c r="B18" s="20"/>
      <c r="AR18" s="20"/>
      <c r="BE18" s="204"/>
      <c r="BS18" s="17" t="s">
        <v>6</v>
      </c>
    </row>
    <row r="19" spans="2:7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204"/>
      <c r="BS19" s="17" t="s">
        <v>6</v>
      </c>
    </row>
    <row r="20" spans="2:71" ht="18.399999999999999" customHeight="1">
      <c r="B20" s="20"/>
      <c r="E20" s="25" t="s">
        <v>33</v>
      </c>
      <c r="AK20" s="27" t="s">
        <v>26</v>
      </c>
      <c r="AN20" s="25" t="s">
        <v>1</v>
      </c>
      <c r="AR20" s="20"/>
      <c r="BE20" s="204"/>
      <c r="BS20" s="17" t="s">
        <v>31</v>
      </c>
    </row>
    <row r="21" spans="2:71" ht="6.95" customHeight="1">
      <c r="B21" s="20"/>
      <c r="AR21" s="20"/>
      <c r="BE21" s="204"/>
    </row>
    <row r="22" spans="2:71" ht="12" customHeight="1">
      <c r="B22" s="20"/>
      <c r="D22" s="27" t="s">
        <v>34</v>
      </c>
      <c r="AR22" s="20"/>
      <c r="BE22" s="204"/>
    </row>
    <row r="23" spans="2:71" ht="16.5" customHeight="1">
      <c r="B23" s="20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20"/>
      <c r="BE23" s="204"/>
    </row>
    <row r="24" spans="2:71" ht="6.95" customHeight="1">
      <c r="B24" s="20"/>
      <c r="AR24" s="20"/>
      <c r="BE24" s="20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4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2">
        <f>ROUND(AG94,2)</f>
        <v>0</v>
      </c>
      <c r="AL26" s="213"/>
      <c r="AM26" s="213"/>
      <c r="AN26" s="213"/>
      <c r="AO26" s="213"/>
      <c r="AR26" s="32"/>
      <c r="BE26" s="204"/>
    </row>
    <row r="27" spans="2:71" s="1" customFormat="1" ht="6.95" customHeight="1">
      <c r="B27" s="32"/>
      <c r="AR27" s="32"/>
      <c r="BE27" s="204"/>
    </row>
    <row r="28" spans="2:71" s="1" customFormat="1" ht="12.75">
      <c r="B28" s="32"/>
      <c r="L28" s="214" t="s">
        <v>36</v>
      </c>
      <c r="M28" s="214"/>
      <c r="N28" s="214"/>
      <c r="O28" s="214"/>
      <c r="P28" s="214"/>
      <c r="W28" s="214" t="s">
        <v>37</v>
      </c>
      <c r="X28" s="214"/>
      <c r="Y28" s="214"/>
      <c r="Z28" s="214"/>
      <c r="AA28" s="214"/>
      <c r="AB28" s="214"/>
      <c r="AC28" s="214"/>
      <c r="AD28" s="214"/>
      <c r="AE28" s="214"/>
      <c r="AK28" s="214" t="s">
        <v>38</v>
      </c>
      <c r="AL28" s="214"/>
      <c r="AM28" s="214"/>
      <c r="AN28" s="214"/>
      <c r="AO28" s="214"/>
      <c r="AR28" s="32"/>
      <c r="BE28" s="204"/>
    </row>
    <row r="29" spans="2:71" s="2" customFormat="1" ht="14.45" customHeight="1">
      <c r="B29" s="36"/>
      <c r="D29" s="27" t="s">
        <v>39</v>
      </c>
      <c r="F29" s="37" t="s">
        <v>40</v>
      </c>
      <c r="L29" s="217">
        <v>0.2</v>
      </c>
      <c r="M29" s="216"/>
      <c r="N29" s="216"/>
      <c r="O29" s="216"/>
      <c r="P29" s="216"/>
      <c r="Q29" s="38"/>
      <c r="R29" s="38"/>
      <c r="S29" s="38"/>
      <c r="T29" s="38"/>
      <c r="U29" s="38"/>
      <c r="V29" s="38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F29" s="38"/>
      <c r="AG29" s="38"/>
      <c r="AH29" s="38"/>
      <c r="AI29" s="38"/>
      <c r="AJ29" s="38"/>
      <c r="AK29" s="215">
        <f>ROUND(AV94, 2)</f>
        <v>0</v>
      </c>
      <c r="AL29" s="216"/>
      <c r="AM29" s="216"/>
      <c r="AN29" s="216"/>
      <c r="AO29" s="216"/>
      <c r="AP29" s="38"/>
      <c r="AQ29" s="38"/>
      <c r="AR29" s="39"/>
      <c r="AS29" s="38"/>
      <c r="AT29" s="38"/>
      <c r="AU29" s="38"/>
      <c r="AV29" s="38"/>
      <c r="AW29" s="38"/>
      <c r="AX29" s="38"/>
      <c r="AY29" s="38"/>
      <c r="AZ29" s="38"/>
      <c r="BE29" s="205"/>
    </row>
    <row r="30" spans="2:71" s="2" customFormat="1" ht="14.45" customHeight="1">
      <c r="B30" s="36"/>
      <c r="F30" s="37" t="s">
        <v>41</v>
      </c>
      <c r="L30" s="217">
        <v>0.2</v>
      </c>
      <c r="M30" s="216"/>
      <c r="N30" s="216"/>
      <c r="O30" s="216"/>
      <c r="P30" s="216"/>
      <c r="Q30" s="38"/>
      <c r="R30" s="38"/>
      <c r="S30" s="38"/>
      <c r="T30" s="38"/>
      <c r="U30" s="38"/>
      <c r="V30" s="38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F30" s="38"/>
      <c r="AG30" s="38"/>
      <c r="AH30" s="38"/>
      <c r="AI30" s="38"/>
      <c r="AJ30" s="38"/>
      <c r="AK30" s="215">
        <f>ROUND(AW94, 2)</f>
        <v>0</v>
      </c>
      <c r="AL30" s="216"/>
      <c r="AM30" s="216"/>
      <c r="AN30" s="216"/>
      <c r="AO30" s="216"/>
      <c r="AP30" s="38"/>
      <c r="AQ30" s="38"/>
      <c r="AR30" s="39"/>
      <c r="AS30" s="38"/>
      <c r="AT30" s="38"/>
      <c r="AU30" s="38"/>
      <c r="AV30" s="38"/>
      <c r="AW30" s="38"/>
      <c r="AX30" s="38"/>
      <c r="AY30" s="38"/>
      <c r="AZ30" s="38"/>
      <c r="BE30" s="205"/>
    </row>
    <row r="31" spans="2:71" s="2" customFormat="1" ht="14.45" hidden="1" customHeight="1">
      <c r="B31" s="36"/>
      <c r="F31" s="27" t="s">
        <v>42</v>
      </c>
      <c r="L31" s="220">
        <v>0.2</v>
      </c>
      <c r="M31" s="219"/>
      <c r="N31" s="219"/>
      <c r="O31" s="219"/>
      <c r="P31" s="219"/>
      <c r="W31" s="218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18">
        <v>0</v>
      </c>
      <c r="AL31" s="219"/>
      <c r="AM31" s="219"/>
      <c r="AN31" s="219"/>
      <c r="AO31" s="219"/>
      <c r="AR31" s="36"/>
      <c r="BE31" s="205"/>
    </row>
    <row r="32" spans="2:71" s="2" customFormat="1" ht="14.45" hidden="1" customHeight="1">
      <c r="B32" s="36"/>
      <c r="F32" s="27" t="s">
        <v>43</v>
      </c>
      <c r="L32" s="220">
        <v>0.2</v>
      </c>
      <c r="M32" s="219"/>
      <c r="N32" s="219"/>
      <c r="O32" s="219"/>
      <c r="P32" s="219"/>
      <c r="W32" s="218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18">
        <v>0</v>
      </c>
      <c r="AL32" s="219"/>
      <c r="AM32" s="219"/>
      <c r="AN32" s="219"/>
      <c r="AO32" s="219"/>
      <c r="AR32" s="36"/>
      <c r="BE32" s="205"/>
    </row>
    <row r="33" spans="2:57" s="2" customFormat="1" ht="14.45" hidden="1" customHeight="1">
      <c r="B33" s="36"/>
      <c r="F33" s="37" t="s">
        <v>44</v>
      </c>
      <c r="L33" s="217">
        <v>0</v>
      </c>
      <c r="M33" s="216"/>
      <c r="N33" s="216"/>
      <c r="O33" s="216"/>
      <c r="P33" s="216"/>
      <c r="Q33" s="38"/>
      <c r="R33" s="38"/>
      <c r="S33" s="38"/>
      <c r="T33" s="38"/>
      <c r="U33" s="38"/>
      <c r="V33" s="38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F33" s="38"/>
      <c r="AG33" s="38"/>
      <c r="AH33" s="38"/>
      <c r="AI33" s="38"/>
      <c r="AJ33" s="38"/>
      <c r="AK33" s="215">
        <v>0</v>
      </c>
      <c r="AL33" s="216"/>
      <c r="AM33" s="216"/>
      <c r="AN33" s="216"/>
      <c r="AO33" s="216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05"/>
    </row>
    <row r="34" spans="2:57" s="1" customFormat="1" ht="6.95" customHeight="1">
      <c r="B34" s="32"/>
      <c r="AR34" s="32"/>
      <c r="BE34" s="204"/>
    </row>
    <row r="35" spans="2:57" s="1" customFormat="1" ht="25.9" customHeight="1"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21" t="s">
        <v>47</v>
      </c>
      <c r="Y35" s="222"/>
      <c r="Z35" s="222"/>
      <c r="AA35" s="222"/>
      <c r="AB35" s="222"/>
      <c r="AC35" s="42"/>
      <c r="AD35" s="42"/>
      <c r="AE35" s="42"/>
      <c r="AF35" s="42"/>
      <c r="AG35" s="42"/>
      <c r="AH35" s="42"/>
      <c r="AI35" s="42"/>
      <c r="AJ35" s="42"/>
      <c r="AK35" s="223">
        <f>SUM(AK26:AK33)</f>
        <v>0</v>
      </c>
      <c r="AL35" s="222"/>
      <c r="AM35" s="222"/>
      <c r="AN35" s="222"/>
      <c r="AO35" s="224"/>
      <c r="AP35" s="40"/>
      <c r="AQ35" s="40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6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50</v>
      </c>
      <c r="AI60" s="34"/>
      <c r="AJ60" s="34"/>
      <c r="AK60" s="34"/>
      <c r="AL60" s="34"/>
      <c r="AM60" s="46" t="s">
        <v>51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4" t="s">
        <v>52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53</v>
      </c>
      <c r="AI64" s="45"/>
      <c r="AJ64" s="45"/>
      <c r="AK64" s="45"/>
      <c r="AL64" s="45"/>
      <c r="AM64" s="45"/>
      <c r="AN64" s="45"/>
      <c r="AO64" s="45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6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50</v>
      </c>
      <c r="AI75" s="34"/>
      <c r="AJ75" s="34"/>
      <c r="AK75" s="34"/>
      <c r="AL75" s="34"/>
      <c r="AM75" s="46" t="s">
        <v>51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51"/>
      <c r="C84" s="27" t="s">
        <v>12</v>
      </c>
      <c r="L84" s="3" t="str">
        <f>K5</f>
        <v>007/2023-k</v>
      </c>
      <c r="AR84" s="51"/>
    </row>
    <row r="85" spans="1:91" s="4" customFormat="1" ht="36.950000000000003" customHeight="1">
      <c r="B85" s="52"/>
      <c r="C85" s="53" t="s">
        <v>15</v>
      </c>
      <c r="L85" s="225" t="str">
        <f>K6</f>
        <v>Prestavba oceľového prístrešku na skladovú halu charity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K85" s="226"/>
      <c r="AL85" s="226"/>
      <c r="AM85" s="226"/>
      <c r="AN85" s="226"/>
      <c r="AO85" s="226"/>
      <c r="AR85" s="52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19</v>
      </c>
      <c r="L87" s="54" t="str">
        <f>IF(K8="","",K8)</f>
        <v>1057/7,8, 1045/57,58 k.ú. Poprad Sp.Sobota</v>
      </c>
      <c r="AI87" s="27" t="s">
        <v>21</v>
      </c>
      <c r="AM87" s="227" t="str">
        <f>IF(AN8= "","",AN8)</f>
        <v>14. 3. 2023</v>
      </c>
      <c r="AN87" s="227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23</v>
      </c>
      <c r="L89" s="3" t="str">
        <f>IF(E11= "","",E11)</f>
        <v>Reg.charitatívne centrum. Humanita, Spiš.Podhradie</v>
      </c>
      <c r="AI89" s="27" t="s">
        <v>29</v>
      </c>
      <c r="AM89" s="228" t="str">
        <f>IF(E17="","",E17)</f>
        <v xml:space="preserve">Ing. M. Babej </v>
      </c>
      <c r="AN89" s="229"/>
      <c r="AO89" s="229"/>
      <c r="AP89" s="229"/>
      <c r="AR89" s="32"/>
      <c r="AS89" s="230" t="s">
        <v>55</v>
      </c>
      <c r="AT89" s="231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2" customHeight="1">
      <c r="B90" s="32"/>
      <c r="C90" s="27" t="s">
        <v>27</v>
      </c>
      <c r="L90" s="3" t="str">
        <f>IF(E14= "Vyplň údaj","",E14)</f>
        <v/>
      </c>
      <c r="AI90" s="27" t="s">
        <v>32</v>
      </c>
      <c r="AM90" s="228" t="str">
        <f>IF(E20="","",E20)</f>
        <v>Finas Group s.r.o., Poprad</v>
      </c>
      <c r="AN90" s="229"/>
      <c r="AO90" s="229"/>
      <c r="AP90" s="229"/>
      <c r="AR90" s="32"/>
      <c r="AS90" s="232"/>
      <c r="AT90" s="233"/>
      <c r="BD90" s="59"/>
    </row>
    <row r="91" spans="1:91" s="1" customFormat="1" ht="10.9" customHeight="1">
      <c r="B91" s="32"/>
      <c r="AR91" s="32"/>
      <c r="AS91" s="232"/>
      <c r="AT91" s="233"/>
      <c r="BD91" s="59"/>
    </row>
    <row r="92" spans="1:91" s="1" customFormat="1" ht="29.25" customHeight="1">
      <c r="B92" s="32"/>
      <c r="C92" s="234" t="s">
        <v>56</v>
      </c>
      <c r="D92" s="235"/>
      <c r="E92" s="235"/>
      <c r="F92" s="235"/>
      <c r="G92" s="235"/>
      <c r="H92" s="60"/>
      <c r="I92" s="236" t="s">
        <v>57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58</v>
      </c>
      <c r="AH92" s="235"/>
      <c r="AI92" s="235"/>
      <c r="AJ92" s="235"/>
      <c r="AK92" s="235"/>
      <c r="AL92" s="235"/>
      <c r="AM92" s="235"/>
      <c r="AN92" s="236" t="s">
        <v>59</v>
      </c>
      <c r="AO92" s="235"/>
      <c r="AP92" s="238"/>
      <c r="AQ92" s="61" t="s">
        <v>60</v>
      </c>
      <c r="AR92" s="32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</row>
    <row r="93" spans="1:91" s="1" customFormat="1" ht="10.9" customHeight="1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50000000000003" customHeight="1">
      <c r="B94" s="66"/>
      <c r="C94" s="67" t="s">
        <v>73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46">
        <f>ROUND(AG95,2)</f>
        <v>0</v>
      </c>
      <c r="AH94" s="246"/>
      <c r="AI94" s="246"/>
      <c r="AJ94" s="246"/>
      <c r="AK94" s="246"/>
      <c r="AL94" s="246"/>
      <c r="AM94" s="246"/>
      <c r="AN94" s="247">
        <f>SUM(AG94,AT94)</f>
        <v>0</v>
      </c>
      <c r="AO94" s="247"/>
      <c r="AP94" s="247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74</v>
      </c>
      <c r="BT94" s="75" t="s">
        <v>75</v>
      </c>
      <c r="BU94" s="76" t="s">
        <v>76</v>
      </c>
      <c r="BV94" s="75" t="s">
        <v>77</v>
      </c>
      <c r="BW94" s="75" t="s">
        <v>4</v>
      </c>
      <c r="BX94" s="75" t="s">
        <v>78</v>
      </c>
      <c r="CL94" s="75" t="s">
        <v>1</v>
      </c>
    </row>
    <row r="95" spans="1:91" s="6" customFormat="1" ht="16.5" customHeight="1">
      <c r="B95" s="77"/>
      <c r="C95" s="78"/>
      <c r="D95" s="242" t="s">
        <v>79</v>
      </c>
      <c r="E95" s="242"/>
      <c r="F95" s="242"/>
      <c r="G95" s="242"/>
      <c r="H95" s="242"/>
      <c r="I95" s="79"/>
      <c r="J95" s="242" t="s">
        <v>80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1">
        <f>ROUND(SUM(AG96:AG97),2)</f>
        <v>0</v>
      </c>
      <c r="AH95" s="240"/>
      <c r="AI95" s="240"/>
      <c r="AJ95" s="240"/>
      <c r="AK95" s="240"/>
      <c r="AL95" s="240"/>
      <c r="AM95" s="240"/>
      <c r="AN95" s="239">
        <f>SUM(AG95,AT95)</f>
        <v>0</v>
      </c>
      <c r="AO95" s="240"/>
      <c r="AP95" s="240"/>
      <c r="AQ95" s="80" t="s">
        <v>81</v>
      </c>
      <c r="AR95" s="77"/>
      <c r="AS95" s="81">
        <f>ROUND(SUM(AS96:AS97),2)</f>
        <v>0</v>
      </c>
      <c r="AT95" s="82">
        <f>ROUND(SUM(AV95:AW95),2)</f>
        <v>0</v>
      </c>
      <c r="AU95" s="83">
        <f>ROUND(SUM(AU96:AU97),5)</f>
        <v>0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ROUND(SUM(AZ96:AZ97),2)</f>
        <v>0</v>
      </c>
      <c r="BA95" s="82">
        <f>ROUND(SUM(BA96:BA97),2)</f>
        <v>0</v>
      </c>
      <c r="BB95" s="82">
        <f>ROUND(SUM(BB96:BB97),2)</f>
        <v>0</v>
      </c>
      <c r="BC95" s="82">
        <f>ROUND(SUM(BC96:BC97),2)</f>
        <v>0</v>
      </c>
      <c r="BD95" s="84">
        <f>ROUND(SUM(BD96:BD97),2)</f>
        <v>0</v>
      </c>
      <c r="BS95" s="85" t="s">
        <v>74</v>
      </c>
      <c r="BT95" s="85" t="s">
        <v>82</v>
      </c>
      <c r="BU95" s="85" t="s">
        <v>76</v>
      </c>
      <c r="BV95" s="85" t="s">
        <v>77</v>
      </c>
      <c r="BW95" s="85" t="s">
        <v>83</v>
      </c>
      <c r="BX95" s="85" t="s">
        <v>4</v>
      </c>
      <c r="CL95" s="85" t="s">
        <v>1</v>
      </c>
      <c r="CM95" s="85" t="s">
        <v>75</v>
      </c>
    </row>
    <row r="96" spans="1:91" s="3" customFormat="1" ht="23.25" customHeight="1">
      <c r="A96" s="86" t="s">
        <v>84</v>
      </c>
      <c r="B96" s="51"/>
      <c r="C96" s="9"/>
      <c r="D96" s="9"/>
      <c r="E96" s="245" t="s">
        <v>85</v>
      </c>
      <c r="F96" s="245"/>
      <c r="G96" s="245"/>
      <c r="H96" s="245"/>
      <c r="I96" s="245"/>
      <c r="J96" s="9"/>
      <c r="K96" s="245" t="s">
        <v>86</v>
      </c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43">
        <f>'01.1 - 01.1 -  Skladová  ...'!J32</f>
        <v>0</v>
      </c>
      <c r="AH96" s="244"/>
      <c r="AI96" s="244"/>
      <c r="AJ96" s="244"/>
      <c r="AK96" s="244"/>
      <c r="AL96" s="244"/>
      <c r="AM96" s="244"/>
      <c r="AN96" s="243">
        <f>SUM(AG96,AT96)</f>
        <v>0</v>
      </c>
      <c r="AO96" s="244"/>
      <c r="AP96" s="244"/>
      <c r="AQ96" s="87" t="s">
        <v>87</v>
      </c>
      <c r="AR96" s="51"/>
      <c r="AS96" s="88">
        <v>0</v>
      </c>
      <c r="AT96" s="89">
        <f>ROUND(SUM(AV96:AW96),2)</f>
        <v>0</v>
      </c>
      <c r="AU96" s="90">
        <f>'01.1 - 01.1 -  Skladová  ...'!P130</f>
        <v>0</v>
      </c>
      <c r="AV96" s="89">
        <f>'01.1 - 01.1 -  Skladová  ...'!J35</f>
        <v>0</v>
      </c>
      <c r="AW96" s="89">
        <f>'01.1 - 01.1 -  Skladová  ...'!J36</f>
        <v>0</v>
      </c>
      <c r="AX96" s="89">
        <f>'01.1 - 01.1 -  Skladová  ...'!J37</f>
        <v>0</v>
      </c>
      <c r="AY96" s="89">
        <f>'01.1 - 01.1 -  Skladová  ...'!J38</f>
        <v>0</v>
      </c>
      <c r="AZ96" s="89">
        <f>'01.1 - 01.1 -  Skladová  ...'!F35</f>
        <v>0</v>
      </c>
      <c r="BA96" s="89">
        <f>'01.1 - 01.1 -  Skladová  ...'!F36</f>
        <v>0</v>
      </c>
      <c r="BB96" s="89">
        <f>'01.1 - 01.1 -  Skladová  ...'!F37</f>
        <v>0</v>
      </c>
      <c r="BC96" s="89">
        <f>'01.1 - 01.1 -  Skladová  ...'!F38</f>
        <v>0</v>
      </c>
      <c r="BD96" s="91">
        <f>'01.1 - 01.1 -  Skladová  ...'!F39</f>
        <v>0</v>
      </c>
      <c r="BT96" s="25" t="s">
        <v>88</v>
      </c>
      <c r="BV96" s="25" t="s">
        <v>77</v>
      </c>
      <c r="BW96" s="25" t="s">
        <v>89</v>
      </c>
      <c r="BX96" s="25" t="s">
        <v>83</v>
      </c>
      <c r="CL96" s="25" t="s">
        <v>1</v>
      </c>
    </row>
    <row r="97" spans="1:90" s="3" customFormat="1" ht="23.25" customHeight="1">
      <c r="A97" s="86" t="s">
        <v>84</v>
      </c>
      <c r="B97" s="51"/>
      <c r="C97" s="9"/>
      <c r="D97" s="9"/>
      <c r="E97" s="245" t="s">
        <v>90</v>
      </c>
      <c r="F97" s="245"/>
      <c r="G97" s="245"/>
      <c r="H97" s="245"/>
      <c r="I97" s="245"/>
      <c r="J97" s="9"/>
      <c r="K97" s="245" t="s">
        <v>91</v>
      </c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  <c r="AF97" s="245"/>
      <c r="AG97" s="243">
        <f>'01.2 - 01.2 -  Vstavok - ...'!J32</f>
        <v>0</v>
      </c>
      <c r="AH97" s="244"/>
      <c r="AI97" s="244"/>
      <c r="AJ97" s="244"/>
      <c r="AK97" s="244"/>
      <c r="AL97" s="244"/>
      <c r="AM97" s="244"/>
      <c r="AN97" s="243">
        <f>SUM(AG97,AT97)</f>
        <v>0</v>
      </c>
      <c r="AO97" s="244"/>
      <c r="AP97" s="244"/>
      <c r="AQ97" s="87" t="s">
        <v>87</v>
      </c>
      <c r="AR97" s="51"/>
      <c r="AS97" s="92">
        <v>0</v>
      </c>
      <c r="AT97" s="93">
        <f>ROUND(SUM(AV97:AW97),2)</f>
        <v>0</v>
      </c>
      <c r="AU97" s="94">
        <f>'01.2 - 01.2 -  Vstavok - ...'!P140</f>
        <v>0</v>
      </c>
      <c r="AV97" s="93">
        <f>'01.2 - 01.2 -  Vstavok - ...'!J35</f>
        <v>0</v>
      </c>
      <c r="AW97" s="93">
        <f>'01.2 - 01.2 -  Vstavok - ...'!J36</f>
        <v>0</v>
      </c>
      <c r="AX97" s="93">
        <f>'01.2 - 01.2 -  Vstavok - ...'!J37</f>
        <v>0</v>
      </c>
      <c r="AY97" s="93">
        <f>'01.2 - 01.2 -  Vstavok - ...'!J38</f>
        <v>0</v>
      </c>
      <c r="AZ97" s="93">
        <f>'01.2 - 01.2 -  Vstavok - ...'!F35</f>
        <v>0</v>
      </c>
      <c r="BA97" s="93">
        <f>'01.2 - 01.2 -  Vstavok - ...'!F36</f>
        <v>0</v>
      </c>
      <c r="BB97" s="93">
        <f>'01.2 - 01.2 -  Vstavok - ...'!F37</f>
        <v>0</v>
      </c>
      <c r="BC97" s="93">
        <f>'01.2 - 01.2 -  Vstavok - ...'!F38</f>
        <v>0</v>
      </c>
      <c r="BD97" s="95">
        <f>'01.2 - 01.2 -  Vstavok - ...'!F39</f>
        <v>0</v>
      </c>
      <c r="BT97" s="25" t="s">
        <v>88</v>
      </c>
      <c r="BV97" s="25" t="s">
        <v>77</v>
      </c>
      <c r="BW97" s="25" t="s">
        <v>92</v>
      </c>
      <c r="BX97" s="25" t="s">
        <v>83</v>
      </c>
      <c r="CL97" s="25" t="s">
        <v>1</v>
      </c>
    </row>
    <row r="98" spans="1:90" s="1" customFormat="1" ht="30" customHeight="1">
      <c r="B98" s="32"/>
      <c r="AR98" s="32"/>
    </row>
    <row r="99" spans="1:90" s="1" customFormat="1" ht="6.95" customHeight="1"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2"/>
    </row>
  </sheetData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01.1 - 01.1 -  Skladová  ...'!C2" display="/" xr:uid="{00000000-0004-0000-0000-000000000000}"/>
    <hyperlink ref="A97" location="'01.2 - 01.2 -  Vstavok -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89"/>
  <sheetViews>
    <sheetView showGridLines="0" topLeftCell="A34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8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4.95" customHeight="1">
      <c r="B4" s="20"/>
      <c r="D4" s="21" t="s">
        <v>93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49" t="str">
        <f>'Rekapitulácia stavby'!K6</f>
        <v>Prestavba oceľového prístrešku na skladovú halu charity</v>
      </c>
      <c r="F7" s="250"/>
      <c r="G7" s="250"/>
      <c r="H7" s="250"/>
      <c r="L7" s="20"/>
    </row>
    <row r="8" spans="2:46" ht="12" customHeight="1">
      <c r="B8" s="20"/>
      <c r="D8" s="27" t="s">
        <v>94</v>
      </c>
      <c r="L8" s="20"/>
    </row>
    <row r="9" spans="2:46" s="1" customFormat="1" ht="16.5" customHeight="1">
      <c r="B9" s="32"/>
      <c r="E9" s="249" t="s">
        <v>95</v>
      </c>
      <c r="F9" s="251"/>
      <c r="G9" s="251"/>
      <c r="H9" s="251"/>
      <c r="L9" s="32"/>
    </row>
    <row r="10" spans="2:46" s="1" customFormat="1" ht="12" customHeight="1">
      <c r="B10" s="32"/>
      <c r="D10" s="27" t="s">
        <v>96</v>
      </c>
      <c r="L10" s="32"/>
    </row>
    <row r="11" spans="2:46" s="1" customFormat="1" ht="16.5" customHeight="1">
      <c r="B11" s="32"/>
      <c r="E11" s="225" t="s">
        <v>97</v>
      </c>
      <c r="F11" s="251"/>
      <c r="G11" s="251"/>
      <c r="H11" s="251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14. 3. 2023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52" t="str">
        <f>'Rekapitulácia stavby'!E14</f>
        <v>Vyplň údaj</v>
      </c>
      <c r="F20" s="206"/>
      <c r="G20" s="206"/>
      <c r="H20" s="206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7"/>
      <c r="E29" s="211" t="s">
        <v>1</v>
      </c>
      <c r="F29" s="211"/>
      <c r="G29" s="211"/>
      <c r="H29" s="211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35</v>
      </c>
      <c r="J32" s="69">
        <f>ROUND(J130,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8" t="s">
        <v>39</v>
      </c>
      <c r="E35" s="37" t="s">
        <v>40</v>
      </c>
      <c r="F35" s="99">
        <f>ROUND((SUM(BE130:BE388)),  2)</f>
        <v>0</v>
      </c>
      <c r="G35" s="100"/>
      <c r="H35" s="100"/>
      <c r="I35" s="101">
        <v>0.2</v>
      </c>
      <c r="J35" s="99">
        <f>ROUND(((SUM(BE130:BE388))*I35),  2)</f>
        <v>0</v>
      </c>
      <c r="L35" s="32"/>
    </row>
    <row r="36" spans="2:12" s="1" customFormat="1" ht="14.45" customHeight="1">
      <c r="B36" s="32"/>
      <c r="E36" s="37" t="s">
        <v>41</v>
      </c>
      <c r="F36" s="99">
        <f>ROUND((SUM(BF130:BF388)),  2)</f>
        <v>0</v>
      </c>
      <c r="G36" s="100"/>
      <c r="H36" s="100"/>
      <c r="I36" s="101">
        <v>0.2</v>
      </c>
      <c r="J36" s="99">
        <f>ROUND(((SUM(BF130:BF388))*I36),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9">
        <f>ROUND((SUM(BG130:BG388)),  2)</f>
        <v>0</v>
      </c>
      <c r="I37" s="102">
        <v>0.2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9">
        <f>ROUND((SUM(BH130:BH388)),  2)</f>
        <v>0</v>
      </c>
      <c r="I38" s="102">
        <v>0.2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44</v>
      </c>
      <c r="F39" s="99">
        <f>ROUND((SUM(BI130:BI388)),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45</v>
      </c>
      <c r="E41" s="60"/>
      <c r="F41" s="60"/>
      <c r="G41" s="105" t="s">
        <v>46</v>
      </c>
      <c r="H41" s="106" t="s">
        <v>47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6" t="s">
        <v>50</v>
      </c>
      <c r="E61" s="34"/>
      <c r="F61" s="109" t="s">
        <v>51</v>
      </c>
      <c r="G61" s="46" t="s">
        <v>50</v>
      </c>
      <c r="H61" s="34"/>
      <c r="I61" s="34"/>
      <c r="J61" s="110" t="s">
        <v>51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4" t="s">
        <v>52</v>
      </c>
      <c r="E65" s="45"/>
      <c r="F65" s="45"/>
      <c r="G65" s="44" t="s">
        <v>53</v>
      </c>
      <c r="H65" s="45"/>
      <c r="I65" s="45"/>
      <c r="J65" s="45"/>
      <c r="K65" s="45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6" t="s">
        <v>50</v>
      </c>
      <c r="E76" s="34"/>
      <c r="F76" s="109" t="s">
        <v>51</v>
      </c>
      <c r="G76" s="46" t="s">
        <v>50</v>
      </c>
      <c r="H76" s="34"/>
      <c r="I76" s="34"/>
      <c r="J76" s="110" t="s">
        <v>51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98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16.5" customHeight="1">
      <c r="B85" s="32"/>
      <c r="E85" s="249" t="str">
        <f>E7</f>
        <v>Prestavba oceľového prístrešku na skladovú halu charity</v>
      </c>
      <c r="F85" s="250"/>
      <c r="G85" s="250"/>
      <c r="H85" s="250"/>
      <c r="L85" s="32"/>
    </row>
    <row r="86" spans="2:12" ht="12" customHeight="1">
      <c r="B86" s="20"/>
      <c r="C86" s="27" t="s">
        <v>94</v>
      </c>
      <c r="L86" s="20"/>
    </row>
    <row r="87" spans="2:12" s="1" customFormat="1" ht="16.5" customHeight="1">
      <c r="B87" s="32"/>
      <c r="E87" s="249" t="s">
        <v>95</v>
      </c>
      <c r="F87" s="251"/>
      <c r="G87" s="251"/>
      <c r="H87" s="251"/>
      <c r="L87" s="32"/>
    </row>
    <row r="88" spans="2:12" s="1" customFormat="1" ht="12" customHeight="1">
      <c r="B88" s="32"/>
      <c r="C88" s="27" t="s">
        <v>96</v>
      </c>
      <c r="L88" s="32"/>
    </row>
    <row r="89" spans="2:12" s="1" customFormat="1" ht="16.5" customHeight="1">
      <c r="B89" s="32"/>
      <c r="E89" s="225" t="str">
        <f>E11</f>
        <v xml:space="preserve">01.1 - 01.1 -  Skladová  hala  - stavebná časť </v>
      </c>
      <c r="F89" s="251"/>
      <c r="G89" s="251"/>
      <c r="H89" s="251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1057/7,8, 1045/57,58 k.ú. Poprad Sp.Sobota</v>
      </c>
      <c r="I91" s="27" t="s">
        <v>21</v>
      </c>
      <c r="J91" s="55" t="str">
        <f>IF(J14="","",J14)</f>
        <v>14. 3. 2023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Reg.charitatívne centrum. Humanita, Spiš.Podhradie</v>
      </c>
      <c r="I93" s="27" t="s">
        <v>29</v>
      </c>
      <c r="J93" s="30" t="str">
        <f>E23</f>
        <v xml:space="preserve">Ing. M. Babej </v>
      </c>
      <c r="L93" s="32"/>
    </row>
    <row r="94" spans="2:12" s="1" customFormat="1" ht="25.7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Finas Group s.r.o., Poprad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99</v>
      </c>
      <c r="D96" s="103"/>
      <c r="E96" s="103"/>
      <c r="F96" s="103"/>
      <c r="G96" s="103"/>
      <c r="H96" s="103"/>
      <c r="I96" s="103"/>
      <c r="J96" s="112" t="s">
        <v>100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101</v>
      </c>
      <c r="J98" s="69">
        <f>J130</f>
        <v>0</v>
      </c>
      <c r="L98" s="32"/>
      <c r="AU98" s="17" t="s">
        <v>102</v>
      </c>
    </row>
    <row r="99" spans="2:47" s="8" customFormat="1" ht="24.95" customHeight="1">
      <c r="B99" s="114"/>
      <c r="D99" s="115" t="s">
        <v>103</v>
      </c>
      <c r="E99" s="116"/>
      <c r="F99" s="116"/>
      <c r="G99" s="116"/>
      <c r="H99" s="116"/>
      <c r="I99" s="116"/>
      <c r="J99" s="117">
        <f>J131</f>
        <v>0</v>
      </c>
      <c r="L99" s="114"/>
    </row>
    <row r="100" spans="2:47" s="9" customFormat="1" ht="19.899999999999999" customHeight="1">
      <c r="B100" s="118"/>
      <c r="D100" s="119" t="s">
        <v>104</v>
      </c>
      <c r="E100" s="120"/>
      <c r="F100" s="120"/>
      <c r="G100" s="120"/>
      <c r="H100" s="120"/>
      <c r="I100" s="120"/>
      <c r="J100" s="121">
        <f>J132</f>
        <v>0</v>
      </c>
      <c r="L100" s="118"/>
    </row>
    <row r="101" spans="2:47" s="9" customFormat="1" ht="19.899999999999999" customHeight="1">
      <c r="B101" s="118"/>
      <c r="D101" s="119" t="s">
        <v>105</v>
      </c>
      <c r="E101" s="120"/>
      <c r="F101" s="120"/>
      <c r="G101" s="120"/>
      <c r="H101" s="120"/>
      <c r="I101" s="120"/>
      <c r="J101" s="121">
        <f>J200</f>
        <v>0</v>
      </c>
      <c r="L101" s="118"/>
    </row>
    <row r="102" spans="2:47" s="9" customFormat="1" ht="19.899999999999999" customHeight="1">
      <c r="B102" s="118"/>
      <c r="D102" s="119" t="s">
        <v>106</v>
      </c>
      <c r="E102" s="120"/>
      <c r="F102" s="120"/>
      <c r="G102" s="120"/>
      <c r="H102" s="120"/>
      <c r="I102" s="120"/>
      <c r="J102" s="121">
        <f>J227</f>
        <v>0</v>
      </c>
      <c r="L102" s="118"/>
    </row>
    <row r="103" spans="2:47" s="9" customFormat="1" ht="19.899999999999999" customHeight="1">
      <c r="B103" s="118"/>
      <c r="D103" s="119" t="s">
        <v>107</v>
      </c>
      <c r="E103" s="120"/>
      <c r="F103" s="120"/>
      <c r="G103" s="120"/>
      <c r="H103" s="120"/>
      <c r="I103" s="120"/>
      <c r="J103" s="121">
        <f>J264</f>
        <v>0</v>
      </c>
      <c r="L103" s="118"/>
    </row>
    <row r="104" spans="2:47" s="9" customFormat="1" ht="19.899999999999999" customHeight="1">
      <c r="B104" s="118"/>
      <c r="D104" s="119" t="s">
        <v>108</v>
      </c>
      <c r="E104" s="120"/>
      <c r="F104" s="120"/>
      <c r="G104" s="120"/>
      <c r="H104" s="120"/>
      <c r="I104" s="120"/>
      <c r="J104" s="121">
        <f>J278</f>
        <v>0</v>
      </c>
      <c r="L104" s="118"/>
    </row>
    <row r="105" spans="2:47" s="8" customFormat="1" ht="24.95" customHeight="1">
      <c r="B105" s="114"/>
      <c r="D105" s="115" t="s">
        <v>109</v>
      </c>
      <c r="E105" s="116"/>
      <c r="F105" s="116"/>
      <c r="G105" s="116"/>
      <c r="H105" s="116"/>
      <c r="I105" s="116"/>
      <c r="J105" s="117">
        <f>J280</f>
        <v>0</v>
      </c>
      <c r="L105" s="114"/>
    </row>
    <row r="106" spans="2:47" s="9" customFormat="1" ht="19.899999999999999" customHeight="1">
      <c r="B106" s="118"/>
      <c r="D106" s="119" t="s">
        <v>110</v>
      </c>
      <c r="E106" s="120"/>
      <c r="F106" s="120"/>
      <c r="G106" s="120"/>
      <c r="H106" s="120"/>
      <c r="I106" s="120"/>
      <c r="J106" s="121">
        <f>J281</f>
        <v>0</v>
      </c>
      <c r="L106" s="118"/>
    </row>
    <row r="107" spans="2:47" s="9" customFormat="1" ht="19.899999999999999" customHeight="1">
      <c r="B107" s="118"/>
      <c r="D107" s="119" t="s">
        <v>111</v>
      </c>
      <c r="E107" s="120"/>
      <c r="F107" s="120"/>
      <c r="G107" s="120"/>
      <c r="H107" s="120"/>
      <c r="I107" s="120"/>
      <c r="J107" s="121">
        <f>J318</f>
        <v>0</v>
      </c>
      <c r="L107" s="118"/>
    </row>
    <row r="108" spans="2:47" s="9" customFormat="1" ht="19.899999999999999" customHeight="1">
      <c r="B108" s="118"/>
      <c r="D108" s="119" t="s">
        <v>112</v>
      </c>
      <c r="E108" s="120"/>
      <c r="F108" s="120"/>
      <c r="G108" s="120"/>
      <c r="H108" s="120"/>
      <c r="I108" s="120"/>
      <c r="J108" s="121">
        <f>J335</f>
        <v>0</v>
      </c>
      <c r="L108" s="118"/>
    </row>
    <row r="109" spans="2:47" s="1" customFormat="1" ht="21.75" customHeight="1">
      <c r="B109" s="32"/>
      <c r="L109" s="32"/>
    </row>
    <row r="110" spans="2:47" s="1" customFormat="1" ht="6.95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2"/>
    </row>
    <row r="114" spans="2:12" s="1" customFormat="1" ht="6.95" customHeight="1"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32"/>
    </row>
    <row r="115" spans="2:12" s="1" customFormat="1" ht="24.95" customHeight="1">
      <c r="B115" s="32"/>
      <c r="C115" s="21" t="s">
        <v>113</v>
      </c>
      <c r="L115" s="32"/>
    </row>
    <row r="116" spans="2:12" s="1" customFormat="1" ht="6.95" customHeight="1">
      <c r="B116" s="32"/>
      <c r="L116" s="32"/>
    </row>
    <row r="117" spans="2:12" s="1" customFormat="1" ht="12" customHeight="1">
      <c r="B117" s="32"/>
      <c r="C117" s="27" t="s">
        <v>15</v>
      </c>
      <c r="L117" s="32"/>
    </row>
    <row r="118" spans="2:12" s="1" customFormat="1" ht="16.5" customHeight="1">
      <c r="B118" s="32"/>
      <c r="E118" s="249" t="str">
        <f>E7</f>
        <v>Prestavba oceľového prístrešku na skladovú halu charity</v>
      </c>
      <c r="F118" s="250"/>
      <c r="G118" s="250"/>
      <c r="H118" s="250"/>
      <c r="L118" s="32"/>
    </row>
    <row r="119" spans="2:12" ht="12" customHeight="1">
      <c r="B119" s="20"/>
      <c r="C119" s="27" t="s">
        <v>94</v>
      </c>
      <c r="L119" s="20"/>
    </row>
    <row r="120" spans="2:12" s="1" customFormat="1" ht="16.5" customHeight="1">
      <c r="B120" s="32"/>
      <c r="E120" s="249" t="s">
        <v>95</v>
      </c>
      <c r="F120" s="251"/>
      <c r="G120" s="251"/>
      <c r="H120" s="251"/>
      <c r="L120" s="32"/>
    </row>
    <row r="121" spans="2:12" s="1" customFormat="1" ht="12" customHeight="1">
      <c r="B121" s="32"/>
      <c r="C121" s="27" t="s">
        <v>96</v>
      </c>
      <c r="L121" s="32"/>
    </row>
    <row r="122" spans="2:12" s="1" customFormat="1" ht="16.5" customHeight="1">
      <c r="B122" s="32"/>
      <c r="E122" s="225" t="str">
        <f>E11</f>
        <v xml:space="preserve">01.1 - 01.1 -  Skladová  hala  - stavebná časť </v>
      </c>
      <c r="F122" s="251"/>
      <c r="G122" s="251"/>
      <c r="H122" s="251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19</v>
      </c>
      <c r="F124" s="25" t="str">
        <f>F14</f>
        <v>1057/7,8, 1045/57,58 k.ú. Poprad Sp.Sobota</v>
      </c>
      <c r="I124" s="27" t="s">
        <v>21</v>
      </c>
      <c r="J124" s="55" t="str">
        <f>IF(J14="","",J14)</f>
        <v>14. 3. 2023</v>
      </c>
      <c r="L124" s="32"/>
    </row>
    <row r="125" spans="2:12" s="1" customFormat="1" ht="6.95" customHeight="1">
      <c r="B125" s="32"/>
      <c r="L125" s="32"/>
    </row>
    <row r="126" spans="2:12" s="1" customFormat="1" ht="15.2" customHeight="1">
      <c r="B126" s="32"/>
      <c r="C126" s="27" t="s">
        <v>23</v>
      </c>
      <c r="F126" s="25" t="str">
        <f>E17</f>
        <v>Reg.charitatívne centrum. Humanita, Spiš.Podhradie</v>
      </c>
      <c r="I126" s="27" t="s">
        <v>29</v>
      </c>
      <c r="J126" s="30" t="str">
        <f>E23</f>
        <v xml:space="preserve">Ing. M. Babej </v>
      </c>
      <c r="L126" s="32"/>
    </row>
    <row r="127" spans="2:12" s="1" customFormat="1" ht="25.7" customHeight="1">
      <c r="B127" s="32"/>
      <c r="C127" s="27" t="s">
        <v>27</v>
      </c>
      <c r="F127" s="25" t="str">
        <f>IF(E20="","",E20)</f>
        <v>Vyplň údaj</v>
      </c>
      <c r="I127" s="27" t="s">
        <v>32</v>
      </c>
      <c r="J127" s="30" t="str">
        <f>E26</f>
        <v>Finas Group s.r.o., Poprad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22"/>
      <c r="C129" s="123" t="s">
        <v>114</v>
      </c>
      <c r="D129" s="124" t="s">
        <v>60</v>
      </c>
      <c r="E129" s="124" t="s">
        <v>56</v>
      </c>
      <c r="F129" s="124" t="s">
        <v>57</v>
      </c>
      <c r="G129" s="124" t="s">
        <v>115</v>
      </c>
      <c r="H129" s="124" t="s">
        <v>116</v>
      </c>
      <c r="I129" s="124" t="s">
        <v>117</v>
      </c>
      <c r="J129" s="125" t="s">
        <v>100</v>
      </c>
      <c r="K129" s="126" t="s">
        <v>118</v>
      </c>
      <c r="L129" s="122"/>
      <c r="M129" s="62" t="s">
        <v>1</v>
      </c>
      <c r="N129" s="63" t="s">
        <v>39</v>
      </c>
      <c r="O129" s="63" t="s">
        <v>119</v>
      </c>
      <c r="P129" s="63" t="s">
        <v>120</v>
      </c>
      <c r="Q129" s="63" t="s">
        <v>121</v>
      </c>
      <c r="R129" s="63" t="s">
        <v>122</v>
      </c>
      <c r="S129" s="63" t="s">
        <v>123</v>
      </c>
      <c r="T129" s="64" t="s">
        <v>124</v>
      </c>
    </row>
    <row r="130" spans="2:65" s="1" customFormat="1" ht="22.9" customHeight="1">
      <c r="B130" s="32"/>
      <c r="C130" s="67" t="s">
        <v>101</v>
      </c>
      <c r="J130" s="127">
        <f>BK130</f>
        <v>0</v>
      </c>
      <c r="L130" s="32"/>
      <c r="M130" s="65"/>
      <c r="N130" s="56"/>
      <c r="O130" s="56"/>
      <c r="P130" s="128">
        <f>P131+P280</f>
        <v>0</v>
      </c>
      <c r="Q130" s="56"/>
      <c r="R130" s="128">
        <f>R131+R280</f>
        <v>227.25589704000001</v>
      </c>
      <c r="S130" s="56"/>
      <c r="T130" s="129">
        <f>T131+T280</f>
        <v>51.519999999999996</v>
      </c>
      <c r="AT130" s="17" t="s">
        <v>74</v>
      </c>
      <c r="AU130" s="17" t="s">
        <v>102</v>
      </c>
      <c r="BK130" s="130">
        <f>BK131+BK280</f>
        <v>0</v>
      </c>
    </row>
    <row r="131" spans="2:65" s="11" customFormat="1" ht="25.9" customHeight="1">
      <c r="B131" s="131"/>
      <c r="D131" s="132" t="s">
        <v>74</v>
      </c>
      <c r="E131" s="133" t="s">
        <v>125</v>
      </c>
      <c r="F131" s="133" t="s">
        <v>126</v>
      </c>
      <c r="I131" s="134"/>
      <c r="J131" s="135">
        <f>BK131</f>
        <v>0</v>
      </c>
      <c r="L131" s="131"/>
      <c r="M131" s="136"/>
      <c r="P131" s="137">
        <f>P132+P200+P227+P264+P278</f>
        <v>0</v>
      </c>
      <c r="R131" s="137">
        <f>R132+R200+R227+R264+R278</f>
        <v>211.37429449000001</v>
      </c>
      <c r="T131" s="138">
        <f>T132+T200+T227+T264+T278</f>
        <v>51.519999999999996</v>
      </c>
      <c r="AR131" s="132" t="s">
        <v>82</v>
      </c>
      <c r="AT131" s="139" t="s">
        <v>74</v>
      </c>
      <c r="AU131" s="139" t="s">
        <v>75</v>
      </c>
      <c r="AY131" s="132" t="s">
        <v>127</v>
      </c>
      <c r="BK131" s="140">
        <f>BK132+BK200+BK227+BK264+BK278</f>
        <v>0</v>
      </c>
    </row>
    <row r="132" spans="2:65" s="11" customFormat="1" ht="22.9" customHeight="1">
      <c r="B132" s="131"/>
      <c r="D132" s="132" t="s">
        <v>74</v>
      </c>
      <c r="E132" s="141" t="s">
        <v>82</v>
      </c>
      <c r="F132" s="141" t="s">
        <v>128</v>
      </c>
      <c r="I132" s="134"/>
      <c r="J132" s="142">
        <f>BK132</f>
        <v>0</v>
      </c>
      <c r="L132" s="131"/>
      <c r="M132" s="136"/>
      <c r="P132" s="137">
        <f>SUM(P133:P199)</f>
        <v>0</v>
      </c>
      <c r="R132" s="137">
        <f>SUM(R133:R199)</f>
        <v>0</v>
      </c>
      <c r="T132" s="138">
        <f>SUM(T133:T199)</f>
        <v>51.519999999999996</v>
      </c>
      <c r="AR132" s="132" t="s">
        <v>82</v>
      </c>
      <c r="AT132" s="139" t="s">
        <v>74</v>
      </c>
      <c r="AU132" s="139" t="s">
        <v>82</v>
      </c>
      <c r="AY132" s="132" t="s">
        <v>127</v>
      </c>
      <c r="BK132" s="140">
        <f>SUM(BK133:BK199)</f>
        <v>0</v>
      </c>
    </row>
    <row r="133" spans="2:65" s="1" customFormat="1" ht="33" customHeight="1">
      <c r="B133" s="143"/>
      <c r="C133" s="144" t="s">
        <v>82</v>
      </c>
      <c r="D133" s="144" t="s">
        <v>129</v>
      </c>
      <c r="E133" s="145" t="s">
        <v>130</v>
      </c>
      <c r="F133" s="146" t="s">
        <v>131</v>
      </c>
      <c r="G133" s="147" t="s">
        <v>132</v>
      </c>
      <c r="H133" s="148">
        <v>112</v>
      </c>
      <c r="I133" s="149"/>
      <c r="J133" s="150">
        <f>ROUND(I133*H133,2)</f>
        <v>0</v>
      </c>
      <c r="K133" s="151"/>
      <c r="L133" s="32"/>
      <c r="M133" s="152" t="s">
        <v>1</v>
      </c>
      <c r="N133" s="153" t="s">
        <v>41</v>
      </c>
      <c r="P133" s="154">
        <f>O133*H133</f>
        <v>0</v>
      </c>
      <c r="Q133" s="154">
        <v>0</v>
      </c>
      <c r="R133" s="154">
        <f>Q133*H133</f>
        <v>0</v>
      </c>
      <c r="S133" s="154">
        <v>0.22500000000000001</v>
      </c>
      <c r="T133" s="155">
        <f>S133*H133</f>
        <v>25.2</v>
      </c>
      <c r="AR133" s="156" t="s">
        <v>133</v>
      </c>
      <c r="AT133" s="156" t="s">
        <v>129</v>
      </c>
      <c r="AU133" s="156" t="s">
        <v>88</v>
      </c>
      <c r="AY133" s="17" t="s">
        <v>127</v>
      </c>
      <c r="BE133" s="157">
        <f>IF(N133="základná",J133,0)</f>
        <v>0</v>
      </c>
      <c r="BF133" s="157">
        <f>IF(N133="znížená",J133,0)</f>
        <v>0</v>
      </c>
      <c r="BG133" s="157">
        <f>IF(N133="zákl. prenesená",J133,0)</f>
        <v>0</v>
      </c>
      <c r="BH133" s="157">
        <f>IF(N133="zníž. prenesená",J133,0)</f>
        <v>0</v>
      </c>
      <c r="BI133" s="157">
        <f>IF(N133="nulová",J133,0)</f>
        <v>0</v>
      </c>
      <c r="BJ133" s="17" t="s">
        <v>88</v>
      </c>
      <c r="BK133" s="157">
        <f>ROUND(I133*H133,2)</f>
        <v>0</v>
      </c>
      <c r="BL133" s="17" t="s">
        <v>133</v>
      </c>
      <c r="BM133" s="156" t="s">
        <v>134</v>
      </c>
    </row>
    <row r="134" spans="2:65" s="12" customFormat="1" ht="11.25">
      <c r="B134" s="158"/>
      <c r="D134" s="159" t="s">
        <v>135</v>
      </c>
      <c r="E134" s="160" t="s">
        <v>1</v>
      </c>
      <c r="F134" s="161" t="s">
        <v>136</v>
      </c>
      <c r="H134" s="160" t="s">
        <v>1</v>
      </c>
      <c r="I134" s="162"/>
      <c r="L134" s="158"/>
      <c r="M134" s="163"/>
      <c r="T134" s="164"/>
      <c r="AT134" s="160" t="s">
        <v>135</v>
      </c>
      <c r="AU134" s="160" t="s">
        <v>88</v>
      </c>
      <c r="AV134" s="12" t="s">
        <v>82</v>
      </c>
      <c r="AW134" s="12" t="s">
        <v>31</v>
      </c>
      <c r="AX134" s="12" t="s">
        <v>75</v>
      </c>
      <c r="AY134" s="160" t="s">
        <v>127</v>
      </c>
    </row>
    <row r="135" spans="2:65" s="13" customFormat="1" ht="11.25">
      <c r="B135" s="165"/>
      <c r="D135" s="159" t="s">
        <v>135</v>
      </c>
      <c r="E135" s="166" t="s">
        <v>1</v>
      </c>
      <c r="F135" s="167" t="s">
        <v>137</v>
      </c>
      <c r="H135" s="168">
        <v>112</v>
      </c>
      <c r="I135" s="169"/>
      <c r="L135" s="165"/>
      <c r="M135" s="170"/>
      <c r="T135" s="171"/>
      <c r="AT135" s="166" t="s">
        <v>135</v>
      </c>
      <c r="AU135" s="166" t="s">
        <v>88</v>
      </c>
      <c r="AV135" s="13" t="s">
        <v>88</v>
      </c>
      <c r="AW135" s="13" t="s">
        <v>31</v>
      </c>
      <c r="AX135" s="13" t="s">
        <v>75</v>
      </c>
      <c r="AY135" s="166" t="s">
        <v>127</v>
      </c>
    </row>
    <row r="136" spans="2:65" s="14" customFormat="1" ht="11.25">
      <c r="B136" s="172"/>
      <c r="D136" s="159" t="s">
        <v>135</v>
      </c>
      <c r="E136" s="173" t="s">
        <v>1</v>
      </c>
      <c r="F136" s="174" t="s">
        <v>138</v>
      </c>
      <c r="H136" s="175">
        <v>112</v>
      </c>
      <c r="I136" s="176"/>
      <c r="L136" s="172"/>
      <c r="M136" s="177"/>
      <c r="T136" s="178"/>
      <c r="AT136" s="173" t="s">
        <v>135</v>
      </c>
      <c r="AU136" s="173" t="s">
        <v>88</v>
      </c>
      <c r="AV136" s="14" t="s">
        <v>133</v>
      </c>
      <c r="AW136" s="14" t="s">
        <v>31</v>
      </c>
      <c r="AX136" s="14" t="s">
        <v>82</v>
      </c>
      <c r="AY136" s="173" t="s">
        <v>127</v>
      </c>
    </row>
    <row r="137" spans="2:65" s="1" customFormat="1" ht="33" customHeight="1">
      <c r="B137" s="143"/>
      <c r="C137" s="144" t="s">
        <v>88</v>
      </c>
      <c r="D137" s="144" t="s">
        <v>129</v>
      </c>
      <c r="E137" s="145" t="s">
        <v>139</v>
      </c>
      <c r="F137" s="146" t="s">
        <v>140</v>
      </c>
      <c r="G137" s="147" t="s">
        <v>132</v>
      </c>
      <c r="H137" s="148">
        <v>112</v>
      </c>
      <c r="I137" s="149"/>
      <c r="J137" s="150">
        <f>ROUND(I137*H137,2)</f>
        <v>0</v>
      </c>
      <c r="K137" s="151"/>
      <c r="L137" s="32"/>
      <c r="M137" s="152" t="s">
        <v>1</v>
      </c>
      <c r="N137" s="153" t="s">
        <v>41</v>
      </c>
      <c r="P137" s="154">
        <f>O137*H137</f>
        <v>0</v>
      </c>
      <c r="Q137" s="154">
        <v>0</v>
      </c>
      <c r="R137" s="154">
        <f>Q137*H137</f>
        <v>0</v>
      </c>
      <c r="S137" s="154">
        <v>0.23499999999999999</v>
      </c>
      <c r="T137" s="155">
        <f>S137*H137</f>
        <v>26.32</v>
      </c>
      <c r="AR137" s="156" t="s">
        <v>133</v>
      </c>
      <c r="AT137" s="156" t="s">
        <v>129</v>
      </c>
      <c r="AU137" s="156" t="s">
        <v>88</v>
      </c>
      <c r="AY137" s="17" t="s">
        <v>127</v>
      </c>
      <c r="BE137" s="157">
        <f>IF(N137="základná",J137,0)</f>
        <v>0</v>
      </c>
      <c r="BF137" s="157">
        <f>IF(N137="znížená",J137,0)</f>
        <v>0</v>
      </c>
      <c r="BG137" s="157">
        <f>IF(N137="zákl. prenesená",J137,0)</f>
        <v>0</v>
      </c>
      <c r="BH137" s="157">
        <f>IF(N137="zníž. prenesená",J137,0)</f>
        <v>0</v>
      </c>
      <c r="BI137" s="157">
        <f>IF(N137="nulová",J137,0)</f>
        <v>0</v>
      </c>
      <c r="BJ137" s="17" t="s">
        <v>88</v>
      </c>
      <c r="BK137" s="157">
        <f>ROUND(I137*H137,2)</f>
        <v>0</v>
      </c>
      <c r="BL137" s="17" t="s">
        <v>133</v>
      </c>
      <c r="BM137" s="156" t="s">
        <v>141</v>
      </c>
    </row>
    <row r="138" spans="2:65" s="12" customFormat="1" ht="11.25">
      <c r="B138" s="158"/>
      <c r="D138" s="159" t="s">
        <v>135</v>
      </c>
      <c r="E138" s="160" t="s">
        <v>1</v>
      </c>
      <c r="F138" s="161" t="s">
        <v>136</v>
      </c>
      <c r="H138" s="160" t="s">
        <v>1</v>
      </c>
      <c r="I138" s="162"/>
      <c r="L138" s="158"/>
      <c r="M138" s="163"/>
      <c r="T138" s="164"/>
      <c r="AT138" s="160" t="s">
        <v>135</v>
      </c>
      <c r="AU138" s="160" t="s">
        <v>88</v>
      </c>
      <c r="AV138" s="12" t="s">
        <v>82</v>
      </c>
      <c r="AW138" s="12" t="s">
        <v>31</v>
      </c>
      <c r="AX138" s="12" t="s">
        <v>75</v>
      </c>
      <c r="AY138" s="160" t="s">
        <v>127</v>
      </c>
    </row>
    <row r="139" spans="2:65" s="13" customFormat="1" ht="11.25">
      <c r="B139" s="165"/>
      <c r="D139" s="159" t="s">
        <v>135</v>
      </c>
      <c r="E139" s="166" t="s">
        <v>1</v>
      </c>
      <c r="F139" s="167" t="s">
        <v>137</v>
      </c>
      <c r="H139" s="168">
        <v>112</v>
      </c>
      <c r="I139" s="169"/>
      <c r="L139" s="165"/>
      <c r="M139" s="170"/>
      <c r="T139" s="171"/>
      <c r="AT139" s="166" t="s">
        <v>135</v>
      </c>
      <c r="AU139" s="166" t="s">
        <v>88</v>
      </c>
      <c r="AV139" s="13" t="s">
        <v>88</v>
      </c>
      <c r="AW139" s="13" t="s">
        <v>31</v>
      </c>
      <c r="AX139" s="13" t="s">
        <v>75</v>
      </c>
      <c r="AY139" s="166" t="s">
        <v>127</v>
      </c>
    </row>
    <row r="140" spans="2:65" s="14" customFormat="1" ht="11.25">
      <c r="B140" s="172"/>
      <c r="D140" s="159" t="s">
        <v>135</v>
      </c>
      <c r="E140" s="173" t="s">
        <v>1</v>
      </c>
      <c r="F140" s="174" t="s">
        <v>138</v>
      </c>
      <c r="H140" s="175">
        <v>112</v>
      </c>
      <c r="I140" s="176"/>
      <c r="L140" s="172"/>
      <c r="M140" s="177"/>
      <c r="T140" s="178"/>
      <c r="AT140" s="173" t="s">
        <v>135</v>
      </c>
      <c r="AU140" s="173" t="s">
        <v>88</v>
      </c>
      <c r="AV140" s="14" t="s">
        <v>133</v>
      </c>
      <c r="AW140" s="14" t="s">
        <v>31</v>
      </c>
      <c r="AX140" s="14" t="s">
        <v>82</v>
      </c>
      <c r="AY140" s="173" t="s">
        <v>127</v>
      </c>
    </row>
    <row r="141" spans="2:65" s="1" customFormat="1" ht="33" customHeight="1">
      <c r="B141" s="143"/>
      <c r="C141" s="144" t="s">
        <v>142</v>
      </c>
      <c r="D141" s="144" t="s">
        <v>129</v>
      </c>
      <c r="E141" s="145" t="s">
        <v>143</v>
      </c>
      <c r="F141" s="146" t="s">
        <v>144</v>
      </c>
      <c r="G141" s="147" t="s">
        <v>145</v>
      </c>
      <c r="H141" s="148">
        <v>21.677</v>
      </c>
      <c r="I141" s="149"/>
      <c r="J141" s="150">
        <f>ROUND(I141*H141,2)</f>
        <v>0</v>
      </c>
      <c r="K141" s="151"/>
      <c r="L141" s="32"/>
      <c r="M141" s="152" t="s">
        <v>1</v>
      </c>
      <c r="N141" s="153" t="s">
        <v>41</v>
      </c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AR141" s="156" t="s">
        <v>133</v>
      </c>
      <c r="AT141" s="156" t="s">
        <v>129</v>
      </c>
      <c r="AU141" s="156" t="s">
        <v>88</v>
      </c>
      <c r="AY141" s="17" t="s">
        <v>127</v>
      </c>
      <c r="BE141" s="157">
        <f>IF(N141="základná",J141,0)</f>
        <v>0</v>
      </c>
      <c r="BF141" s="157">
        <f>IF(N141="znížená",J141,0)</f>
        <v>0</v>
      </c>
      <c r="BG141" s="157">
        <f>IF(N141="zákl. prenesená",J141,0)</f>
        <v>0</v>
      </c>
      <c r="BH141" s="157">
        <f>IF(N141="zníž. prenesená",J141,0)</f>
        <v>0</v>
      </c>
      <c r="BI141" s="157">
        <f>IF(N141="nulová",J141,0)</f>
        <v>0</v>
      </c>
      <c r="BJ141" s="17" t="s">
        <v>88</v>
      </c>
      <c r="BK141" s="157">
        <f>ROUND(I141*H141,2)</f>
        <v>0</v>
      </c>
      <c r="BL141" s="17" t="s">
        <v>133</v>
      </c>
      <c r="BM141" s="156" t="s">
        <v>146</v>
      </c>
    </row>
    <row r="142" spans="2:65" s="12" customFormat="1" ht="11.25">
      <c r="B142" s="158"/>
      <c r="D142" s="159" t="s">
        <v>135</v>
      </c>
      <c r="E142" s="160" t="s">
        <v>1</v>
      </c>
      <c r="F142" s="161" t="s">
        <v>147</v>
      </c>
      <c r="H142" s="160" t="s">
        <v>1</v>
      </c>
      <c r="I142" s="162"/>
      <c r="L142" s="158"/>
      <c r="M142" s="163"/>
      <c r="T142" s="164"/>
      <c r="AT142" s="160" t="s">
        <v>135</v>
      </c>
      <c r="AU142" s="160" t="s">
        <v>88</v>
      </c>
      <c r="AV142" s="12" t="s">
        <v>82</v>
      </c>
      <c r="AW142" s="12" t="s">
        <v>31</v>
      </c>
      <c r="AX142" s="12" t="s">
        <v>75</v>
      </c>
      <c r="AY142" s="160" t="s">
        <v>127</v>
      </c>
    </row>
    <row r="143" spans="2:65" s="13" customFormat="1" ht="11.25">
      <c r="B143" s="165"/>
      <c r="D143" s="159" t="s">
        <v>135</v>
      </c>
      <c r="E143" s="166" t="s">
        <v>1</v>
      </c>
      <c r="F143" s="167" t="s">
        <v>148</v>
      </c>
      <c r="H143" s="168">
        <v>45.942</v>
      </c>
      <c r="I143" s="169"/>
      <c r="L143" s="165"/>
      <c r="M143" s="170"/>
      <c r="T143" s="171"/>
      <c r="AT143" s="166" t="s">
        <v>135</v>
      </c>
      <c r="AU143" s="166" t="s">
        <v>88</v>
      </c>
      <c r="AV143" s="13" t="s">
        <v>88</v>
      </c>
      <c r="AW143" s="13" t="s">
        <v>31</v>
      </c>
      <c r="AX143" s="13" t="s">
        <v>75</v>
      </c>
      <c r="AY143" s="166" t="s">
        <v>127</v>
      </c>
    </row>
    <row r="144" spans="2:65" s="12" customFormat="1" ht="11.25">
      <c r="B144" s="158"/>
      <c r="D144" s="159" t="s">
        <v>135</v>
      </c>
      <c r="E144" s="160" t="s">
        <v>1</v>
      </c>
      <c r="F144" s="161" t="s">
        <v>149</v>
      </c>
      <c r="H144" s="160" t="s">
        <v>1</v>
      </c>
      <c r="I144" s="162"/>
      <c r="L144" s="158"/>
      <c r="M144" s="163"/>
      <c r="T144" s="164"/>
      <c r="AT144" s="160" t="s">
        <v>135</v>
      </c>
      <c r="AU144" s="160" t="s">
        <v>88</v>
      </c>
      <c r="AV144" s="12" t="s">
        <v>82</v>
      </c>
      <c r="AW144" s="12" t="s">
        <v>31</v>
      </c>
      <c r="AX144" s="12" t="s">
        <v>75</v>
      </c>
      <c r="AY144" s="160" t="s">
        <v>127</v>
      </c>
    </row>
    <row r="145" spans="2:65" s="13" customFormat="1" ht="11.25">
      <c r="B145" s="165"/>
      <c r="D145" s="159" t="s">
        <v>135</v>
      </c>
      <c r="E145" s="166" t="s">
        <v>1</v>
      </c>
      <c r="F145" s="167" t="s">
        <v>150</v>
      </c>
      <c r="H145" s="168">
        <v>-33.6</v>
      </c>
      <c r="I145" s="169"/>
      <c r="L145" s="165"/>
      <c r="M145" s="170"/>
      <c r="T145" s="171"/>
      <c r="AT145" s="166" t="s">
        <v>135</v>
      </c>
      <c r="AU145" s="166" t="s">
        <v>88</v>
      </c>
      <c r="AV145" s="13" t="s">
        <v>88</v>
      </c>
      <c r="AW145" s="13" t="s">
        <v>31</v>
      </c>
      <c r="AX145" s="13" t="s">
        <v>75</v>
      </c>
      <c r="AY145" s="166" t="s">
        <v>127</v>
      </c>
    </row>
    <row r="146" spans="2:65" s="12" customFormat="1" ht="11.25">
      <c r="B146" s="158"/>
      <c r="D146" s="159" t="s">
        <v>135</v>
      </c>
      <c r="E146" s="160" t="s">
        <v>1</v>
      </c>
      <c r="F146" s="161" t="s">
        <v>151</v>
      </c>
      <c r="H146" s="160" t="s">
        <v>1</v>
      </c>
      <c r="I146" s="162"/>
      <c r="L146" s="158"/>
      <c r="M146" s="163"/>
      <c r="T146" s="164"/>
      <c r="AT146" s="160" t="s">
        <v>135</v>
      </c>
      <c r="AU146" s="160" t="s">
        <v>88</v>
      </c>
      <c r="AV146" s="12" t="s">
        <v>82</v>
      </c>
      <c r="AW146" s="12" t="s">
        <v>31</v>
      </c>
      <c r="AX146" s="12" t="s">
        <v>75</v>
      </c>
      <c r="AY146" s="160" t="s">
        <v>127</v>
      </c>
    </row>
    <row r="147" spans="2:65" s="13" customFormat="1" ht="11.25">
      <c r="B147" s="165"/>
      <c r="D147" s="159" t="s">
        <v>135</v>
      </c>
      <c r="E147" s="166" t="s">
        <v>1</v>
      </c>
      <c r="F147" s="167" t="s">
        <v>152</v>
      </c>
      <c r="H147" s="168">
        <v>9.3350000000000009</v>
      </c>
      <c r="I147" s="169"/>
      <c r="L147" s="165"/>
      <c r="M147" s="170"/>
      <c r="T147" s="171"/>
      <c r="AT147" s="166" t="s">
        <v>135</v>
      </c>
      <c r="AU147" s="166" t="s">
        <v>88</v>
      </c>
      <c r="AV147" s="13" t="s">
        <v>88</v>
      </c>
      <c r="AW147" s="13" t="s">
        <v>31</v>
      </c>
      <c r="AX147" s="13" t="s">
        <v>75</v>
      </c>
      <c r="AY147" s="166" t="s">
        <v>127</v>
      </c>
    </row>
    <row r="148" spans="2:65" s="14" customFormat="1" ht="11.25">
      <c r="B148" s="172"/>
      <c r="D148" s="159" t="s">
        <v>135</v>
      </c>
      <c r="E148" s="173" t="s">
        <v>1</v>
      </c>
      <c r="F148" s="174" t="s">
        <v>153</v>
      </c>
      <c r="H148" s="175">
        <v>21.677</v>
      </c>
      <c r="I148" s="176"/>
      <c r="L148" s="172"/>
      <c r="M148" s="177"/>
      <c r="T148" s="178"/>
      <c r="AT148" s="173" t="s">
        <v>135</v>
      </c>
      <c r="AU148" s="173" t="s">
        <v>88</v>
      </c>
      <c r="AV148" s="14" t="s">
        <v>133</v>
      </c>
      <c r="AW148" s="14" t="s">
        <v>31</v>
      </c>
      <c r="AX148" s="14" t="s">
        <v>82</v>
      </c>
      <c r="AY148" s="173" t="s">
        <v>127</v>
      </c>
    </row>
    <row r="149" spans="2:65" s="1" customFormat="1" ht="21.75" customHeight="1">
      <c r="B149" s="143"/>
      <c r="C149" s="144" t="s">
        <v>133</v>
      </c>
      <c r="D149" s="144" t="s">
        <v>129</v>
      </c>
      <c r="E149" s="145" t="s">
        <v>154</v>
      </c>
      <c r="F149" s="146" t="s">
        <v>155</v>
      </c>
      <c r="G149" s="147" t="s">
        <v>145</v>
      </c>
      <c r="H149" s="148">
        <v>26.518999999999998</v>
      </c>
      <c r="I149" s="149"/>
      <c r="J149" s="150">
        <f>ROUND(I149*H149,2)</f>
        <v>0</v>
      </c>
      <c r="K149" s="151"/>
      <c r="L149" s="32"/>
      <c r="M149" s="152" t="s">
        <v>1</v>
      </c>
      <c r="N149" s="153" t="s">
        <v>41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56" t="s">
        <v>133</v>
      </c>
      <c r="AT149" s="156" t="s">
        <v>129</v>
      </c>
      <c r="AU149" s="156" t="s">
        <v>88</v>
      </c>
      <c r="AY149" s="17" t="s">
        <v>127</v>
      </c>
      <c r="BE149" s="157">
        <f>IF(N149="základná",J149,0)</f>
        <v>0</v>
      </c>
      <c r="BF149" s="157">
        <f>IF(N149="znížená",J149,0)</f>
        <v>0</v>
      </c>
      <c r="BG149" s="157">
        <f>IF(N149="zákl. prenesená",J149,0)</f>
        <v>0</v>
      </c>
      <c r="BH149" s="157">
        <f>IF(N149="zníž. prenesená",J149,0)</f>
        <v>0</v>
      </c>
      <c r="BI149" s="157">
        <f>IF(N149="nulová",J149,0)</f>
        <v>0</v>
      </c>
      <c r="BJ149" s="17" t="s">
        <v>88</v>
      </c>
      <c r="BK149" s="157">
        <f>ROUND(I149*H149,2)</f>
        <v>0</v>
      </c>
      <c r="BL149" s="17" t="s">
        <v>133</v>
      </c>
      <c r="BM149" s="156" t="s">
        <v>156</v>
      </c>
    </row>
    <row r="150" spans="2:65" s="12" customFormat="1" ht="11.25">
      <c r="B150" s="158"/>
      <c r="D150" s="159" t="s">
        <v>135</v>
      </c>
      <c r="E150" s="160" t="s">
        <v>1</v>
      </c>
      <c r="F150" s="161" t="s">
        <v>157</v>
      </c>
      <c r="H150" s="160" t="s">
        <v>1</v>
      </c>
      <c r="I150" s="162"/>
      <c r="L150" s="158"/>
      <c r="M150" s="163"/>
      <c r="T150" s="164"/>
      <c r="AT150" s="160" t="s">
        <v>135</v>
      </c>
      <c r="AU150" s="160" t="s">
        <v>88</v>
      </c>
      <c r="AV150" s="12" t="s">
        <v>82</v>
      </c>
      <c r="AW150" s="12" t="s">
        <v>31</v>
      </c>
      <c r="AX150" s="12" t="s">
        <v>75</v>
      </c>
      <c r="AY150" s="160" t="s">
        <v>127</v>
      </c>
    </row>
    <row r="151" spans="2:65" s="12" customFormat="1" ht="11.25">
      <c r="B151" s="158"/>
      <c r="D151" s="159" t="s">
        <v>135</v>
      </c>
      <c r="E151" s="160" t="s">
        <v>1</v>
      </c>
      <c r="F151" s="161" t="s">
        <v>158</v>
      </c>
      <c r="H151" s="160" t="s">
        <v>1</v>
      </c>
      <c r="I151" s="162"/>
      <c r="L151" s="158"/>
      <c r="M151" s="163"/>
      <c r="T151" s="164"/>
      <c r="AT151" s="160" t="s">
        <v>135</v>
      </c>
      <c r="AU151" s="160" t="s">
        <v>88</v>
      </c>
      <c r="AV151" s="12" t="s">
        <v>82</v>
      </c>
      <c r="AW151" s="12" t="s">
        <v>31</v>
      </c>
      <c r="AX151" s="12" t="s">
        <v>75</v>
      </c>
      <c r="AY151" s="160" t="s">
        <v>127</v>
      </c>
    </row>
    <row r="152" spans="2:65" s="13" customFormat="1" ht="11.25">
      <c r="B152" s="165"/>
      <c r="D152" s="159" t="s">
        <v>135</v>
      </c>
      <c r="E152" s="166" t="s">
        <v>1</v>
      </c>
      <c r="F152" s="167" t="s">
        <v>159</v>
      </c>
      <c r="H152" s="168">
        <v>5.04</v>
      </c>
      <c r="I152" s="169"/>
      <c r="L152" s="165"/>
      <c r="M152" s="170"/>
      <c r="T152" s="171"/>
      <c r="AT152" s="166" t="s">
        <v>135</v>
      </c>
      <c r="AU152" s="166" t="s">
        <v>88</v>
      </c>
      <c r="AV152" s="13" t="s">
        <v>88</v>
      </c>
      <c r="AW152" s="13" t="s">
        <v>31</v>
      </c>
      <c r="AX152" s="13" t="s">
        <v>75</v>
      </c>
      <c r="AY152" s="166" t="s">
        <v>127</v>
      </c>
    </row>
    <row r="153" spans="2:65" s="12" customFormat="1" ht="11.25">
      <c r="B153" s="158"/>
      <c r="D153" s="159" t="s">
        <v>135</v>
      </c>
      <c r="E153" s="160" t="s">
        <v>1</v>
      </c>
      <c r="F153" s="161" t="s">
        <v>160</v>
      </c>
      <c r="H153" s="160" t="s">
        <v>1</v>
      </c>
      <c r="I153" s="162"/>
      <c r="L153" s="158"/>
      <c r="M153" s="163"/>
      <c r="T153" s="164"/>
      <c r="AT153" s="160" t="s">
        <v>135</v>
      </c>
      <c r="AU153" s="160" t="s">
        <v>88</v>
      </c>
      <c r="AV153" s="12" t="s">
        <v>82</v>
      </c>
      <c r="AW153" s="12" t="s">
        <v>31</v>
      </c>
      <c r="AX153" s="12" t="s">
        <v>75</v>
      </c>
      <c r="AY153" s="160" t="s">
        <v>127</v>
      </c>
    </row>
    <row r="154" spans="2:65" s="13" customFormat="1" ht="11.25">
      <c r="B154" s="165"/>
      <c r="D154" s="159" t="s">
        <v>135</v>
      </c>
      <c r="E154" s="166" t="s">
        <v>1</v>
      </c>
      <c r="F154" s="167" t="s">
        <v>161</v>
      </c>
      <c r="H154" s="168">
        <v>1.0289999999999999</v>
      </c>
      <c r="I154" s="169"/>
      <c r="L154" s="165"/>
      <c r="M154" s="170"/>
      <c r="T154" s="171"/>
      <c r="AT154" s="166" t="s">
        <v>135</v>
      </c>
      <c r="AU154" s="166" t="s">
        <v>88</v>
      </c>
      <c r="AV154" s="13" t="s">
        <v>88</v>
      </c>
      <c r="AW154" s="13" t="s">
        <v>31</v>
      </c>
      <c r="AX154" s="13" t="s">
        <v>75</v>
      </c>
      <c r="AY154" s="166" t="s">
        <v>127</v>
      </c>
    </row>
    <row r="155" spans="2:65" s="12" customFormat="1" ht="11.25">
      <c r="B155" s="158"/>
      <c r="D155" s="159" t="s">
        <v>135</v>
      </c>
      <c r="E155" s="160" t="s">
        <v>1</v>
      </c>
      <c r="F155" s="161" t="s">
        <v>162</v>
      </c>
      <c r="H155" s="160" t="s">
        <v>1</v>
      </c>
      <c r="I155" s="162"/>
      <c r="L155" s="158"/>
      <c r="M155" s="163"/>
      <c r="T155" s="164"/>
      <c r="AT155" s="160" t="s">
        <v>135</v>
      </c>
      <c r="AU155" s="160" t="s">
        <v>88</v>
      </c>
      <c r="AV155" s="12" t="s">
        <v>82</v>
      </c>
      <c r="AW155" s="12" t="s">
        <v>31</v>
      </c>
      <c r="AX155" s="12" t="s">
        <v>75</v>
      </c>
      <c r="AY155" s="160" t="s">
        <v>127</v>
      </c>
    </row>
    <row r="156" spans="2:65" s="13" customFormat="1" ht="11.25">
      <c r="B156" s="165"/>
      <c r="D156" s="159" t="s">
        <v>135</v>
      </c>
      <c r="E156" s="166" t="s">
        <v>1</v>
      </c>
      <c r="F156" s="167" t="s">
        <v>163</v>
      </c>
      <c r="H156" s="168">
        <v>20.45</v>
      </c>
      <c r="I156" s="169"/>
      <c r="L156" s="165"/>
      <c r="M156" s="170"/>
      <c r="T156" s="171"/>
      <c r="AT156" s="166" t="s">
        <v>135</v>
      </c>
      <c r="AU156" s="166" t="s">
        <v>88</v>
      </c>
      <c r="AV156" s="13" t="s">
        <v>88</v>
      </c>
      <c r="AW156" s="13" t="s">
        <v>31</v>
      </c>
      <c r="AX156" s="13" t="s">
        <v>75</v>
      </c>
      <c r="AY156" s="166" t="s">
        <v>127</v>
      </c>
    </row>
    <row r="157" spans="2:65" s="14" customFormat="1" ht="11.25">
      <c r="B157" s="172"/>
      <c r="D157" s="159" t="s">
        <v>135</v>
      </c>
      <c r="E157" s="173" t="s">
        <v>1</v>
      </c>
      <c r="F157" s="174" t="s">
        <v>138</v>
      </c>
      <c r="H157" s="175">
        <v>26.518999999999998</v>
      </c>
      <c r="I157" s="176"/>
      <c r="L157" s="172"/>
      <c r="M157" s="177"/>
      <c r="T157" s="178"/>
      <c r="AT157" s="173" t="s">
        <v>135</v>
      </c>
      <c r="AU157" s="173" t="s">
        <v>88</v>
      </c>
      <c r="AV157" s="14" t="s">
        <v>133</v>
      </c>
      <c r="AW157" s="14" t="s">
        <v>31</v>
      </c>
      <c r="AX157" s="14" t="s">
        <v>82</v>
      </c>
      <c r="AY157" s="173" t="s">
        <v>127</v>
      </c>
    </row>
    <row r="158" spans="2:65" s="1" customFormat="1" ht="24.2" customHeight="1">
      <c r="B158" s="143"/>
      <c r="C158" s="144" t="s">
        <v>164</v>
      </c>
      <c r="D158" s="144" t="s">
        <v>129</v>
      </c>
      <c r="E158" s="145" t="s">
        <v>165</v>
      </c>
      <c r="F158" s="146" t="s">
        <v>166</v>
      </c>
      <c r="G158" s="147" t="s">
        <v>145</v>
      </c>
      <c r="H158" s="148">
        <v>7.9560000000000004</v>
      </c>
      <c r="I158" s="149"/>
      <c r="J158" s="150">
        <f>ROUND(I158*H158,2)</f>
        <v>0</v>
      </c>
      <c r="K158" s="151"/>
      <c r="L158" s="32"/>
      <c r="M158" s="152" t="s">
        <v>1</v>
      </c>
      <c r="N158" s="153" t="s">
        <v>41</v>
      </c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AR158" s="156" t="s">
        <v>133</v>
      </c>
      <c r="AT158" s="156" t="s">
        <v>129</v>
      </c>
      <c r="AU158" s="156" t="s">
        <v>88</v>
      </c>
      <c r="AY158" s="17" t="s">
        <v>127</v>
      </c>
      <c r="BE158" s="157">
        <f>IF(N158="základná",J158,0)</f>
        <v>0</v>
      </c>
      <c r="BF158" s="157">
        <f>IF(N158="znížená",J158,0)</f>
        <v>0</v>
      </c>
      <c r="BG158" s="157">
        <f>IF(N158="zákl. prenesená",J158,0)</f>
        <v>0</v>
      </c>
      <c r="BH158" s="157">
        <f>IF(N158="zníž. prenesená",J158,0)</f>
        <v>0</v>
      </c>
      <c r="BI158" s="157">
        <f>IF(N158="nulová",J158,0)</f>
        <v>0</v>
      </c>
      <c r="BJ158" s="17" t="s">
        <v>88</v>
      </c>
      <c r="BK158" s="157">
        <f>ROUND(I158*H158,2)</f>
        <v>0</v>
      </c>
      <c r="BL158" s="17" t="s">
        <v>133</v>
      </c>
      <c r="BM158" s="156" t="s">
        <v>167</v>
      </c>
    </row>
    <row r="159" spans="2:65" s="13" customFormat="1" ht="11.25">
      <c r="B159" s="165"/>
      <c r="D159" s="159" t="s">
        <v>135</v>
      </c>
      <c r="E159" s="166" t="s">
        <v>1</v>
      </c>
      <c r="F159" s="167" t="s">
        <v>168</v>
      </c>
      <c r="H159" s="168">
        <v>7.9560000000000004</v>
      </c>
      <c r="I159" s="169"/>
      <c r="L159" s="165"/>
      <c r="M159" s="170"/>
      <c r="T159" s="171"/>
      <c r="AT159" s="166" t="s">
        <v>135</v>
      </c>
      <c r="AU159" s="166" t="s">
        <v>88</v>
      </c>
      <c r="AV159" s="13" t="s">
        <v>88</v>
      </c>
      <c r="AW159" s="13" t="s">
        <v>31</v>
      </c>
      <c r="AX159" s="13" t="s">
        <v>75</v>
      </c>
      <c r="AY159" s="166" t="s">
        <v>127</v>
      </c>
    </row>
    <row r="160" spans="2:65" s="14" customFormat="1" ht="11.25">
      <c r="B160" s="172"/>
      <c r="D160" s="159" t="s">
        <v>135</v>
      </c>
      <c r="E160" s="173" t="s">
        <v>1</v>
      </c>
      <c r="F160" s="174" t="s">
        <v>138</v>
      </c>
      <c r="H160" s="175">
        <v>7.9560000000000004</v>
      </c>
      <c r="I160" s="176"/>
      <c r="L160" s="172"/>
      <c r="M160" s="177"/>
      <c r="T160" s="178"/>
      <c r="AT160" s="173" t="s">
        <v>135</v>
      </c>
      <c r="AU160" s="173" t="s">
        <v>88</v>
      </c>
      <c r="AV160" s="14" t="s">
        <v>133</v>
      </c>
      <c r="AW160" s="14" t="s">
        <v>31</v>
      </c>
      <c r="AX160" s="14" t="s">
        <v>82</v>
      </c>
      <c r="AY160" s="173" t="s">
        <v>127</v>
      </c>
    </row>
    <row r="161" spans="2:65" s="1" customFormat="1" ht="16.5" customHeight="1">
      <c r="B161" s="143"/>
      <c r="C161" s="144" t="s">
        <v>169</v>
      </c>
      <c r="D161" s="144" t="s">
        <v>129</v>
      </c>
      <c r="E161" s="145" t="s">
        <v>170</v>
      </c>
      <c r="F161" s="146" t="s">
        <v>171</v>
      </c>
      <c r="G161" s="147" t="s">
        <v>145</v>
      </c>
      <c r="H161" s="148">
        <v>7.15</v>
      </c>
      <c r="I161" s="149"/>
      <c r="J161" s="150">
        <f>ROUND(I161*H161,2)</f>
        <v>0</v>
      </c>
      <c r="K161" s="151"/>
      <c r="L161" s="32"/>
      <c r="M161" s="152" t="s">
        <v>1</v>
      </c>
      <c r="N161" s="153" t="s">
        <v>41</v>
      </c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AR161" s="156" t="s">
        <v>133</v>
      </c>
      <c r="AT161" s="156" t="s">
        <v>129</v>
      </c>
      <c r="AU161" s="156" t="s">
        <v>88</v>
      </c>
      <c r="AY161" s="17" t="s">
        <v>127</v>
      </c>
      <c r="BE161" s="157">
        <f>IF(N161="základná",J161,0)</f>
        <v>0</v>
      </c>
      <c r="BF161" s="157">
        <f>IF(N161="znížená",J161,0)</f>
        <v>0</v>
      </c>
      <c r="BG161" s="157">
        <f>IF(N161="zákl. prenesená",J161,0)</f>
        <v>0</v>
      </c>
      <c r="BH161" s="157">
        <f>IF(N161="zníž. prenesená",J161,0)</f>
        <v>0</v>
      </c>
      <c r="BI161" s="157">
        <f>IF(N161="nulová",J161,0)</f>
        <v>0</v>
      </c>
      <c r="BJ161" s="17" t="s">
        <v>88</v>
      </c>
      <c r="BK161" s="157">
        <f>ROUND(I161*H161,2)</f>
        <v>0</v>
      </c>
      <c r="BL161" s="17" t="s">
        <v>133</v>
      </c>
      <c r="BM161" s="156" t="s">
        <v>172</v>
      </c>
    </row>
    <row r="162" spans="2:65" s="12" customFormat="1" ht="11.25">
      <c r="B162" s="158"/>
      <c r="D162" s="159" t="s">
        <v>135</v>
      </c>
      <c r="E162" s="160" t="s">
        <v>1</v>
      </c>
      <c r="F162" s="161" t="s">
        <v>173</v>
      </c>
      <c r="H162" s="160" t="s">
        <v>1</v>
      </c>
      <c r="I162" s="162"/>
      <c r="L162" s="158"/>
      <c r="M162" s="163"/>
      <c r="T162" s="164"/>
      <c r="AT162" s="160" t="s">
        <v>135</v>
      </c>
      <c r="AU162" s="160" t="s">
        <v>88</v>
      </c>
      <c r="AV162" s="12" t="s">
        <v>82</v>
      </c>
      <c r="AW162" s="12" t="s">
        <v>31</v>
      </c>
      <c r="AX162" s="12" t="s">
        <v>75</v>
      </c>
      <c r="AY162" s="160" t="s">
        <v>127</v>
      </c>
    </row>
    <row r="163" spans="2:65" s="13" customFormat="1" ht="11.25">
      <c r="B163" s="165"/>
      <c r="D163" s="159" t="s">
        <v>135</v>
      </c>
      <c r="E163" s="166" t="s">
        <v>1</v>
      </c>
      <c r="F163" s="167" t="s">
        <v>174</v>
      </c>
      <c r="H163" s="168">
        <v>7.15</v>
      </c>
      <c r="I163" s="169"/>
      <c r="L163" s="165"/>
      <c r="M163" s="170"/>
      <c r="T163" s="171"/>
      <c r="AT163" s="166" t="s">
        <v>135</v>
      </c>
      <c r="AU163" s="166" t="s">
        <v>88</v>
      </c>
      <c r="AV163" s="13" t="s">
        <v>88</v>
      </c>
      <c r="AW163" s="13" t="s">
        <v>31</v>
      </c>
      <c r="AX163" s="13" t="s">
        <v>75</v>
      </c>
      <c r="AY163" s="166" t="s">
        <v>127</v>
      </c>
    </row>
    <row r="164" spans="2:65" s="14" customFormat="1" ht="11.25">
      <c r="B164" s="172"/>
      <c r="D164" s="159" t="s">
        <v>135</v>
      </c>
      <c r="E164" s="173" t="s">
        <v>1</v>
      </c>
      <c r="F164" s="174" t="s">
        <v>138</v>
      </c>
      <c r="H164" s="175">
        <v>7.15</v>
      </c>
      <c r="I164" s="176"/>
      <c r="L164" s="172"/>
      <c r="M164" s="177"/>
      <c r="T164" s="178"/>
      <c r="AT164" s="173" t="s">
        <v>135</v>
      </c>
      <c r="AU164" s="173" t="s">
        <v>88</v>
      </c>
      <c r="AV164" s="14" t="s">
        <v>133</v>
      </c>
      <c r="AW164" s="14" t="s">
        <v>31</v>
      </c>
      <c r="AX164" s="14" t="s">
        <v>82</v>
      </c>
      <c r="AY164" s="173" t="s">
        <v>127</v>
      </c>
    </row>
    <row r="165" spans="2:65" s="1" customFormat="1" ht="37.9" customHeight="1">
      <c r="B165" s="143"/>
      <c r="C165" s="144" t="s">
        <v>175</v>
      </c>
      <c r="D165" s="144" t="s">
        <v>129</v>
      </c>
      <c r="E165" s="145" t="s">
        <v>176</v>
      </c>
      <c r="F165" s="146" t="s">
        <v>177</v>
      </c>
      <c r="G165" s="147" t="s">
        <v>145</v>
      </c>
      <c r="H165" s="148">
        <v>2.145</v>
      </c>
      <c r="I165" s="149"/>
      <c r="J165" s="150">
        <f>ROUND(I165*H165,2)</f>
        <v>0</v>
      </c>
      <c r="K165" s="151"/>
      <c r="L165" s="32"/>
      <c r="M165" s="152" t="s">
        <v>1</v>
      </c>
      <c r="N165" s="153" t="s">
        <v>41</v>
      </c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AR165" s="156" t="s">
        <v>133</v>
      </c>
      <c r="AT165" s="156" t="s">
        <v>129</v>
      </c>
      <c r="AU165" s="156" t="s">
        <v>88</v>
      </c>
      <c r="AY165" s="17" t="s">
        <v>127</v>
      </c>
      <c r="BE165" s="157">
        <f>IF(N165="základná",J165,0)</f>
        <v>0</v>
      </c>
      <c r="BF165" s="157">
        <f>IF(N165="znížená",J165,0)</f>
        <v>0</v>
      </c>
      <c r="BG165" s="157">
        <f>IF(N165="zákl. prenesená",J165,0)</f>
        <v>0</v>
      </c>
      <c r="BH165" s="157">
        <f>IF(N165="zníž. prenesená",J165,0)</f>
        <v>0</v>
      </c>
      <c r="BI165" s="157">
        <f>IF(N165="nulová",J165,0)</f>
        <v>0</v>
      </c>
      <c r="BJ165" s="17" t="s">
        <v>88</v>
      </c>
      <c r="BK165" s="157">
        <f>ROUND(I165*H165,2)</f>
        <v>0</v>
      </c>
      <c r="BL165" s="17" t="s">
        <v>133</v>
      </c>
      <c r="BM165" s="156" t="s">
        <v>178</v>
      </c>
    </row>
    <row r="166" spans="2:65" s="13" customFormat="1" ht="11.25">
      <c r="B166" s="165"/>
      <c r="D166" s="159" t="s">
        <v>135</v>
      </c>
      <c r="E166" s="166" t="s">
        <v>1</v>
      </c>
      <c r="F166" s="167" t="s">
        <v>179</v>
      </c>
      <c r="H166" s="168">
        <v>2.145</v>
      </c>
      <c r="I166" s="169"/>
      <c r="L166" s="165"/>
      <c r="M166" s="170"/>
      <c r="T166" s="171"/>
      <c r="AT166" s="166" t="s">
        <v>135</v>
      </c>
      <c r="AU166" s="166" t="s">
        <v>88</v>
      </c>
      <c r="AV166" s="13" t="s">
        <v>88</v>
      </c>
      <c r="AW166" s="13" t="s">
        <v>31</v>
      </c>
      <c r="AX166" s="13" t="s">
        <v>75</v>
      </c>
      <c r="AY166" s="166" t="s">
        <v>127</v>
      </c>
    </row>
    <row r="167" spans="2:65" s="14" customFormat="1" ht="11.25">
      <c r="B167" s="172"/>
      <c r="D167" s="159" t="s">
        <v>135</v>
      </c>
      <c r="E167" s="173" t="s">
        <v>1</v>
      </c>
      <c r="F167" s="174" t="s">
        <v>138</v>
      </c>
      <c r="H167" s="175">
        <v>2.145</v>
      </c>
      <c r="I167" s="176"/>
      <c r="L167" s="172"/>
      <c r="M167" s="177"/>
      <c r="T167" s="178"/>
      <c r="AT167" s="173" t="s">
        <v>135</v>
      </c>
      <c r="AU167" s="173" t="s">
        <v>88</v>
      </c>
      <c r="AV167" s="14" t="s">
        <v>133</v>
      </c>
      <c r="AW167" s="14" t="s">
        <v>31</v>
      </c>
      <c r="AX167" s="14" t="s">
        <v>82</v>
      </c>
      <c r="AY167" s="173" t="s">
        <v>127</v>
      </c>
    </row>
    <row r="168" spans="2:65" s="1" customFormat="1" ht="24.2" customHeight="1">
      <c r="B168" s="143"/>
      <c r="C168" s="144" t="s">
        <v>180</v>
      </c>
      <c r="D168" s="144" t="s">
        <v>129</v>
      </c>
      <c r="E168" s="145" t="s">
        <v>181</v>
      </c>
      <c r="F168" s="146" t="s">
        <v>182</v>
      </c>
      <c r="G168" s="147" t="s">
        <v>145</v>
      </c>
      <c r="H168" s="148">
        <v>64.680999999999997</v>
      </c>
      <c r="I168" s="149"/>
      <c r="J168" s="150">
        <f>ROUND(I168*H168,2)</f>
        <v>0</v>
      </c>
      <c r="K168" s="151"/>
      <c r="L168" s="32"/>
      <c r="M168" s="152" t="s">
        <v>1</v>
      </c>
      <c r="N168" s="153" t="s">
        <v>41</v>
      </c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AR168" s="156" t="s">
        <v>133</v>
      </c>
      <c r="AT168" s="156" t="s">
        <v>129</v>
      </c>
      <c r="AU168" s="156" t="s">
        <v>88</v>
      </c>
      <c r="AY168" s="17" t="s">
        <v>127</v>
      </c>
      <c r="BE168" s="157">
        <f>IF(N168="základná",J168,0)</f>
        <v>0</v>
      </c>
      <c r="BF168" s="157">
        <f>IF(N168="znížená",J168,0)</f>
        <v>0</v>
      </c>
      <c r="BG168" s="157">
        <f>IF(N168="zákl. prenesená",J168,0)</f>
        <v>0</v>
      </c>
      <c r="BH168" s="157">
        <f>IF(N168="zníž. prenesená",J168,0)</f>
        <v>0</v>
      </c>
      <c r="BI168" s="157">
        <f>IF(N168="nulová",J168,0)</f>
        <v>0</v>
      </c>
      <c r="BJ168" s="17" t="s">
        <v>88</v>
      </c>
      <c r="BK168" s="157">
        <f>ROUND(I168*H168,2)</f>
        <v>0</v>
      </c>
      <c r="BL168" s="17" t="s">
        <v>133</v>
      </c>
      <c r="BM168" s="156" t="s">
        <v>183</v>
      </c>
    </row>
    <row r="169" spans="2:65" s="13" customFormat="1" ht="11.25">
      <c r="B169" s="165"/>
      <c r="D169" s="159" t="s">
        <v>135</v>
      </c>
      <c r="E169" s="166" t="s">
        <v>1</v>
      </c>
      <c r="F169" s="167" t="s">
        <v>184</v>
      </c>
      <c r="H169" s="168">
        <v>21.677</v>
      </c>
      <c r="I169" s="169"/>
      <c r="L169" s="165"/>
      <c r="M169" s="170"/>
      <c r="T169" s="171"/>
      <c r="AT169" s="166" t="s">
        <v>135</v>
      </c>
      <c r="AU169" s="166" t="s">
        <v>88</v>
      </c>
      <c r="AV169" s="13" t="s">
        <v>88</v>
      </c>
      <c r="AW169" s="13" t="s">
        <v>31</v>
      </c>
      <c r="AX169" s="13" t="s">
        <v>75</v>
      </c>
      <c r="AY169" s="166" t="s">
        <v>127</v>
      </c>
    </row>
    <row r="170" spans="2:65" s="13" customFormat="1" ht="11.25">
      <c r="B170" s="165"/>
      <c r="D170" s="159" t="s">
        <v>135</v>
      </c>
      <c r="E170" s="166" t="s">
        <v>1</v>
      </c>
      <c r="F170" s="167" t="s">
        <v>185</v>
      </c>
      <c r="H170" s="168">
        <v>26.518999999999998</v>
      </c>
      <c r="I170" s="169"/>
      <c r="L170" s="165"/>
      <c r="M170" s="170"/>
      <c r="T170" s="171"/>
      <c r="AT170" s="166" t="s">
        <v>135</v>
      </c>
      <c r="AU170" s="166" t="s">
        <v>88</v>
      </c>
      <c r="AV170" s="13" t="s">
        <v>88</v>
      </c>
      <c r="AW170" s="13" t="s">
        <v>31</v>
      </c>
      <c r="AX170" s="13" t="s">
        <v>75</v>
      </c>
      <c r="AY170" s="166" t="s">
        <v>127</v>
      </c>
    </row>
    <row r="171" spans="2:65" s="13" customFormat="1" ht="11.25">
      <c r="B171" s="165"/>
      <c r="D171" s="159" t="s">
        <v>135</v>
      </c>
      <c r="E171" s="166" t="s">
        <v>1</v>
      </c>
      <c r="F171" s="167" t="s">
        <v>186</v>
      </c>
      <c r="H171" s="168">
        <v>7.15</v>
      </c>
      <c r="I171" s="169"/>
      <c r="L171" s="165"/>
      <c r="M171" s="170"/>
      <c r="T171" s="171"/>
      <c r="AT171" s="166" t="s">
        <v>135</v>
      </c>
      <c r="AU171" s="166" t="s">
        <v>88</v>
      </c>
      <c r="AV171" s="13" t="s">
        <v>88</v>
      </c>
      <c r="AW171" s="13" t="s">
        <v>31</v>
      </c>
      <c r="AX171" s="13" t="s">
        <v>75</v>
      </c>
      <c r="AY171" s="166" t="s">
        <v>127</v>
      </c>
    </row>
    <row r="172" spans="2:65" s="15" customFormat="1" ht="11.25">
      <c r="B172" s="179"/>
      <c r="D172" s="159" t="s">
        <v>135</v>
      </c>
      <c r="E172" s="180" t="s">
        <v>1</v>
      </c>
      <c r="F172" s="181" t="s">
        <v>187</v>
      </c>
      <c r="H172" s="182">
        <v>55.345999999999997</v>
      </c>
      <c r="I172" s="183"/>
      <c r="L172" s="179"/>
      <c r="M172" s="184"/>
      <c r="T172" s="185"/>
      <c r="AT172" s="180" t="s">
        <v>135</v>
      </c>
      <c r="AU172" s="180" t="s">
        <v>88</v>
      </c>
      <c r="AV172" s="15" t="s">
        <v>142</v>
      </c>
      <c r="AW172" s="15" t="s">
        <v>31</v>
      </c>
      <c r="AX172" s="15" t="s">
        <v>75</v>
      </c>
      <c r="AY172" s="180" t="s">
        <v>127</v>
      </c>
    </row>
    <row r="173" spans="2:65" s="13" customFormat="1" ht="11.25">
      <c r="B173" s="165"/>
      <c r="D173" s="159" t="s">
        <v>135</v>
      </c>
      <c r="E173" s="166" t="s">
        <v>1</v>
      </c>
      <c r="F173" s="167" t="s">
        <v>188</v>
      </c>
      <c r="H173" s="168">
        <v>9.3350000000000009</v>
      </c>
      <c r="I173" s="169"/>
      <c r="L173" s="165"/>
      <c r="M173" s="170"/>
      <c r="T173" s="171"/>
      <c r="AT173" s="166" t="s">
        <v>135</v>
      </c>
      <c r="AU173" s="166" t="s">
        <v>88</v>
      </c>
      <c r="AV173" s="13" t="s">
        <v>88</v>
      </c>
      <c r="AW173" s="13" t="s">
        <v>31</v>
      </c>
      <c r="AX173" s="13" t="s">
        <v>75</v>
      </c>
      <c r="AY173" s="166" t="s">
        <v>127</v>
      </c>
    </row>
    <row r="174" spans="2:65" s="14" customFormat="1" ht="11.25">
      <c r="B174" s="172"/>
      <c r="D174" s="159" t="s">
        <v>135</v>
      </c>
      <c r="E174" s="173" t="s">
        <v>1</v>
      </c>
      <c r="F174" s="174" t="s">
        <v>138</v>
      </c>
      <c r="H174" s="175">
        <v>64.680999999999997</v>
      </c>
      <c r="I174" s="176"/>
      <c r="L174" s="172"/>
      <c r="M174" s="177"/>
      <c r="T174" s="178"/>
      <c r="AT174" s="173" t="s">
        <v>135</v>
      </c>
      <c r="AU174" s="173" t="s">
        <v>88</v>
      </c>
      <c r="AV174" s="14" t="s">
        <v>133</v>
      </c>
      <c r="AW174" s="14" t="s">
        <v>31</v>
      </c>
      <c r="AX174" s="14" t="s">
        <v>82</v>
      </c>
      <c r="AY174" s="173" t="s">
        <v>127</v>
      </c>
    </row>
    <row r="175" spans="2:65" s="1" customFormat="1" ht="33" customHeight="1">
      <c r="B175" s="143"/>
      <c r="C175" s="144" t="s">
        <v>189</v>
      </c>
      <c r="D175" s="144" t="s">
        <v>129</v>
      </c>
      <c r="E175" s="145" t="s">
        <v>190</v>
      </c>
      <c r="F175" s="146" t="s">
        <v>191</v>
      </c>
      <c r="G175" s="147" t="s">
        <v>145</v>
      </c>
      <c r="H175" s="148">
        <v>46.011000000000003</v>
      </c>
      <c r="I175" s="149"/>
      <c r="J175" s="150">
        <f>ROUND(I175*H175,2)</f>
        <v>0</v>
      </c>
      <c r="K175" s="151"/>
      <c r="L175" s="32"/>
      <c r="M175" s="152" t="s">
        <v>1</v>
      </c>
      <c r="N175" s="153" t="s">
        <v>41</v>
      </c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AR175" s="156" t="s">
        <v>133</v>
      </c>
      <c r="AT175" s="156" t="s">
        <v>129</v>
      </c>
      <c r="AU175" s="156" t="s">
        <v>88</v>
      </c>
      <c r="AY175" s="17" t="s">
        <v>127</v>
      </c>
      <c r="BE175" s="157">
        <f>IF(N175="základná",J175,0)</f>
        <v>0</v>
      </c>
      <c r="BF175" s="157">
        <f>IF(N175="znížená",J175,0)</f>
        <v>0</v>
      </c>
      <c r="BG175" s="157">
        <f>IF(N175="zákl. prenesená",J175,0)</f>
        <v>0</v>
      </c>
      <c r="BH175" s="157">
        <f>IF(N175="zníž. prenesená",J175,0)</f>
        <v>0</v>
      </c>
      <c r="BI175" s="157">
        <f>IF(N175="nulová",J175,0)</f>
        <v>0</v>
      </c>
      <c r="BJ175" s="17" t="s">
        <v>88</v>
      </c>
      <c r="BK175" s="157">
        <f>ROUND(I175*H175,2)</f>
        <v>0</v>
      </c>
      <c r="BL175" s="17" t="s">
        <v>133</v>
      </c>
      <c r="BM175" s="156" t="s">
        <v>192</v>
      </c>
    </row>
    <row r="176" spans="2:65" s="13" customFormat="1" ht="11.25">
      <c r="B176" s="165"/>
      <c r="D176" s="159" t="s">
        <v>135</v>
      </c>
      <c r="E176" s="166" t="s">
        <v>1</v>
      </c>
      <c r="F176" s="167" t="s">
        <v>184</v>
      </c>
      <c r="H176" s="168">
        <v>21.677</v>
      </c>
      <c r="I176" s="169"/>
      <c r="L176" s="165"/>
      <c r="M176" s="170"/>
      <c r="T176" s="171"/>
      <c r="AT176" s="166" t="s">
        <v>135</v>
      </c>
      <c r="AU176" s="166" t="s">
        <v>88</v>
      </c>
      <c r="AV176" s="13" t="s">
        <v>88</v>
      </c>
      <c r="AW176" s="13" t="s">
        <v>31</v>
      </c>
      <c r="AX176" s="13" t="s">
        <v>75</v>
      </c>
      <c r="AY176" s="166" t="s">
        <v>127</v>
      </c>
    </row>
    <row r="177" spans="2:65" s="13" customFormat="1" ht="11.25">
      <c r="B177" s="165"/>
      <c r="D177" s="159" t="s">
        <v>135</v>
      </c>
      <c r="E177" s="166" t="s">
        <v>1</v>
      </c>
      <c r="F177" s="167" t="s">
        <v>185</v>
      </c>
      <c r="H177" s="168">
        <v>26.518999999999998</v>
      </c>
      <c r="I177" s="169"/>
      <c r="L177" s="165"/>
      <c r="M177" s="170"/>
      <c r="T177" s="171"/>
      <c r="AT177" s="166" t="s">
        <v>135</v>
      </c>
      <c r="AU177" s="166" t="s">
        <v>88</v>
      </c>
      <c r="AV177" s="13" t="s">
        <v>88</v>
      </c>
      <c r="AW177" s="13" t="s">
        <v>31</v>
      </c>
      <c r="AX177" s="13" t="s">
        <v>75</v>
      </c>
      <c r="AY177" s="166" t="s">
        <v>127</v>
      </c>
    </row>
    <row r="178" spans="2:65" s="13" customFormat="1" ht="11.25">
      <c r="B178" s="165"/>
      <c r="D178" s="159" t="s">
        <v>135</v>
      </c>
      <c r="E178" s="166" t="s">
        <v>1</v>
      </c>
      <c r="F178" s="167" t="s">
        <v>186</v>
      </c>
      <c r="H178" s="168">
        <v>7.15</v>
      </c>
      <c r="I178" s="169"/>
      <c r="L178" s="165"/>
      <c r="M178" s="170"/>
      <c r="T178" s="171"/>
      <c r="AT178" s="166" t="s">
        <v>135</v>
      </c>
      <c r="AU178" s="166" t="s">
        <v>88</v>
      </c>
      <c r="AV178" s="13" t="s">
        <v>88</v>
      </c>
      <c r="AW178" s="13" t="s">
        <v>31</v>
      </c>
      <c r="AX178" s="13" t="s">
        <v>75</v>
      </c>
      <c r="AY178" s="166" t="s">
        <v>127</v>
      </c>
    </row>
    <row r="179" spans="2:65" s="15" customFormat="1" ht="11.25">
      <c r="B179" s="179"/>
      <c r="D179" s="159" t="s">
        <v>135</v>
      </c>
      <c r="E179" s="180" t="s">
        <v>1</v>
      </c>
      <c r="F179" s="181" t="s">
        <v>187</v>
      </c>
      <c r="H179" s="182">
        <v>55.345999999999997</v>
      </c>
      <c r="I179" s="183"/>
      <c r="L179" s="179"/>
      <c r="M179" s="184"/>
      <c r="T179" s="185"/>
      <c r="AT179" s="180" t="s">
        <v>135</v>
      </c>
      <c r="AU179" s="180" t="s">
        <v>88</v>
      </c>
      <c r="AV179" s="15" t="s">
        <v>142</v>
      </c>
      <c r="AW179" s="15" t="s">
        <v>31</v>
      </c>
      <c r="AX179" s="15" t="s">
        <v>75</v>
      </c>
      <c r="AY179" s="180" t="s">
        <v>127</v>
      </c>
    </row>
    <row r="180" spans="2:65" s="13" customFormat="1" ht="11.25">
      <c r="B180" s="165"/>
      <c r="D180" s="159" t="s">
        <v>135</v>
      </c>
      <c r="E180" s="166" t="s">
        <v>1</v>
      </c>
      <c r="F180" s="167" t="s">
        <v>193</v>
      </c>
      <c r="H180" s="168">
        <v>-9.3350000000000009</v>
      </c>
      <c r="I180" s="169"/>
      <c r="L180" s="165"/>
      <c r="M180" s="170"/>
      <c r="T180" s="171"/>
      <c r="AT180" s="166" t="s">
        <v>135</v>
      </c>
      <c r="AU180" s="166" t="s">
        <v>88</v>
      </c>
      <c r="AV180" s="13" t="s">
        <v>88</v>
      </c>
      <c r="AW180" s="13" t="s">
        <v>31</v>
      </c>
      <c r="AX180" s="13" t="s">
        <v>75</v>
      </c>
      <c r="AY180" s="166" t="s">
        <v>127</v>
      </c>
    </row>
    <row r="181" spans="2:65" s="14" customFormat="1" ht="11.25">
      <c r="B181" s="172"/>
      <c r="D181" s="159" t="s">
        <v>135</v>
      </c>
      <c r="E181" s="173" t="s">
        <v>1</v>
      </c>
      <c r="F181" s="174" t="s">
        <v>138</v>
      </c>
      <c r="H181" s="175">
        <v>46.010999999999996</v>
      </c>
      <c r="I181" s="176"/>
      <c r="L181" s="172"/>
      <c r="M181" s="177"/>
      <c r="T181" s="178"/>
      <c r="AT181" s="173" t="s">
        <v>135</v>
      </c>
      <c r="AU181" s="173" t="s">
        <v>88</v>
      </c>
      <c r="AV181" s="14" t="s">
        <v>133</v>
      </c>
      <c r="AW181" s="14" t="s">
        <v>31</v>
      </c>
      <c r="AX181" s="14" t="s">
        <v>82</v>
      </c>
      <c r="AY181" s="173" t="s">
        <v>127</v>
      </c>
    </row>
    <row r="182" spans="2:65" s="1" customFormat="1" ht="37.9" customHeight="1">
      <c r="B182" s="143"/>
      <c r="C182" s="144" t="s">
        <v>194</v>
      </c>
      <c r="D182" s="144" t="s">
        <v>129</v>
      </c>
      <c r="E182" s="145" t="s">
        <v>195</v>
      </c>
      <c r="F182" s="146" t="s">
        <v>196</v>
      </c>
      <c r="G182" s="147" t="s">
        <v>145</v>
      </c>
      <c r="H182" s="148">
        <v>598.14300000000003</v>
      </c>
      <c r="I182" s="149"/>
      <c r="J182" s="150">
        <f>ROUND(I182*H182,2)</f>
        <v>0</v>
      </c>
      <c r="K182" s="151"/>
      <c r="L182" s="32"/>
      <c r="M182" s="152" t="s">
        <v>1</v>
      </c>
      <c r="N182" s="153" t="s">
        <v>41</v>
      </c>
      <c r="P182" s="154">
        <f>O182*H182</f>
        <v>0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AR182" s="156" t="s">
        <v>133</v>
      </c>
      <c r="AT182" s="156" t="s">
        <v>129</v>
      </c>
      <c r="AU182" s="156" t="s">
        <v>88</v>
      </c>
      <c r="AY182" s="17" t="s">
        <v>127</v>
      </c>
      <c r="BE182" s="157">
        <f>IF(N182="základná",J182,0)</f>
        <v>0</v>
      </c>
      <c r="BF182" s="157">
        <f>IF(N182="znížená",J182,0)</f>
        <v>0</v>
      </c>
      <c r="BG182" s="157">
        <f>IF(N182="zákl. prenesená",J182,0)</f>
        <v>0</v>
      </c>
      <c r="BH182" s="157">
        <f>IF(N182="zníž. prenesená",J182,0)</f>
        <v>0</v>
      </c>
      <c r="BI182" s="157">
        <f>IF(N182="nulová",J182,0)</f>
        <v>0</v>
      </c>
      <c r="BJ182" s="17" t="s">
        <v>88</v>
      </c>
      <c r="BK182" s="157">
        <f>ROUND(I182*H182,2)</f>
        <v>0</v>
      </c>
      <c r="BL182" s="17" t="s">
        <v>133</v>
      </c>
      <c r="BM182" s="156" t="s">
        <v>197</v>
      </c>
    </row>
    <row r="183" spans="2:65" s="13" customFormat="1" ht="11.25">
      <c r="B183" s="165"/>
      <c r="D183" s="159" t="s">
        <v>135</v>
      </c>
      <c r="E183" s="166" t="s">
        <v>1</v>
      </c>
      <c r="F183" s="167" t="s">
        <v>198</v>
      </c>
      <c r="H183" s="168">
        <v>598.14300000000003</v>
      </c>
      <c r="I183" s="169"/>
      <c r="L183" s="165"/>
      <c r="M183" s="170"/>
      <c r="T183" s="171"/>
      <c r="AT183" s="166" t="s">
        <v>135</v>
      </c>
      <c r="AU183" s="166" t="s">
        <v>88</v>
      </c>
      <c r="AV183" s="13" t="s">
        <v>88</v>
      </c>
      <c r="AW183" s="13" t="s">
        <v>31</v>
      </c>
      <c r="AX183" s="13" t="s">
        <v>75</v>
      </c>
      <c r="AY183" s="166" t="s">
        <v>127</v>
      </c>
    </row>
    <row r="184" spans="2:65" s="14" customFormat="1" ht="11.25">
      <c r="B184" s="172"/>
      <c r="D184" s="159" t="s">
        <v>135</v>
      </c>
      <c r="E184" s="173" t="s">
        <v>1</v>
      </c>
      <c r="F184" s="174" t="s">
        <v>138</v>
      </c>
      <c r="H184" s="175">
        <v>598.14300000000003</v>
      </c>
      <c r="I184" s="176"/>
      <c r="L184" s="172"/>
      <c r="M184" s="177"/>
      <c r="T184" s="178"/>
      <c r="AT184" s="173" t="s">
        <v>135</v>
      </c>
      <c r="AU184" s="173" t="s">
        <v>88</v>
      </c>
      <c r="AV184" s="14" t="s">
        <v>133</v>
      </c>
      <c r="AW184" s="14" t="s">
        <v>31</v>
      </c>
      <c r="AX184" s="14" t="s">
        <v>82</v>
      </c>
      <c r="AY184" s="173" t="s">
        <v>127</v>
      </c>
    </row>
    <row r="185" spans="2:65" s="1" customFormat="1" ht="24.2" customHeight="1">
      <c r="B185" s="143"/>
      <c r="C185" s="144" t="s">
        <v>199</v>
      </c>
      <c r="D185" s="144" t="s">
        <v>129</v>
      </c>
      <c r="E185" s="145" t="s">
        <v>200</v>
      </c>
      <c r="F185" s="146" t="s">
        <v>201</v>
      </c>
      <c r="G185" s="147" t="s">
        <v>145</v>
      </c>
      <c r="H185" s="148">
        <v>46.011000000000003</v>
      </c>
      <c r="I185" s="149"/>
      <c r="J185" s="150">
        <f>ROUND(I185*H185,2)</f>
        <v>0</v>
      </c>
      <c r="K185" s="151"/>
      <c r="L185" s="32"/>
      <c r="M185" s="152" t="s">
        <v>1</v>
      </c>
      <c r="N185" s="153" t="s">
        <v>41</v>
      </c>
      <c r="P185" s="154">
        <f>O185*H185</f>
        <v>0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AR185" s="156" t="s">
        <v>133</v>
      </c>
      <c r="AT185" s="156" t="s">
        <v>129</v>
      </c>
      <c r="AU185" s="156" t="s">
        <v>88</v>
      </c>
      <c r="AY185" s="17" t="s">
        <v>127</v>
      </c>
      <c r="BE185" s="157">
        <f>IF(N185="základná",J185,0)</f>
        <v>0</v>
      </c>
      <c r="BF185" s="157">
        <f>IF(N185="znížená",J185,0)</f>
        <v>0</v>
      </c>
      <c r="BG185" s="157">
        <f>IF(N185="zákl. prenesená",J185,0)</f>
        <v>0</v>
      </c>
      <c r="BH185" s="157">
        <f>IF(N185="zníž. prenesená",J185,0)</f>
        <v>0</v>
      </c>
      <c r="BI185" s="157">
        <f>IF(N185="nulová",J185,0)</f>
        <v>0</v>
      </c>
      <c r="BJ185" s="17" t="s">
        <v>88</v>
      </c>
      <c r="BK185" s="157">
        <f>ROUND(I185*H185,2)</f>
        <v>0</v>
      </c>
      <c r="BL185" s="17" t="s">
        <v>133</v>
      </c>
      <c r="BM185" s="156" t="s">
        <v>202</v>
      </c>
    </row>
    <row r="186" spans="2:65" s="13" customFormat="1" ht="11.25">
      <c r="B186" s="165"/>
      <c r="D186" s="159" t="s">
        <v>135</v>
      </c>
      <c r="E186" s="166" t="s">
        <v>1</v>
      </c>
      <c r="F186" s="167" t="s">
        <v>203</v>
      </c>
      <c r="H186" s="168">
        <v>46.011000000000003</v>
      </c>
      <c r="I186" s="169"/>
      <c r="L186" s="165"/>
      <c r="M186" s="170"/>
      <c r="T186" s="171"/>
      <c r="AT186" s="166" t="s">
        <v>135</v>
      </c>
      <c r="AU186" s="166" t="s">
        <v>88</v>
      </c>
      <c r="AV186" s="13" t="s">
        <v>88</v>
      </c>
      <c r="AW186" s="13" t="s">
        <v>31</v>
      </c>
      <c r="AX186" s="13" t="s">
        <v>75</v>
      </c>
      <c r="AY186" s="166" t="s">
        <v>127</v>
      </c>
    </row>
    <row r="187" spans="2:65" s="14" customFormat="1" ht="11.25">
      <c r="B187" s="172"/>
      <c r="D187" s="159" t="s">
        <v>135</v>
      </c>
      <c r="E187" s="173" t="s">
        <v>1</v>
      </c>
      <c r="F187" s="174" t="s">
        <v>138</v>
      </c>
      <c r="H187" s="175">
        <v>46.011000000000003</v>
      </c>
      <c r="I187" s="176"/>
      <c r="L187" s="172"/>
      <c r="M187" s="177"/>
      <c r="T187" s="178"/>
      <c r="AT187" s="173" t="s">
        <v>135</v>
      </c>
      <c r="AU187" s="173" t="s">
        <v>88</v>
      </c>
      <c r="AV187" s="14" t="s">
        <v>133</v>
      </c>
      <c r="AW187" s="14" t="s">
        <v>31</v>
      </c>
      <c r="AX187" s="14" t="s">
        <v>82</v>
      </c>
      <c r="AY187" s="173" t="s">
        <v>127</v>
      </c>
    </row>
    <row r="188" spans="2:65" s="1" customFormat="1" ht="33" customHeight="1">
      <c r="B188" s="143"/>
      <c r="C188" s="144" t="s">
        <v>204</v>
      </c>
      <c r="D188" s="144" t="s">
        <v>129</v>
      </c>
      <c r="E188" s="145" t="s">
        <v>205</v>
      </c>
      <c r="F188" s="146" t="s">
        <v>206</v>
      </c>
      <c r="G188" s="147" t="s">
        <v>145</v>
      </c>
      <c r="H188" s="148">
        <v>46.011000000000003</v>
      </c>
      <c r="I188" s="149"/>
      <c r="J188" s="150">
        <f>ROUND(I188*H188,2)</f>
        <v>0</v>
      </c>
      <c r="K188" s="151"/>
      <c r="L188" s="32"/>
      <c r="M188" s="152" t="s">
        <v>1</v>
      </c>
      <c r="N188" s="153" t="s">
        <v>41</v>
      </c>
      <c r="P188" s="154">
        <f>O188*H188</f>
        <v>0</v>
      </c>
      <c r="Q188" s="154">
        <v>0</v>
      </c>
      <c r="R188" s="154">
        <f>Q188*H188</f>
        <v>0</v>
      </c>
      <c r="S188" s="154">
        <v>0</v>
      </c>
      <c r="T188" s="155">
        <f>S188*H188</f>
        <v>0</v>
      </c>
      <c r="AR188" s="156" t="s">
        <v>133</v>
      </c>
      <c r="AT188" s="156" t="s">
        <v>129</v>
      </c>
      <c r="AU188" s="156" t="s">
        <v>88</v>
      </c>
      <c r="AY188" s="17" t="s">
        <v>127</v>
      </c>
      <c r="BE188" s="157">
        <f>IF(N188="základná",J188,0)</f>
        <v>0</v>
      </c>
      <c r="BF188" s="157">
        <f>IF(N188="znížená",J188,0)</f>
        <v>0</v>
      </c>
      <c r="BG188" s="157">
        <f>IF(N188="zákl. prenesená",J188,0)</f>
        <v>0</v>
      </c>
      <c r="BH188" s="157">
        <f>IF(N188="zníž. prenesená",J188,0)</f>
        <v>0</v>
      </c>
      <c r="BI188" s="157">
        <f>IF(N188="nulová",J188,0)</f>
        <v>0</v>
      </c>
      <c r="BJ188" s="17" t="s">
        <v>88</v>
      </c>
      <c r="BK188" s="157">
        <f>ROUND(I188*H188,2)</f>
        <v>0</v>
      </c>
      <c r="BL188" s="17" t="s">
        <v>133</v>
      </c>
      <c r="BM188" s="156" t="s">
        <v>207</v>
      </c>
    </row>
    <row r="189" spans="2:65" s="13" customFormat="1" ht="11.25">
      <c r="B189" s="165"/>
      <c r="D189" s="159" t="s">
        <v>135</v>
      </c>
      <c r="E189" s="166" t="s">
        <v>1</v>
      </c>
      <c r="F189" s="167" t="s">
        <v>208</v>
      </c>
      <c r="H189" s="168">
        <v>46.011000000000003</v>
      </c>
      <c r="I189" s="169"/>
      <c r="L189" s="165"/>
      <c r="M189" s="170"/>
      <c r="T189" s="171"/>
      <c r="AT189" s="166" t="s">
        <v>135</v>
      </c>
      <c r="AU189" s="166" t="s">
        <v>88</v>
      </c>
      <c r="AV189" s="13" t="s">
        <v>88</v>
      </c>
      <c r="AW189" s="13" t="s">
        <v>31</v>
      </c>
      <c r="AX189" s="13" t="s">
        <v>75</v>
      </c>
      <c r="AY189" s="166" t="s">
        <v>127</v>
      </c>
    </row>
    <row r="190" spans="2:65" s="14" customFormat="1" ht="11.25">
      <c r="B190" s="172"/>
      <c r="D190" s="159" t="s">
        <v>135</v>
      </c>
      <c r="E190" s="173" t="s">
        <v>1</v>
      </c>
      <c r="F190" s="174" t="s">
        <v>138</v>
      </c>
      <c r="H190" s="175">
        <v>46.011000000000003</v>
      </c>
      <c r="I190" s="176"/>
      <c r="L190" s="172"/>
      <c r="M190" s="177"/>
      <c r="T190" s="178"/>
      <c r="AT190" s="173" t="s">
        <v>135</v>
      </c>
      <c r="AU190" s="173" t="s">
        <v>88</v>
      </c>
      <c r="AV190" s="14" t="s">
        <v>133</v>
      </c>
      <c r="AW190" s="14" t="s">
        <v>31</v>
      </c>
      <c r="AX190" s="14" t="s">
        <v>82</v>
      </c>
      <c r="AY190" s="173" t="s">
        <v>127</v>
      </c>
    </row>
    <row r="191" spans="2:65" s="1" customFormat="1" ht="24.2" customHeight="1">
      <c r="B191" s="143"/>
      <c r="C191" s="144" t="s">
        <v>209</v>
      </c>
      <c r="D191" s="144" t="s">
        <v>129</v>
      </c>
      <c r="E191" s="145" t="s">
        <v>210</v>
      </c>
      <c r="F191" s="146" t="s">
        <v>211</v>
      </c>
      <c r="G191" s="147" t="s">
        <v>212</v>
      </c>
      <c r="H191" s="148">
        <v>102.238</v>
      </c>
      <c r="I191" s="149"/>
      <c r="J191" s="150">
        <f>ROUND(I191*H191,2)</f>
        <v>0</v>
      </c>
      <c r="K191" s="151"/>
      <c r="L191" s="32"/>
      <c r="M191" s="152" t="s">
        <v>1</v>
      </c>
      <c r="N191" s="153" t="s">
        <v>41</v>
      </c>
      <c r="P191" s="154">
        <f>O191*H191</f>
        <v>0</v>
      </c>
      <c r="Q191" s="154">
        <v>0</v>
      </c>
      <c r="R191" s="154">
        <f>Q191*H191</f>
        <v>0</v>
      </c>
      <c r="S191" s="154">
        <v>0</v>
      </c>
      <c r="T191" s="155">
        <f>S191*H191</f>
        <v>0</v>
      </c>
      <c r="AR191" s="156" t="s">
        <v>133</v>
      </c>
      <c r="AT191" s="156" t="s">
        <v>129</v>
      </c>
      <c r="AU191" s="156" t="s">
        <v>88</v>
      </c>
      <c r="AY191" s="17" t="s">
        <v>127</v>
      </c>
      <c r="BE191" s="157">
        <f>IF(N191="základná",J191,0)</f>
        <v>0</v>
      </c>
      <c r="BF191" s="157">
        <f>IF(N191="znížená",J191,0)</f>
        <v>0</v>
      </c>
      <c r="BG191" s="157">
        <f>IF(N191="zákl. prenesená",J191,0)</f>
        <v>0</v>
      </c>
      <c r="BH191" s="157">
        <f>IF(N191="zníž. prenesená",J191,0)</f>
        <v>0</v>
      </c>
      <c r="BI191" s="157">
        <f>IF(N191="nulová",J191,0)</f>
        <v>0</v>
      </c>
      <c r="BJ191" s="17" t="s">
        <v>88</v>
      </c>
      <c r="BK191" s="157">
        <f>ROUND(I191*H191,2)</f>
        <v>0</v>
      </c>
      <c r="BL191" s="17" t="s">
        <v>133</v>
      </c>
      <c r="BM191" s="156" t="s">
        <v>213</v>
      </c>
    </row>
    <row r="192" spans="2:65" s="13" customFormat="1" ht="11.25">
      <c r="B192" s="165"/>
      <c r="D192" s="159" t="s">
        <v>135</v>
      </c>
      <c r="E192" s="166" t="s">
        <v>1</v>
      </c>
      <c r="F192" s="167" t="s">
        <v>214</v>
      </c>
      <c r="H192" s="168">
        <v>75.918000000000006</v>
      </c>
      <c r="I192" s="169"/>
      <c r="L192" s="165"/>
      <c r="M192" s="170"/>
      <c r="T192" s="171"/>
      <c r="AT192" s="166" t="s">
        <v>135</v>
      </c>
      <c r="AU192" s="166" t="s">
        <v>88</v>
      </c>
      <c r="AV192" s="13" t="s">
        <v>88</v>
      </c>
      <c r="AW192" s="13" t="s">
        <v>31</v>
      </c>
      <c r="AX192" s="13" t="s">
        <v>75</v>
      </c>
      <c r="AY192" s="166" t="s">
        <v>127</v>
      </c>
    </row>
    <row r="193" spans="2:65" s="13" customFormat="1" ht="11.25">
      <c r="B193" s="165"/>
      <c r="D193" s="159" t="s">
        <v>135</v>
      </c>
      <c r="E193" s="166" t="s">
        <v>1</v>
      </c>
      <c r="F193" s="167" t="s">
        <v>215</v>
      </c>
      <c r="H193" s="168">
        <v>26.32</v>
      </c>
      <c r="I193" s="169"/>
      <c r="L193" s="165"/>
      <c r="M193" s="170"/>
      <c r="T193" s="171"/>
      <c r="AT193" s="166" t="s">
        <v>135</v>
      </c>
      <c r="AU193" s="166" t="s">
        <v>88</v>
      </c>
      <c r="AV193" s="13" t="s">
        <v>88</v>
      </c>
      <c r="AW193" s="13" t="s">
        <v>31</v>
      </c>
      <c r="AX193" s="13" t="s">
        <v>75</v>
      </c>
      <c r="AY193" s="166" t="s">
        <v>127</v>
      </c>
    </row>
    <row r="194" spans="2:65" s="14" customFormat="1" ht="11.25">
      <c r="B194" s="172"/>
      <c r="D194" s="159" t="s">
        <v>135</v>
      </c>
      <c r="E194" s="173" t="s">
        <v>1</v>
      </c>
      <c r="F194" s="174" t="s">
        <v>138</v>
      </c>
      <c r="H194" s="175">
        <v>102.238</v>
      </c>
      <c r="I194" s="176"/>
      <c r="L194" s="172"/>
      <c r="M194" s="177"/>
      <c r="T194" s="178"/>
      <c r="AT194" s="173" t="s">
        <v>135</v>
      </c>
      <c r="AU194" s="173" t="s">
        <v>88</v>
      </c>
      <c r="AV194" s="14" t="s">
        <v>133</v>
      </c>
      <c r="AW194" s="14" t="s">
        <v>31</v>
      </c>
      <c r="AX194" s="14" t="s">
        <v>82</v>
      </c>
      <c r="AY194" s="173" t="s">
        <v>127</v>
      </c>
    </row>
    <row r="195" spans="2:65" s="1" customFormat="1" ht="24.2" customHeight="1">
      <c r="B195" s="143"/>
      <c r="C195" s="144" t="s">
        <v>216</v>
      </c>
      <c r="D195" s="144" t="s">
        <v>129</v>
      </c>
      <c r="E195" s="145" t="s">
        <v>217</v>
      </c>
      <c r="F195" s="146" t="s">
        <v>218</v>
      </c>
      <c r="G195" s="147" t="s">
        <v>145</v>
      </c>
      <c r="H195" s="148">
        <v>9.3350000000000009</v>
      </c>
      <c r="I195" s="149"/>
      <c r="J195" s="150">
        <f>ROUND(I195*H195,2)</f>
        <v>0</v>
      </c>
      <c r="K195" s="151"/>
      <c r="L195" s="32"/>
      <c r="M195" s="152" t="s">
        <v>1</v>
      </c>
      <c r="N195" s="153" t="s">
        <v>41</v>
      </c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AR195" s="156" t="s">
        <v>133</v>
      </c>
      <c r="AT195" s="156" t="s">
        <v>129</v>
      </c>
      <c r="AU195" s="156" t="s">
        <v>88</v>
      </c>
      <c r="AY195" s="17" t="s">
        <v>127</v>
      </c>
      <c r="BE195" s="157">
        <f>IF(N195="základná",J195,0)</f>
        <v>0</v>
      </c>
      <c r="BF195" s="157">
        <f>IF(N195="znížená",J195,0)</f>
        <v>0</v>
      </c>
      <c r="BG195" s="157">
        <f>IF(N195="zákl. prenesená",J195,0)</f>
        <v>0</v>
      </c>
      <c r="BH195" s="157">
        <f>IF(N195="zníž. prenesená",J195,0)</f>
        <v>0</v>
      </c>
      <c r="BI195" s="157">
        <f>IF(N195="nulová",J195,0)</f>
        <v>0</v>
      </c>
      <c r="BJ195" s="17" t="s">
        <v>88</v>
      </c>
      <c r="BK195" s="157">
        <f>ROUND(I195*H195,2)</f>
        <v>0</v>
      </c>
      <c r="BL195" s="17" t="s">
        <v>133</v>
      </c>
      <c r="BM195" s="156" t="s">
        <v>219</v>
      </c>
    </row>
    <row r="196" spans="2:65" s="12" customFormat="1" ht="11.25">
      <c r="B196" s="158"/>
      <c r="D196" s="159" t="s">
        <v>135</v>
      </c>
      <c r="E196" s="160" t="s">
        <v>1</v>
      </c>
      <c r="F196" s="161" t="s">
        <v>220</v>
      </c>
      <c r="H196" s="160" t="s">
        <v>1</v>
      </c>
      <c r="I196" s="162"/>
      <c r="L196" s="158"/>
      <c r="M196" s="163"/>
      <c r="T196" s="164"/>
      <c r="AT196" s="160" t="s">
        <v>135</v>
      </c>
      <c r="AU196" s="160" t="s">
        <v>88</v>
      </c>
      <c r="AV196" s="12" t="s">
        <v>82</v>
      </c>
      <c r="AW196" s="12" t="s">
        <v>31</v>
      </c>
      <c r="AX196" s="12" t="s">
        <v>75</v>
      </c>
      <c r="AY196" s="160" t="s">
        <v>127</v>
      </c>
    </row>
    <row r="197" spans="2:65" s="12" customFormat="1" ht="11.25">
      <c r="B197" s="158"/>
      <c r="D197" s="159" t="s">
        <v>135</v>
      </c>
      <c r="E197" s="160" t="s">
        <v>1</v>
      </c>
      <c r="F197" s="161" t="s">
        <v>221</v>
      </c>
      <c r="H197" s="160" t="s">
        <v>1</v>
      </c>
      <c r="I197" s="162"/>
      <c r="L197" s="158"/>
      <c r="M197" s="163"/>
      <c r="T197" s="164"/>
      <c r="AT197" s="160" t="s">
        <v>135</v>
      </c>
      <c r="AU197" s="160" t="s">
        <v>88</v>
      </c>
      <c r="AV197" s="12" t="s">
        <v>82</v>
      </c>
      <c r="AW197" s="12" t="s">
        <v>31</v>
      </c>
      <c r="AX197" s="12" t="s">
        <v>75</v>
      </c>
      <c r="AY197" s="160" t="s">
        <v>127</v>
      </c>
    </row>
    <row r="198" spans="2:65" s="13" customFormat="1" ht="11.25">
      <c r="B198" s="165"/>
      <c r="D198" s="159" t="s">
        <v>135</v>
      </c>
      <c r="E198" s="166" t="s">
        <v>1</v>
      </c>
      <c r="F198" s="167" t="s">
        <v>152</v>
      </c>
      <c r="H198" s="168">
        <v>9.3350000000000009</v>
      </c>
      <c r="I198" s="169"/>
      <c r="L198" s="165"/>
      <c r="M198" s="170"/>
      <c r="T198" s="171"/>
      <c r="AT198" s="166" t="s">
        <v>135</v>
      </c>
      <c r="AU198" s="166" t="s">
        <v>88</v>
      </c>
      <c r="AV198" s="13" t="s">
        <v>88</v>
      </c>
      <c r="AW198" s="13" t="s">
        <v>31</v>
      </c>
      <c r="AX198" s="13" t="s">
        <v>75</v>
      </c>
      <c r="AY198" s="166" t="s">
        <v>127</v>
      </c>
    </row>
    <row r="199" spans="2:65" s="14" customFormat="1" ht="11.25">
      <c r="B199" s="172"/>
      <c r="D199" s="159" t="s">
        <v>135</v>
      </c>
      <c r="E199" s="173" t="s">
        <v>1</v>
      </c>
      <c r="F199" s="174" t="s">
        <v>138</v>
      </c>
      <c r="H199" s="175">
        <v>9.3350000000000009</v>
      </c>
      <c r="I199" s="176"/>
      <c r="L199" s="172"/>
      <c r="M199" s="177"/>
      <c r="T199" s="178"/>
      <c r="AT199" s="173" t="s">
        <v>135</v>
      </c>
      <c r="AU199" s="173" t="s">
        <v>88</v>
      </c>
      <c r="AV199" s="14" t="s">
        <v>133</v>
      </c>
      <c r="AW199" s="14" t="s">
        <v>31</v>
      </c>
      <c r="AX199" s="14" t="s">
        <v>82</v>
      </c>
      <c r="AY199" s="173" t="s">
        <v>127</v>
      </c>
    </row>
    <row r="200" spans="2:65" s="11" customFormat="1" ht="22.9" customHeight="1">
      <c r="B200" s="131"/>
      <c r="D200" s="132" t="s">
        <v>74</v>
      </c>
      <c r="E200" s="141" t="s">
        <v>88</v>
      </c>
      <c r="F200" s="141" t="s">
        <v>222</v>
      </c>
      <c r="I200" s="134"/>
      <c r="J200" s="142">
        <f>BK200</f>
        <v>0</v>
      </c>
      <c r="L200" s="131"/>
      <c r="M200" s="136"/>
      <c r="P200" s="137">
        <f>SUM(P201:P226)</f>
        <v>0</v>
      </c>
      <c r="R200" s="137">
        <f>SUM(R201:R226)</f>
        <v>29.91849539</v>
      </c>
      <c r="T200" s="138">
        <f>SUM(T201:T226)</f>
        <v>0</v>
      </c>
      <c r="AR200" s="132" t="s">
        <v>82</v>
      </c>
      <c r="AT200" s="139" t="s">
        <v>74</v>
      </c>
      <c r="AU200" s="139" t="s">
        <v>82</v>
      </c>
      <c r="AY200" s="132" t="s">
        <v>127</v>
      </c>
      <c r="BK200" s="140">
        <f>SUM(BK201:BK226)</f>
        <v>0</v>
      </c>
    </row>
    <row r="201" spans="2:65" s="1" customFormat="1" ht="24.2" customHeight="1">
      <c r="B201" s="143"/>
      <c r="C201" s="144" t="s">
        <v>223</v>
      </c>
      <c r="D201" s="144" t="s">
        <v>129</v>
      </c>
      <c r="E201" s="145" t="s">
        <v>224</v>
      </c>
      <c r="F201" s="146" t="s">
        <v>225</v>
      </c>
      <c r="G201" s="147" t="s">
        <v>226</v>
      </c>
      <c r="H201" s="148">
        <v>8</v>
      </c>
      <c r="I201" s="149"/>
      <c r="J201" s="150">
        <f>ROUND(I201*H201,2)</f>
        <v>0</v>
      </c>
      <c r="K201" s="151"/>
      <c r="L201" s="32"/>
      <c r="M201" s="152" t="s">
        <v>1</v>
      </c>
      <c r="N201" s="153" t="s">
        <v>41</v>
      </c>
      <c r="P201" s="154">
        <f>O201*H201</f>
        <v>0</v>
      </c>
      <c r="Q201" s="154">
        <v>0.11637</v>
      </c>
      <c r="R201" s="154">
        <f>Q201*H201</f>
        <v>0.93096000000000001</v>
      </c>
      <c r="S201" s="154">
        <v>0</v>
      </c>
      <c r="T201" s="155">
        <f>S201*H201</f>
        <v>0</v>
      </c>
      <c r="AR201" s="156" t="s">
        <v>133</v>
      </c>
      <c r="AT201" s="156" t="s">
        <v>129</v>
      </c>
      <c r="AU201" s="156" t="s">
        <v>88</v>
      </c>
      <c r="AY201" s="17" t="s">
        <v>127</v>
      </c>
      <c r="BE201" s="157">
        <f>IF(N201="základná",J201,0)</f>
        <v>0</v>
      </c>
      <c r="BF201" s="157">
        <f>IF(N201="znížená",J201,0)</f>
        <v>0</v>
      </c>
      <c r="BG201" s="157">
        <f>IF(N201="zákl. prenesená",J201,0)</f>
        <v>0</v>
      </c>
      <c r="BH201" s="157">
        <f>IF(N201="zníž. prenesená",J201,0)</f>
        <v>0</v>
      </c>
      <c r="BI201" s="157">
        <f>IF(N201="nulová",J201,0)</f>
        <v>0</v>
      </c>
      <c r="BJ201" s="17" t="s">
        <v>88</v>
      </c>
      <c r="BK201" s="157">
        <f>ROUND(I201*H201,2)</f>
        <v>0</v>
      </c>
      <c r="BL201" s="17" t="s">
        <v>133</v>
      </c>
      <c r="BM201" s="156" t="s">
        <v>227</v>
      </c>
    </row>
    <row r="202" spans="2:65" s="12" customFormat="1" ht="11.25">
      <c r="B202" s="158"/>
      <c r="D202" s="159" t="s">
        <v>135</v>
      </c>
      <c r="E202" s="160" t="s">
        <v>1</v>
      </c>
      <c r="F202" s="161" t="s">
        <v>228</v>
      </c>
      <c r="H202" s="160" t="s">
        <v>1</v>
      </c>
      <c r="I202" s="162"/>
      <c r="L202" s="158"/>
      <c r="M202" s="163"/>
      <c r="T202" s="164"/>
      <c r="AT202" s="160" t="s">
        <v>135</v>
      </c>
      <c r="AU202" s="160" t="s">
        <v>88</v>
      </c>
      <c r="AV202" s="12" t="s">
        <v>82</v>
      </c>
      <c r="AW202" s="12" t="s">
        <v>31</v>
      </c>
      <c r="AX202" s="12" t="s">
        <v>75</v>
      </c>
      <c r="AY202" s="160" t="s">
        <v>127</v>
      </c>
    </row>
    <row r="203" spans="2:65" s="13" customFormat="1" ht="11.25">
      <c r="B203" s="165"/>
      <c r="D203" s="159" t="s">
        <v>135</v>
      </c>
      <c r="E203" s="166" t="s">
        <v>1</v>
      </c>
      <c r="F203" s="167" t="s">
        <v>229</v>
      </c>
      <c r="H203" s="168">
        <v>4</v>
      </c>
      <c r="I203" s="169"/>
      <c r="L203" s="165"/>
      <c r="M203" s="170"/>
      <c r="T203" s="171"/>
      <c r="AT203" s="166" t="s">
        <v>135</v>
      </c>
      <c r="AU203" s="166" t="s">
        <v>88</v>
      </c>
      <c r="AV203" s="13" t="s">
        <v>88</v>
      </c>
      <c r="AW203" s="13" t="s">
        <v>31</v>
      </c>
      <c r="AX203" s="13" t="s">
        <v>75</v>
      </c>
      <c r="AY203" s="166" t="s">
        <v>127</v>
      </c>
    </row>
    <row r="204" spans="2:65" s="13" customFormat="1" ht="11.25">
      <c r="B204" s="165"/>
      <c r="D204" s="159" t="s">
        <v>135</v>
      </c>
      <c r="E204" s="166" t="s">
        <v>1</v>
      </c>
      <c r="F204" s="167" t="s">
        <v>230</v>
      </c>
      <c r="H204" s="168">
        <v>4</v>
      </c>
      <c r="I204" s="169"/>
      <c r="L204" s="165"/>
      <c r="M204" s="170"/>
      <c r="T204" s="171"/>
      <c r="AT204" s="166" t="s">
        <v>135</v>
      </c>
      <c r="AU204" s="166" t="s">
        <v>88</v>
      </c>
      <c r="AV204" s="13" t="s">
        <v>88</v>
      </c>
      <c r="AW204" s="13" t="s">
        <v>31</v>
      </c>
      <c r="AX204" s="13" t="s">
        <v>75</v>
      </c>
      <c r="AY204" s="166" t="s">
        <v>127</v>
      </c>
    </row>
    <row r="205" spans="2:65" s="14" customFormat="1" ht="11.25">
      <c r="B205" s="172"/>
      <c r="D205" s="159" t="s">
        <v>135</v>
      </c>
      <c r="E205" s="173" t="s">
        <v>1</v>
      </c>
      <c r="F205" s="174" t="s">
        <v>138</v>
      </c>
      <c r="H205" s="175">
        <v>8</v>
      </c>
      <c r="I205" s="176"/>
      <c r="L205" s="172"/>
      <c r="M205" s="177"/>
      <c r="T205" s="178"/>
      <c r="AT205" s="173" t="s">
        <v>135</v>
      </c>
      <c r="AU205" s="173" t="s">
        <v>88</v>
      </c>
      <c r="AV205" s="14" t="s">
        <v>133</v>
      </c>
      <c r="AW205" s="14" t="s">
        <v>31</v>
      </c>
      <c r="AX205" s="14" t="s">
        <v>82</v>
      </c>
      <c r="AY205" s="173" t="s">
        <v>127</v>
      </c>
    </row>
    <row r="206" spans="2:65" s="1" customFormat="1" ht="21.75" customHeight="1">
      <c r="B206" s="143"/>
      <c r="C206" s="186" t="s">
        <v>231</v>
      </c>
      <c r="D206" s="186" t="s">
        <v>232</v>
      </c>
      <c r="E206" s="187" t="s">
        <v>233</v>
      </c>
      <c r="F206" s="188" t="s">
        <v>234</v>
      </c>
      <c r="G206" s="189" t="s">
        <v>226</v>
      </c>
      <c r="H206" s="190">
        <v>4</v>
      </c>
      <c r="I206" s="191"/>
      <c r="J206" s="192">
        <f>ROUND(I206*H206,2)</f>
        <v>0</v>
      </c>
      <c r="K206" s="193"/>
      <c r="L206" s="194"/>
      <c r="M206" s="195" t="s">
        <v>1</v>
      </c>
      <c r="N206" s="196" t="s">
        <v>41</v>
      </c>
      <c r="P206" s="154">
        <f>O206*H206</f>
        <v>0</v>
      </c>
      <c r="Q206" s="154">
        <v>1.4079999999999999</v>
      </c>
      <c r="R206" s="154">
        <f>Q206*H206</f>
        <v>5.6319999999999997</v>
      </c>
      <c r="S206" s="154">
        <v>0</v>
      </c>
      <c r="T206" s="155">
        <f>S206*H206</f>
        <v>0</v>
      </c>
      <c r="AR206" s="156" t="s">
        <v>180</v>
      </c>
      <c r="AT206" s="156" t="s">
        <v>232</v>
      </c>
      <c r="AU206" s="156" t="s">
        <v>88</v>
      </c>
      <c r="AY206" s="17" t="s">
        <v>127</v>
      </c>
      <c r="BE206" s="157">
        <f>IF(N206="základná",J206,0)</f>
        <v>0</v>
      </c>
      <c r="BF206" s="157">
        <f>IF(N206="znížená",J206,0)</f>
        <v>0</v>
      </c>
      <c r="BG206" s="157">
        <f>IF(N206="zákl. prenesená",J206,0)</f>
        <v>0</v>
      </c>
      <c r="BH206" s="157">
        <f>IF(N206="zníž. prenesená",J206,0)</f>
        <v>0</v>
      </c>
      <c r="BI206" s="157">
        <f>IF(N206="nulová",J206,0)</f>
        <v>0</v>
      </c>
      <c r="BJ206" s="17" t="s">
        <v>88</v>
      </c>
      <c r="BK206" s="157">
        <f>ROUND(I206*H206,2)</f>
        <v>0</v>
      </c>
      <c r="BL206" s="17" t="s">
        <v>133</v>
      </c>
      <c r="BM206" s="156" t="s">
        <v>235</v>
      </c>
    </row>
    <row r="207" spans="2:65" s="1" customFormat="1" ht="21.75" customHeight="1">
      <c r="B207" s="143"/>
      <c r="C207" s="186" t="s">
        <v>236</v>
      </c>
      <c r="D207" s="186" t="s">
        <v>232</v>
      </c>
      <c r="E207" s="187" t="s">
        <v>237</v>
      </c>
      <c r="F207" s="188" t="s">
        <v>238</v>
      </c>
      <c r="G207" s="189" t="s">
        <v>226</v>
      </c>
      <c r="H207" s="190">
        <v>4</v>
      </c>
      <c r="I207" s="191"/>
      <c r="J207" s="192">
        <f>ROUND(I207*H207,2)</f>
        <v>0</v>
      </c>
      <c r="K207" s="193"/>
      <c r="L207" s="194"/>
      <c r="M207" s="195" t="s">
        <v>1</v>
      </c>
      <c r="N207" s="196" t="s">
        <v>41</v>
      </c>
      <c r="P207" s="154">
        <f>O207*H207</f>
        <v>0</v>
      </c>
      <c r="Q207" s="154">
        <v>1.5640000000000001</v>
      </c>
      <c r="R207" s="154">
        <f>Q207*H207</f>
        <v>6.2560000000000002</v>
      </c>
      <c r="S207" s="154">
        <v>0</v>
      </c>
      <c r="T207" s="155">
        <f>S207*H207</f>
        <v>0</v>
      </c>
      <c r="AR207" s="156" t="s">
        <v>180</v>
      </c>
      <c r="AT207" s="156" t="s">
        <v>232</v>
      </c>
      <c r="AU207" s="156" t="s">
        <v>88</v>
      </c>
      <c r="AY207" s="17" t="s">
        <v>127</v>
      </c>
      <c r="BE207" s="157">
        <f>IF(N207="základná",J207,0)</f>
        <v>0</v>
      </c>
      <c r="BF207" s="157">
        <f>IF(N207="znížená",J207,0)</f>
        <v>0</v>
      </c>
      <c r="BG207" s="157">
        <f>IF(N207="zákl. prenesená",J207,0)</f>
        <v>0</v>
      </c>
      <c r="BH207" s="157">
        <f>IF(N207="zníž. prenesená",J207,0)</f>
        <v>0</v>
      </c>
      <c r="BI207" s="157">
        <f>IF(N207="nulová",J207,0)</f>
        <v>0</v>
      </c>
      <c r="BJ207" s="17" t="s">
        <v>88</v>
      </c>
      <c r="BK207" s="157">
        <f>ROUND(I207*H207,2)</f>
        <v>0</v>
      </c>
      <c r="BL207" s="17" t="s">
        <v>133</v>
      </c>
      <c r="BM207" s="156" t="s">
        <v>239</v>
      </c>
    </row>
    <row r="208" spans="2:65" s="1" customFormat="1" ht="24.2" customHeight="1">
      <c r="B208" s="143"/>
      <c r="C208" s="144" t="s">
        <v>240</v>
      </c>
      <c r="D208" s="144" t="s">
        <v>129</v>
      </c>
      <c r="E208" s="145" t="s">
        <v>241</v>
      </c>
      <c r="F208" s="146" t="s">
        <v>242</v>
      </c>
      <c r="G208" s="147" t="s">
        <v>145</v>
      </c>
      <c r="H208" s="148">
        <v>7.2030000000000003</v>
      </c>
      <c r="I208" s="149"/>
      <c r="J208" s="150">
        <f>ROUND(I208*H208,2)</f>
        <v>0</v>
      </c>
      <c r="K208" s="151"/>
      <c r="L208" s="32"/>
      <c r="M208" s="152" t="s">
        <v>1</v>
      </c>
      <c r="N208" s="153" t="s">
        <v>41</v>
      </c>
      <c r="P208" s="154">
        <f>O208*H208</f>
        <v>0</v>
      </c>
      <c r="Q208" s="154">
        <v>2.2151299999999998</v>
      </c>
      <c r="R208" s="154">
        <f>Q208*H208</f>
        <v>15.955581389999999</v>
      </c>
      <c r="S208" s="154">
        <v>0</v>
      </c>
      <c r="T208" s="155">
        <f>S208*H208</f>
        <v>0</v>
      </c>
      <c r="AR208" s="156" t="s">
        <v>133</v>
      </c>
      <c r="AT208" s="156" t="s">
        <v>129</v>
      </c>
      <c r="AU208" s="156" t="s">
        <v>88</v>
      </c>
      <c r="AY208" s="17" t="s">
        <v>127</v>
      </c>
      <c r="BE208" s="157">
        <f>IF(N208="základná",J208,0)</f>
        <v>0</v>
      </c>
      <c r="BF208" s="157">
        <f>IF(N208="znížená",J208,0)</f>
        <v>0</v>
      </c>
      <c r="BG208" s="157">
        <f>IF(N208="zákl. prenesená",J208,0)</f>
        <v>0</v>
      </c>
      <c r="BH208" s="157">
        <f>IF(N208="zníž. prenesená",J208,0)</f>
        <v>0</v>
      </c>
      <c r="BI208" s="157">
        <f>IF(N208="nulová",J208,0)</f>
        <v>0</v>
      </c>
      <c r="BJ208" s="17" t="s">
        <v>88</v>
      </c>
      <c r="BK208" s="157">
        <f>ROUND(I208*H208,2)</f>
        <v>0</v>
      </c>
      <c r="BL208" s="17" t="s">
        <v>133</v>
      </c>
      <c r="BM208" s="156" t="s">
        <v>243</v>
      </c>
    </row>
    <row r="209" spans="2:65" s="12" customFormat="1" ht="11.25">
      <c r="B209" s="158"/>
      <c r="D209" s="159" t="s">
        <v>135</v>
      </c>
      <c r="E209" s="160" t="s">
        <v>1</v>
      </c>
      <c r="F209" s="161" t="s">
        <v>244</v>
      </c>
      <c r="H209" s="160" t="s">
        <v>1</v>
      </c>
      <c r="I209" s="162"/>
      <c r="L209" s="158"/>
      <c r="M209" s="163"/>
      <c r="T209" s="164"/>
      <c r="AT209" s="160" t="s">
        <v>135</v>
      </c>
      <c r="AU209" s="160" t="s">
        <v>88</v>
      </c>
      <c r="AV209" s="12" t="s">
        <v>82</v>
      </c>
      <c r="AW209" s="12" t="s">
        <v>31</v>
      </c>
      <c r="AX209" s="12" t="s">
        <v>75</v>
      </c>
      <c r="AY209" s="160" t="s">
        <v>127</v>
      </c>
    </row>
    <row r="210" spans="2:65" s="13" customFormat="1" ht="11.25">
      <c r="B210" s="165"/>
      <c r="D210" s="159" t="s">
        <v>135</v>
      </c>
      <c r="E210" s="166" t="s">
        <v>1</v>
      </c>
      <c r="F210" s="167" t="s">
        <v>159</v>
      </c>
      <c r="H210" s="168">
        <v>5.04</v>
      </c>
      <c r="I210" s="169"/>
      <c r="L210" s="165"/>
      <c r="M210" s="170"/>
      <c r="T210" s="171"/>
      <c r="AT210" s="166" t="s">
        <v>135</v>
      </c>
      <c r="AU210" s="166" t="s">
        <v>88</v>
      </c>
      <c r="AV210" s="13" t="s">
        <v>88</v>
      </c>
      <c r="AW210" s="13" t="s">
        <v>31</v>
      </c>
      <c r="AX210" s="13" t="s">
        <v>75</v>
      </c>
      <c r="AY210" s="166" t="s">
        <v>127</v>
      </c>
    </row>
    <row r="211" spans="2:65" s="13" customFormat="1" ht="11.25">
      <c r="B211" s="165"/>
      <c r="D211" s="159" t="s">
        <v>135</v>
      </c>
      <c r="E211" s="166" t="s">
        <v>1</v>
      </c>
      <c r="F211" s="167" t="s">
        <v>245</v>
      </c>
      <c r="H211" s="168">
        <v>1.1339999999999999</v>
      </c>
      <c r="I211" s="169"/>
      <c r="L211" s="165"/>
      <c r="M211" s="170"/>
      <c r="T211" s="171"/>
      <c r="AT211" s="166" t="s">
        <v>135</v>
      </c>
      <c r="AU211" s="166" t="s">
        <v>88</v>
      </c>
      <c r="AV211" s="13" t="s">
        <v>88</v>
      </c>
      <c r="AW211" s="13" t="s">
        <v>31</v>
      </c>
      <c r="AX211" s="13" t="s">
        <v>75</v>
      </c>
      <c r="AY211" s="166" t="s">
        <v>127</v>
      </c>
    </row>
    <row r="212" spans="2:65" s="12" customFormat="1" ht="11.25">
      <c r="B212" s="158"/>
      <c r="D212" s="159" t="s">
        <v>135</v>
      </c>
      <c r="E212" s="160" t="s">
        <v>1</v>
      </c>
      <c r="F212" s="161" t="s">
        <v>160</v>
      </c>
      <c r="H212" s="160" t="s">
        <v>1</v>
      </c>
      <c r="I212" s="162"/>
      <c r="L212" s="158"/>
      <c r="M212" s="163"/>
      <c r="T212" s="164"/>
      <c r="AT212" s="160" t="s">
        <v>135</v>
      </c>
      <c r="AU212" s="160" t="s">
        <v>88</v>
      </c>
      <c r="AV212" s="12" t="s">
        <v>82</v>
      </c>
      <c r="AW212" s="12" t="s">
        <v>31</v>
      </c>
      <c r="AX212" s="12" t="s">
        <v>75</v>
      </c>
      <c r="AY212" s="160" t="s">
        <v>127</v>
      </c>
    </row>
    <row r="213" spans="2:65" s="13" customFormat="1" ht="11.25">
      <c r="B213" s="165"/>
      <c r="D213" s="159" t="s">
        <v>135</v>
      </c>
      <c r="E213" s="166" t="s">
        <v>1</v>
      </c>
      <c r="F213" s="167" t="s">
        <v>161</v>
      </c>
      <c r="H213" s="168">
        <v>1.0289999999999999</v>
      </c>
      <c r="I213" s="169"/>
      <c r="L213" s="165"/>
      <c r="M213" s="170"/>
      <c r="T213" s="171"/>
      <c r="AT213" s="166" t="s">
        <v>135</v>
      </c>
      <c r="AU213" s="166" t="s">
        <v>88</v>
      </c>
      <c r="AV213" s="13" t="s">
        <v>88</v>
      </c>
      <c r="AW213" s="13" t="s">
        <v>31</v>
      </c>
      <c r="AX213" s="13" t="s">
        <v>75</v>
      </c>
      <c r="AY213" s="166" t="s">
        <v>127</v>
      </c>
    </row>
    <row r="214" spans="2:65" s="14" customFormat="1" ht="11.25">
      <c r="B214" s="172"/>
      <c r="D214" s="159" t="s">
        <v>135</v>
      </c>
      <c r="E214" s="173" t="s">
        <v>1</v>
      </c>
      <c r="F214" s="174" t="s">
        <v>138</v>
      </c>
      <c r="H214" s="175">
        <v>7.2030000000000003</v>
      </c>
      <c r="I214" s="176"/>
      <c r="L214" s="172"/>
      <c r="M214" s="177"/>
      <c r="T214" s="178"/>
      <c r="AT214" s="173" t="s">
        <v>135</v>
      </c>
      <c r="AU214" s="173" t="s">
        <v>88</v>
      </c>
      <c r="AV214" s="14" t="s">
        <v>133</v>
      </c>
      <c r="AW214" s="14" t="s">
        <v>31</v>
      </c>
      <c r="AX214" s="14" t="s">
        <v>82</v>
      </c>
      <c r="AY214" s="173" t="s">
        <v>127</v>
      </c>
    </row>
    <row r="215" spans="2:65" s="1" customFormat="1" ht="21.75" customHeight="1">
      <c r="B215" s="143"/>
      <c r="C215" s="144" t="s">
        <v>246</v>
      </c>
      <c r="D215" s="144" t="s">
        <v>129</v>
      </c>
      <c r="E215" s="145" t="s">
        <v>247</v>
      </c>
      <c r="F215" s="146" t="s">
        <v>248</v>
      </c>
      <c r="G215" s="147" t="s">
        <v>132</v>
      </c>
      <c r="H215" s="148">
        <v>27.18</v>
      </c>
      <c r="I215" s="149"/>
      <c r="J215" s="150">
        <f>ROUND(I215*H215,2)</f>
        <v>0</v>
      </c>
      <c r="K215" s="151"/>
      <c r="L215" s="32"/>
      <c r="M215" s="152" t="s">
        <v>1</v>
      </c>
      <c r="N215" s="153" t="s">
        <v>41</v>
      </c>
      <c r="P215" s="154">
        <f>O215*H215</f>
        <v>0</v>
      </c>
      <c r="Q215" s="154">
        <v>1.6000000000000001E-3</v>
      </c>
      <c r="R215" s="154">
        <f>Q215*H215</f>
        <v>4.3487999999999999E-2</v>
      </c>
      <c r="S215" s="154">
        <v>0</v>
      </c>
      <c r="T215" s="155">
        <f>S215*H215</f>
        <v>0</v>
      </c>
      <c r="AR215" s="156" t="s">
        <v>133</v>
      </c>
      <c r="AT215" s="156" t="s">
        <v>129</v>
      </c>
      <c r="AU215" s="156" t="s">
        <v>88</v>
      </c>
      <c r="AY215" s="17" t="s">
        <v>127</v>
      </c>
      <c r="BE215" s="157">
        <f>IF(N215="základná",J215,0)</f>
        <v>0</v>
      </c>
      <c r="BF215" s="157">
        <f>IF(N215="znížená",J215,0)</f>
        <v>0</v>
      </c>
      <c r="BG215" s="157">
        <f>IF(N215="zákl. prenesená",J215,0)</f>
        <v>0</v>
      </c>
      <c r="BH215" s="157">
        <f>IF(N215="zníž. prenesená",J215,0)</f>
        <v>0</v>
      </c>
      <c r="BI215" s="157">
        <f>IF(N215="nulová",J215,0)</f>
        <v>0</v>
      </c>
      <c r="BJ215" s="17" t="s">
        <v>88</v>
      </c>
      <c r="BK215" s="157">
        <f>ROUND(I215*H215,2)</f>
        <v>0</v>
      </c>
      <c r="BL215" s="17" t="s">
        <v>133</v>
      </c>
      <c r="BM215" s="156" t="s">
        <v>249</v>
      </c>
    </row>
    <row r="216" spans="2:65" s="12" customFormat="1" ht="11.25">
      <c r="B216" s="158"/>
      <c r="D216" s="159" t="s">
        <v>135</v>
      </c>
      <c r="E216" s="160" t="s">
        <v>1</v>
      </c>
      <c r="F216" s="161" t="s">
        <v>244</v>
      </c>
      <c r="H216" s="160" t="s">
        <v>1</v>
      </c>
      <c r="I216" s="162"/>
      <c r="L216" s="158"/>
      <c r="M216" s="163"/>
      <c r="T216" s="164"/>
      <c r="AT216" s="160" t="s">
        <v>135</v>
      </c>
      <c r="AU216" s="160" t="s">
        <v>88</v>
      </c>
      <c r="AV216" s="12" t="s">
        <v>82</v>
      </c>
      <c r="AW216" s="12" t="s">
        <v>31</v>
      </c>
      <c r="AX216" s="12" t="s">
        <v>75</v>
      </c>
      <c r="AY216" s="160" t="s">
        <v>127</v>
      </c>
    </row>
    <row r="217" spans="2:65" s="13" customFormat="1" ht="11.25">
      <c r="B217" s="165"/>
      <c r="D217" s="159" t="s">
        <v>135</v>
      </c>
      <c r="E217" s="166" t="s">
        <v>1</v>
      </c>
      <c r="F217" s="167" t="s">
        <v>250</v>
      </c>
      <c r="H217" s="168">
        <v>18.48</v>
      </c>
      <c r="I217" s="169"/>
      <c r="L217" s="165"/>
      <c r="M217" s="170"/>
      <c r="T217" s="171"/>
      <c r="AT217" s="166" t="s">
        <v>135</v>
      </c>
      <c r="AU217" s="166" t="s">
        <v>88</v>
      </c>
      <c r="AV217" s="13" t="s">
        <v>88</v>
      </c>
      <c r="AW217" s="13" t="s">
        <v>31</v>
      </c>
      <c r="AX217" s="13" t="s">
        <v>75</v>
      </c>
      <c r="AY217" s="166" t="s">
        <v>127</v>
      </c>
    </row>
    <row r="218" spans="2:65" s="13" customFormat="1" ht="11.25">
      <c r="B218" s="165"/>
      <c r="D218" s="159" t="s">
        <v>135</v>
      </c>
      <c r="E218" s="166" t="s">
        <v>1</v>
      </c>
      <c r="F218" s="167" t="s">
        <v>251</v>
      </c>
      <c r="H218" s="168">
        <v>5.76</v>
      </c>
      <c r="I218" s="169"/>
      <c r="L218" s="165"/>
      <c r="M218" s="170"/>
      <c r="T218" s="171"/>
      <c r="AT218" s="166" t="s">
        <v>135</v>
      </c>
      <c r="AU218" s="166" t="s">
        <v>88</v>
      </c>
      <c r="AV218" s="13" t="s">
        <v>88</v>
      </c>
      <c r="AW218" s="13" t="s">
        <v>31</v>
      </c>
      <c r="AX218" s="13" t="s">
        <v>75</v>
      </c>
      <c r="AY218" s="166" t="s">
        <v>127</v>
      </c>
    </row>
    <row r="219" spans="2:65" s="12" customFormat="1" ht="11.25">
      <c r="B219" s="158"/>
      <c r="D219" s="159" t="s">
        <v>135</v>
      </c>
      <c r="E219" s="160" t="s">
        <v>1</v>
      </c>
      <c r="F219" s="161" t="s">
        <v>160</v>
      </c>
      <c r="H219" s="160" t="s">
        <v>1</v>
      </c>
      <c r="I219" s="162"/>
      <c r="L219" s="158"/>
      <c r="M219" s="163"/>
      <c r="T219" s="164"/>
      <c r="AT219" s="160" t="s">
        <v>135</v>
      </c>
      <c r="AU219" s="160" t="s">
        <v>88</v>
      </c>
      <c r="AV219" s="12" t="s">
        <v>82</v>
      </c>
      <c r="AW219" s="12" t="s">
        <v>31</v>
      </c>
      <c r="AX219" s="12" t="s">
        <v>75</v>
      </c>
      <c r="AY219" s="160" t="s">
        <v>127</v>
      </c>
    </row>
    <row r="220" spans="2:65" s="13" customFormat="1" ht="11.25">
      <c r="B220" s="165"/>
      <c r="D220" s="159" t="s">
        <v>135</v>
      </c>
      <c r="E220" s="166" t="s">
        <v>1</v>
      </c>
      <c r="F220" s="167" t="s">
        <v>252</v>
      </c>
      <c r="H220" s="168">
        <v>2.94</v>
      </c>
      <c r="I220" s="169"/>
      <c r="L220" s="165"/>
      <c r="M220" s="170"/>
      <c r="T220" s="171"/>
      <c r="AT220" s="166" t="s">
        <v>135</v>
      </c>
      <c r="AU220" s="166" t="s">
        <v>88</v>
      </c>
      <c r="AV220" s="13" t="s">
        <v>88</v>
      </c>
      <c r="AW220" s="13" t="s">
        <v>31</v>
      </c>
      <c r="AX220" s="13" t="s">
        <v>75</v>
      </c>
      <c r="AY220" s="166" t="s">
        <v>127</v>
      </c>
    </row>
    <row r="221" spans="2:65" s="14" customFormat="1" ht="11.25">
      <c r="B221" s="172"/>
      <c r="D221" s="159" t="s">
        <v>135</v>
      </c>
      <c r="E221" s="173" t="s">
        <v>1</v>
      </c>
      <c r="F221" s="174" t="s">
        <v>138</v>
      </c>
      <c r="H221" s="175">
        <v>27.18</v>
      </c>
      <c r="I221" s="176"/>
      <c r="L221" s="172"/>
      <c r="M221" s="177"/>
      <c r="T221" s="178"/>
      <c r="AT221" s="173" t="s">
        <v>135</v>
      </c>
      <c r="AU221" s="173" t="s">
        <v>88</v>
      </c>
      <c r="AV221" s="14" t="s">
        <v>133</v>
      </c>
      <c r="AW221" s="14" t="s">
        <v>31</v>
      </c>
      <c r="AX221" s="14" t="s">
        <v>82</v>
      </c>
      <c r="AY221" s="173" t="s">
        <v>127</v>
      </c>
    </row>
    <row r="222" spans="2:65" s="1" customFormat="1" ht="21.75" customHeight="1">
      <c r="B222" s="143"/>
      <c r="C222" s="144" t="s">
        <v>7</v>
      </c>
      <c r="D222" s="144" t="s">
        <v>129</v>
      </c>
      <c r="E222" s="145" t="s">
        <v>253</v>
      </c>
      <c r="F222" s="146" t="s">
        <v>254</v>
      </c>
      <c r="G222" s="147" t="s">
        <v>132</v>
      </c>
      <c r="H222" s="148">
        <v>27.18</v>
      </c>
      <c r="I222" s="149"/>
      <c r="J222" s="150">
        <f>ROUND(I222*H222,2)</f>
        <v>0</v>
      </c>
      <c r="K222" s="151"/>
      <c r="L222" s="32"/>
      <c r="M222" s="152" t="s">
        <v>1</v>
      </c>
      <c r="N222" s="153" t="s">
        <v>41</v>
      </c>
      <c r="P222" s="154">
        <f>O222*H222</f>
        <v>0</v>
      </c>
      <c r="Q222" s="154">
        <v>0</v>
      </c>
      <c r="R222" s="154">
        <f>Q222*H222</f>
        <v>0</v>
      </c>
      <c r="S222" s="154">
        <v>0</v>
      </c>
      <c r="T222" s="155">
        <f>S222*H222</f>
        <v>0</v>
      </c>
      <c r="AR222" s="156" t="s">
        <v>133</v>
      </c>
      <c r="AT222" s="156" t="s">
        <v>129</v>
      </c>
      <c r="AU222" s="156" t="s">
        <v>88</v>
      </c>
      <c r="AY222" s="17" t="s">
        <v>127</v>
      </c>
      <c r="BE222" s="157">
        <f>IF(N222="základná",J222,0)</f>
        <v>0</v>
      </c>
      <c r="BF222" s="157">
        <f>IF(N222="znížená",J222,0)</f>
        <v>0</v>
      </c>
      <c r="BG222" s="157">
        <f>IF(N222="zákl. prenesená",J222,0)</f>
        <v>0</v>
      </c>
      <c r="BH222" s="157">
        <f>IF(N222="zníž. prenesená",J222,0)</f>
        <v>0</v>
      </c>
      <c r="BI222" s="157">
        <f>IF(N222="nulová",J222,0)</f>
        <v>0</v>
      </c>
      <c r="BJ222" s="17" t="s">
        <v>88</v>
      </c>
      <c r="BK222" s="157">
        <f>ROUND(I222*H222,2)</f>
        <v>0</v>
      </c>
      <c r="BL222" s="17" t="s">
        <v>133</v>
      </c>
      <c r="BM222" s="156" t="s">
        <v>255</v>
      </c>
    </row>
    <row r="223" spans="2:65" s="1" customFormat="1" ht="16.5" customHeight="1">
      <c r="B223" s="143"/>
      <c r="C223" s="144" t="s">
        <v>256</v>
      </c>
      <c r="D223" s="144" t="s">
        <v>129</v>
      </c>
      <c r="E223" s="145" t="s">
        <v>257</v>
      </c>
      <c r="F223" s="146" t="s">
        <v>258</v>
      </c>
      <c r="G223" s="147" t="s">
        <v>212</v>
      </c>
      <c r="H223" s="148">
        <v>1.08</v>
      </c>
      <c r="I223" s="149"/>
      <c r="J223" s="150">
        <f>ROUND(I223*H223,2)</f>
        <v>0</v>
      </c>
      <c r="K223" s="151"/>
      <c r="L223" s="32"/>
      <c r="M223" s="152" t="s">
        <v>1</v>
      </c>
      <c r="N223" s="153" t="s">
        <v>41</v>
      </c>
      <c r="P223" s="154">
        <f>O223*H223</f>
        <v>0</v>
      </c>
      <c r="Q223" s="154">
        <v>1.01895</v>
      </c>
      <c r="R223" s="154">
        <f>Q223*H223</f>
        <v>1.1004660000000002</v>
      </c>
      <c r="S223" s="154">
        <v>0</v>
      </c>
      <c r="T223" s="155">
        <f>S223*H223</f>
        <v>0</v>
      </c>
      <c r="AR223" s="156" t="s">
        <v>133</v>
      </c>
      <c r="AT223" s="156" t="s">
        <v>129</v>
      </c>
      <c r="AU223" s="156" t="s">
        <v>88</v>
      </c>
      <c r="AY223" s="17" t="s">
        <v>127</v>
      </c>
      <c r="BE223" s="157">
        <f>IF(N223="základná",J223,0)</f>
        <v>0</v>
      </c>
      <c r="BF223" s="157">
        <f>IF(N223="znížená",J223,0)</f>
        <v>0</v>
      </c>
      <c r="BG223" s="157">
        <f>IF(N223="zákl. prenesená",J223,0)</f>
        <v>0</v>
      </c>
      <c r="BH223" s="157">
        <f>IF(N223="zníž. prenesená",J223,0)</f>
        <v>0</v>
      </c>
      <c r="BI223" s="157">
        <f>IF(N223="nulová",J223,0)</f>
        <v>0</v>
      </c>
      <c r="BJ223" s="17" t="s">
        <v>88</v>
      </c>
      <c r="BK223" s="157">
        <f>ROUND(I223*H223,2)</f>
        <v>0</v>
      </c>
      <c r="BL223" s="17" t="s">
        <v>133</v>
      </c>
      <c r="BM223" s="156" t="s">
        <v>259</v>
      </c>
    </row>
    <row r="224" spans="2:65" s="12" customFormat="1" ht="11.25">
      <c r="B224" s="158"/>
      <c r="D224" s="159" t="s">
        <v>135</v>
      </c>
      <c r="E224" s="160" t="s">
        <v>1</v>
      </c>
      <c r="F224" s="161" t="s">
        <v>260</v>
      </c>
      <c r="H224" s="160" t="s">
        <v>1</v>
      </c>
      <c r="I224" s="162"/>
      <c r="L224" s="158"/>
      <c r="M224" s="163"/>
      <c r="T224" s="164"/>
      <c r="AT224" s="160" t="s">
        <v>135</v>
      </c>
      <c r="AU224" s="160" t="s">
        <v>88</v>
      </c>
      <c r="AV224" s="12" t="s">
        <v>82</v>
      </c>
      <c r="AW224" s="12" t="s">
        <v>31</v>
      </c>
      <c r="AX224" s="12" t="s">
        <v>75</v>
      </c>
      <c r="AY224" s="160" t="s">
        <v>127</v>
      </c>
    </row>
    <row r="225" spans="2:65" s="13" customFormat="1" ht="11.25">
      <c r="B225" s="165"/>
      <c r="D225" s="159" t="s">
        <v>135</v>
      </c>
      <c r="E225" s="166" t="s">
        <v>1</v>
      </c>
      <c r="F225" s="167" t="s">
        <v>261</v>
      </c>
      <c r="H225" s="168">
        <v>1.08</v>
      </c>
      <c r="I225" s="169"/>
      <c r="L225" s="165"/>
      <c r="M225" s="170"/>
      <c r="T225" s="171"/>
      <c r="AT225" s="166" t="s">
        <v>135</v>
      </c>
      <c r="AU225" s="166" t="s">
        <v>88</v>
      </c>
      <c r="AV225" s="13" t="s">
        <v>88</v>
      </c>
      <c r="AW225" s="13" t="s">
        <v>31</v>
      </c>
      <c r="AX225" s="13" t="s">
        <v>75</v>
      </c>
      <c r="AY225" s="166" t="s">
        <v>127</v>
      </c>
    </row>
    <row r="226" spans="2:65" s="14" customFormat="1" ht="11.25">
      <c r="B226" s="172"/>
      <c r="D226" s="159" t="s">
        <v>135</v>
      </c>
      <c r="E226" s="173" t="s">
        <v>1</v>
      </c>
      <c r="F226" s="174" t="s">
        <v>138</v>
      </c>
      <c r="H226" s="175">
        <v>1.08</v>
      </c>
      <c r="I226" s="176"/>
      <c r="L226" s="172"/>
      <c r="M226" s="177"/>
      <c r="T226" s="178"/>
      <c r="AT226" s="173" t="s">
        <v>135</v>
      </c>
      <c r="AU226" s="173" t="s">
        <v>88</v>
      </c>
      <c r="AV226" s="14" t="s">
        <v>133</v>
      </c>
      <c r="AW226" s="14" t="s">
        <v>31</v>
      </c>
      <c r="AX226" s="14" t="s">
        <v>82</v>
      </c>
      <c r="AY226" s="173" t="s">
        <v>127</v>
      </c>
    </row>
    <row r="227" spans="2:65" s="11" customFormat="1" ht="22.9" customHeight="1">
      <c r="B227" s="131"/>
      <c r="D227" s="132" t="s">
        <v>74</v>
      </c>
      <c r="E227" s="141" t="s">
        <v>169</v>
      </c>
      <c r="F227" s="141" t="s">
        <v>262</v>
      </c>
      <c r="I227" s="134"/>
      <c r="J227" s="142">
        <f>BK227</f>
        <v>0</v>
      </c>
      <c r="L227" s="131"/>
      <c r="M227" s="136"/>
      <c r="P227" s="137">
        <f>SUM(P228:P263)</f>
        <v>0</v>
      </c>
      <c r="R227" s="137">
        <f>SUM(R228:R263)</f>
        <v>181.42795910000001</v>
      </c>
      <c r="T227" s="138">
        <f>SUM(T228:T263)</f>
        <v>0</v>
      </c>
      <c r="AR227" s="132" t="s">
        <v>82</v>
      </c>
      <c r="AT227" s="139" t="s">
        <v>74</v>
      </c>
      <c r="AU227" s="139" t="s">
        <v>82</v>
      </c>
      <c r="AY227" s="132" t="s">
        <v>127</v>
      </c>
      <c r="BK227" s="140">
        <f>SUM(BK228:BK263)</f>
        <v>0</v>
      </c>
    </row>
    <row r="228" spans="2:65" s="1" customFormat="1" ht="33" customHeight="1">
      <c r="B228" s="143"/>
      <c r="C228" s="144" t="s">
        <v>263</v>
      </c>
      <c r="D228" s="144" t="s">
        <v>129</v>
      </c>
      <c r="E228" s="145" t="s">
        <v>264</v>
      </c>
      <c r="F228" s="146" t="s">
        <v>265</v>
      </c>
      <c r="G228" s="147" t="s">
        <v>132</v>
      </c>
      <c r="H228" s="148">
        <v>7.282</v>
      </c>
      <c r="I228" s="149"/>
      <c r="J228" s="150">
        <f>ROUND(I228*H228,2)</f>
        <v>0</v>
      </c>
      <c r="K228" s="151"/>
      <c r="L228" s="32"/>
      <c r="M228" s="152" t="s">
        <v>1</v>
      </c>
      <c r="N228" s="153" t="s">
        <v>41</v>
      </c>
      <c r="P228" s="154">
        <f>O228*H228</f>
        <v>0</v>
      </c>
      <c r="Q228" s="154">
        <v>2.32E-3</v>
      </c>
      <c r="R228" s="154">
        <f>Q228*H228</f>
        <v>1.6894240000000001E-2</v>
      </c>
      <c r="S228" s="154">
        <v>0</v>
      </c>
      <c r="T228" s="155">
        <f>S228*H228</f>
        <v>0</v>
      </c>
      <c r="AR228" s="156" t="s">
        <v>133</v>
      </c>
      <c r="AT228" s="156" t="s">
        <v>129</v>
      </c>
      <c r="AU228" s="156" t="s">
        <v>88</v>
      </c>
      <c r="AY228" s="17" t="s">
        <v>127</v>
      </c>
      <c r="BE228" s="157">
        <f>IF(N228="základná",J228,0)</f>
        <v>0</v>
      </c>
      <c r="BF228" s="157">
        <f>IF(N228="znížená",J228,0)</f>
        <v>0</v>
      </c>
      <c r="BG228" s="157">
        <f>IF(N228="zákl. prenesená",J228,0)</f>
        <v>0</v>
      </c>
      <c r="BH228" s="157">
        <f>IF(N228="zníž. prenesená",J228,0)</f>
        <v>0</v>
      </c>
      <c r="BI228" s="157">
        <f>IF(N228="nulová",J228,0)</f>
        <v>0</v>
      </c>
      <c r="BJ228" s="17" t="s">
        <v>88</v>
      </c>
      <c r="BK228" s="157">
        <f>ROUND(I228*H228,2)</f>
        <v>0</v>
      </c>
      <c r="BL228" s="17" t="s">
        <v>133</v>
      </c>
      <c r="BM228" s="156" t="s">
        <v>266</v>
      </c>
    </row>
    <row r="229" spans="2:65" s="12" customFormat="1" ht="11.25">
      <c r="B229" s="158"/>
      <c r="D229" s="159" t="s">
        <v>135</v>
      </c>
      <c r="E229" s="160" t="s">
        <v>1</v>
      </c>
      <c r="F229" s="161" t="s">
        <v>267</v>
      </c>
      <c r="H229" s="160" t="s">
        <v>1</v>
      </c>
      <c r="I229" s="162"/>
      <c r="L229" s="158"/>
      <c r="M229" s="163"/>
      <c r="T229" s="164"/>
      <c r="AT229" s="160" t="s">
        <v>135</v>
      </c>
      <c r="AU229" s="160" t="s">
        <v>88</v>
      </c>
      <c r="AV229" s="12" t="s">
        <v>82</v>
      </c>
      <c r="AW229" s="12" t="s">
        <v>31</v>
      </c>
      <c r="AX229" s="12" t="s">
        <v>75</v>
      </c>
      <c r="AY229" s="160" t="s">
        <v>127</v>
      </c>
    </row>
    <row r="230" spans="2:65" s="13" customFormat="1" ht="11.25">
      <c r="B230" s="165"/>
      <c r="D230" s="159" t="s">
        <v>135</v>
      </c>
      <c r="E230" s="166" t="s">
        <v>1</v>
      </c>
      <c r="F230" s="167" t="s">
        <v>268</v>
      </c>
      <c r="H230" s="168">
        <v>7.282</v>
      </c>
      <c r="I230" s="169"/>
      <c r="L230" s="165"/>
      <c r="M230" s="170"/>
      <c r="T230" s="171"/>
      <c r="AT230" s="166" t="s">
        <v>135</v>
      </c>
      <c r="AU230" s="166" t="s">
        <v>88</v>
      </c>
      <c r="AV230" s="13" t="s">
        <v>88</v>
      </c>
      <c r="AW230" s="13" t="s">
        <v>31</v>
      </c>
      <c r="AX230" s="13" t="s">
        <v>75</v>
      </c>
      <c r="AY230" s="166" t="s">
        <v>127</v>
      </c>
    </row>
    <row r="231" spans="2:65" s="14" customFormat="1" ht="11.25">
      <c r="B231" s="172"/>
      <c r="D231" s="159" t="s">
        <v>135</v>
      </c>
      <c r="E231" s="173" t="s">
        <v>1</v>
      </c>
      <c r="F231" s="174" t="s">
        <v>138</v>
      </c>
      <c r="H231" s="175">
        <v>7.282</v>
      </c>
      <c r="I231" s="176"/>
      <c r="L231" s="172"/>
      <c r="M231" s="177"/>
      <c r="T231" s="178"/>
      <c r="AT231" s="173" t="s">
        <v>135</v>
      </c>
      <c r="AU231" s="173" t="s">
        <v>88</v>
      </c>
      <c r="AV231" s="14" t="s">
        <v>133</v>
      </c>
      <c r="AW231" s="14" t="s">
        <v>31</v>
      </c>
      <c r="AX231" s="14" t="s">
        <v>82</v>
      </c>
      <c r="AY231" s="173" t="s">
        <v>127</v>
      </c>
    </row>
    <row r="232" spans="2:65" s="1" customFormat="1" ht="24.2" customHeight="1">
      <c r="B232" s="143"/>
      <c r="C232" s="144" t="s">
        <v>269</v>
      </c>
      <c r="D232" s="144" t="s">
        <v>129</v>
      </c>
      <c r="E232" s="145" t="s">
        <v>270</v>
      </c>
      <c r="F232" s="146" t="s">
        <v>271</v>
      </c>
      <c r="G232" s="147" t="s">
        <v>132</v>
      </c>
      <c r="H232" s="148">
        <v>7.282</v>
      </c>
      <c r="I232" s="149"/>
      <c r="J232" s="150">
        <f>ROUND(I232*H232,2)</f>
        <v>0</v>
      </c>
      <c r="K232" s="151"/>
      <c r="L232" s="32"/>
      <c r="M232" s="152" t="s">
        <v>1</v>
      </c>
      <c r="N232" s="153" t="s">
        <v>41</v>
      </c>
      <c r="P232" s="154">
        <f>O232*H232</f>
        <v>0</v>
      </c>
      <c r="Q232" s="154">
        <v>5.1500000000000001E-3</v>
      </c>
      <c r="R232" s="154">
        <f>Q232*H232</f>
        <v>3.7502300000000002E-2</v>
      </c>
      <c r="S232" s="154">
        <v>0</v>
      </c>
      <c r="T232" s="155">
        <f>S232*H232</f>
        <v>0</v>
      </c>
      <c r="AR232" s="156" t="s">
        <v>133</v>
      </c>
      <c r="AT232" s="156" t="s">
        <v>129</v>
      </c>
      <c r="AU232" s="156" t="s">
        <v>88</v>
      </c>
      <c r="AY232" s="17" t="s">
        <v>127</v>
      </c>
      <c r="BE232" s="157">
        <f>IF(N232="základná",J232,0)</f>
        <v>0</v>
      </c>
      <c r="BF232" s="157">
        <f>IF(N232="znížená",J232,0)</f>
        <v>0</v>
      </c>
      <c r="BG232" s="157">
        <f>IF(N232="zákl. prenesená",J232,0)</f>
        <v>0</v>
      </c>
      <c r="BH232" s="157">
        <f>IF(N232="zníž. prenesená",J232,0)</f>
        <v>0</v>
      </c>
      <c r="BI232" s="157">
        <f>IF(N232="nulová",J232,0)</f>
        <v>0</v>
      </c>
      <c r="BJ232" s="17" t="s">
        <v>88</v>
      </c>
      <c r="BK232" s="157">
        <f>ROUND(I232*H232,2)</f>
        <v>0</v>
      </c>
      <c r="BL232" s="17" t="s">
        <v>133</v>
      </c>
      <c r="BM232" s="156" t="s">
        <v>272</v>
      </c>
    </row>
    <row r="233" spans="2:65" s="12" customFormat="1" ht="11.25">
      <c r="B233" s="158"/>
      <c r="D233" s="159" t="s">
        <v>135</v>
      </c>
      <c r="E233" s="160" t="s">
        <v>1</v>
      </c>
      <c r="F233" s="161" t="s">
        <v>267</v>
      </c>
      <c r="H233" s="160" t="s">
        <v>1</v>
      </c>
      <c r="I233" s="162"/>
      <c r="L233" s="158"/>
      <c r="M233" s="163"/>
      <c r="T233" s="164"/>
      <c r="AT233" s="160" t="s">
        <v>135</v>
      </c>
      <c r="AU233" s="160" t="s">
        <v>88</v>
      </c>
      <c r="AV233" s="12" t="s">
        <v>82</v>
      </c>
      <c r="AW233" s="12" t="s">
        <v>31</v>
      </c>
      <c r="AX233" s="12" t="s">
        <v>75</v>
      </c>
      <c r="AY233" s="160" t="s">
        <v>127</v>
      </c>
    </row>
    <row r="234" spans="2:65" s="13" customFormat="1" ht="11.25">
      <c r="B234" s="165"/>
      <c r="D234" s="159" t="s">
        <v>135</v>
      </c>
      <c r="E234" s="166" t="s">
        <v>1</v>
      </c>
      <c r="F234" s="167" t="s">
        <v>268</v>
      </c>
      <c r="H234" s="168">
        <v>7.282</v>
      </c>
      <c r="I234" s="169"/>
      <c r="L234" s="165"/>
      <c r="M234" s="170"/>
      <c r="T234" s="171"/>
      <c r="AT234" s="166" t="s">
        <v>135</v>
      </c>
      <c r="AU234" s="166" t="s">
        <v>88</v>
      </c>
      <c r="AV234" s="13" t="s">
        <v>88</v>
      </c>
      <c r="AW234" s="13" t="s">
        <v>31</v>
      </c>
      <c r="AX234" s="13" t="s">
        <v>75</v>
      </c>
      <c r="AY234" s="166" t="s">
        <v>127</v>
      </c>
    </row>
    <row r="235" spans="2:65" s="14" customFormat="1" ht="11.25">
      <c r="B235" s="172"/>
      <c r="D235" s="159" t="s">
        <v>135</v>
      </c>
      <c r="E235" s="173" t="s">
        <v>1</v>
      </c>
      <c r="F235" s="174" t="s">
        <v>138</v>
      </c>
      <c r="H235" s="175">
        <v>7.282</v>
      </c>
      <c r="I235" s="176"/>
      <c r="L235" s="172"/>
      <c r="M235" s="177"/>
      <c r="T235" s="178"/>
      <c r="AT235" s="173" t="s">
        <v>135</v>
      </c>
      <c r="AU235" s="173" t="s">
        <v>88</v>
      </c>
      <c r="AV235" s="14" t="s">
        <v>133</v>
      </c>
      <c r="AW235" s="14" t="s">
        <v>31</v>
      </c>
      <c r="AX235" s="14" t="s">
        <v>82</v>
      </c>
      <c r="AY235" s="173" t="s">
        <v>127</v>
      </c>
    </row>
    <row r="236" spans="2:65" s="1" customFormat="1" ht="24.2" customHeight="1">
      <c r="B236" s="143"/>
      <c r="C236" s="144" t="s">
        <v>273</v>
      </c>
      <c r="D236" s="144" t="s">
        <v>129</v>
      </c>
      <c r="E236" s="145" t="s">
        <v>274</v>
      </c>
      <c r="F236" s="146" t="s">
        <v>275</v>
      </c>
      <c r="G236" s="147" t="s">
        <v>132</v>
      </c>
      <c r="H236" s="148">
        <v>29.128</v>
      </c>
      <c r="I236" s="149"/>
      <c r="J236" s="150">
        <f>ROUND(I236*H236,2)</f>
        <v>0</v>
      </c>
      <c r="K236" s="151"/>
      <c r="L236" s="32"/>
      <c r="M236" s="152" t="s">
        <v>1</v>
      </c>
      <c r="N236" s="153" t="s">
        <v>41</v>
      </c>
      <c r="P236" s="154">
        <f>O236*H236</f>
        <v>0</v>
      </c>
      <c r="Q236" s="154">
        <v>1.3820000000000001E-2</v>
      </c>
      <c r="R236" s="154">
        <f>Q236*H236</f>
        <v>0.40254896000000001</v>
      </c>
      <c r="S236" s="154">
        <v>0</v>
      </c>
      <c r="T236" s="155">
        <f>S236*H236</f>
        <v>0</v>
      </c>
      <c r="AR236" s="156" t="s">
        <v>133</v>
      </c>
      <c r="AT236" s="156" t="s">
        <v>129</v>
      </c>
      <c r="AU236" s="156" t="s">
        <v>88</v>
      </c>
      <c r="AY236" s="17" t="s">
        <v>127</v>
      </c>
      <c r="BE236" s="157">
        <f>IF(N236="základná",J236,0)</f>
        <v>0</v>
      </c>
      <c r="BF236" s="157">
        <f>IF(N236="znížená",J236,0)</f>
        <v>0</v>
      </c>
      <c r="BG236" s="157">
        <f>IF(N236="zákl. prenesená",J236,0)</f>
        <v>0</v>
      </c>
      <c r="BH236" s="157">
        <f>IF(N236="zníž. prenesená",J236,0)</f>
        <v>0</v>
      </c>
      <c r="BI236" s="157">
        <f>IF(N236="nulová",J236,0)</f>
        <v>0</v>
      </c>
      <c r="BJ236" s="17" t="s">
        <v>88</v>
      </c>
      <c r="BK236" s="157">
        <f>ROUND(I236*H236,2)</f>
        <v>0</v>
      </c>
      <c r="BL236" s="17" t="s">
        <v>133</v>
      </c>
      <c r="BM236" s="156" t="s">
        <v>276</v>
      </c>
    </row>
    <row r="237" spans="2:65" s="12" customFormat="1" ht="11.25">
      <c r="B237" s="158"/>
      <c r="D237" s="159" t="s">
        <v>135</v>
      </c>
      <c r="E237" s="160" t="s">
        <v>1</v>
      </c>
      <c r="F237" s="161" t="s">
        <v>267</v>
      </c>
      <c r="H237" s="160" t="s">
        <v>1</v>
      </c>
      <c r="I237" s="162"/>
      <c r="L237" s="158"/>
      <c r="M237" s="163"/>
      <c r="T237" s="164"/>
      <c r="AT237" s="160" t="s">
        <v>135</v>
      </c>
      <c r="AU237" s="160" t="s">
        <v>88</v>
      </c>
      <c r="AV237" s="12" t="s">
        <v>82</v>
      </c>
      <c r="AW237" s="12" t="s">
        <v>31</v>
      </c>
      <c r="AX237" s="12" t="s">
        <v>75</v>
      </c>
      <c r="AY237" s="160" t="s">
        <v>127</v>
      </c>
    </row>
    <row r="238" spans="2:65" s="13" customFormat="1" ht="11.25">
      <c r="B238" s="165"/>
      <c r="D238" s="159" t="s">
        <v>135</v>
      </c>
      <c r="E238" s="166" t="s">
        <v>1</v>
      </c>
      <c r="F238" s="167" t="s">
        <v>277</v>
      </c>
      <c r="H238" s="168">
        <v>29.128</v>
      </c>
      <c r="I238" s="169"/>
      <c r="L238" s="165"/>
      <c r="M238" s="170"/>
      <c r="T238" s="171"/>
      <c r="AT238" s="166" t="s">
        <v>135</v>
      </c>
      <c r="AU238" s="166" t="s">
        <v>88</v>
      </c>
      <c r="AV238" s="13" t="s">
        <v>88</v>
      </c>
      <c r="AW238" s="13" t="s">
        <v>31</v>
      </c>
      <c r="AX238" s="13" t="s">
        <v>75</v>
      </c>
      <c r="AY238" s="166" t="s">
        <v>127</v>
      </c>
    </row>
    <row r="239" spans="2:65" s="14" customFormat="1" ht="11.25">
      <c r="B239" s="172"/>
      <c r="D239" s="159" t="s">
        <v>135</v>
      </c>
      <c r="E239" s="173" t="s">
        <v>1</v>
      </c>
      <c r="F239" s="174" t="s">
        <v>138</v>
      </c>
      <c r="H239" s="175">
        <v>29.128</v>
      </c>
      <c r="I239" s="176"/>
      <c r="L239" s="172"/>
      <c r="M239" s="177"/>
      <c r="T239" s="178"/>
      <c r="AT239" s="173" t="s">
        <v>135</v>
      </c>
      <c r="AU239" s="173" t="s">
        <v>88</v>
      </c>
      <c r="AV239" s="14" t="s">
        <v>133</v>
      </c>
      <c r="AW239" s="14" t="s">
        <v>31</v>
      </c>
      <c r="AX239" s="14" t="s">
        <v>82</v>
      </c>
      <c r="AY239" s="173" t="s">
        <v>127</v>
      </c>
    </row>
    <row r="240" spans="2:65" s="1" customFormat="1" ht="33" customHeight="1">
      <c r="B240" s="143"/>
      <c r="C240" s="144" t="s">
        <v>278</v>
      </c>
      <c r="D240" s="144" t="s">
        <v>129</v>
      </c>
      <c r="E240" s="145" t="s">
        <v>279</v>
      </c>
      <c r="F240" s="146" t="s">
        <v>280</v>
      </c>
      <c r="G240" s="147" t="s">
        <v>132</v>
      </c>
      <c r="H240" s="148">
        <v>147.29499999999999</v>
      </c>
      <c r="I240" s="149"/>
      <c r="J240" s="150">
        <f>ROUND(I240*H240,2)</f>
        <v>0</v>
      </c>
      <c r="K240" s="151"/>
      <c r="L240" s="32"/>
      <c r="M240" s="152" t="s">
        <v>1</v>
      </c>
      <c r="N240" s="153" t="s">
        <v>41</v>
      </c>
      <c r="P240" s="154">
        <f>O240*H240</f>
        <v>0</v>
      </c>
      <c r="Q240" s="154">
        <v>0.48814000000000002</v>
      </c>
      <c r="R240" s="154">
        <f>Q240*H240</f>
        <v>71.900581299999999</v>
      </c>
      <c r="S240" s="154">
        <v>0</v>
      </c>
      <c r="T240" s="155">
        <f>S240*H240</f>
        <v>0</v>
      </c>
      <c r="AR240" s="156" t="s">
        <v>133</v>
      </c>
      <c r="AT240" s="156" t="s">
        <v>129</v>
      </c>
      <c r="AU240" s="156" t="s">
        <v>88</v>
      </c>
      <c r="AY240" s="17" t="s">
        <v>127</v>
      </c>
      <c r="BE240" s="157">
        <f>IF(N240="základná",J240,0)</f>
        <v>0</v>
      </c>
      <c r="BF240" s="157">
        <f>IF(N240="znížená",J240,0)</f>
        <v>0</v>
      </c>
      <c r="BG240" s="157">
        <f>IF(N240="zákl. prenesená",J240,0)</f>
        <v>0</v>
      </c>
      <c r="BH240" s="157">
        <f>IF(N240="zníž. prenesená",J240,0)</f>
        <v>0</v>
      </c>
      <c r="BI240" s="157">
        <f>IF(N240="nulová",J240,0)</f>
        <v>0</v>
      </c>
      <c r="BJ240" s="17" t="s">
        <v>88</v>
      </c>
      <c r="BK240" s="157">
        <f>ROUND(I240*H240,2)</f>
        <v>0</v>
      </c>
      <c r="BL240" s="17" t="s">
        <v>133</v>
      </c>
      <c r="BM240" s="156" t="s">
        <v>281</v>
      </c>
    </row>
    <row r="241" spans="2:65" s="12" customFormat="1" ht="11.25">
      <c r="B241" s="158"/>
      <c r="D241" s="159" t="s">
        <v>135</v>
      </c>
      <c r="E241" s="160" t="s">
        <v>1</v>
      </c>
      <c r="F241" s="161" t="s">
        <v>282</v>
      </c>
      <c r="H241" s="160" t="s">
        <v>1</v>
      </c>
      <c r="I241" s="162"/>
      <c r="L241" s="158"/>
      <c r="M241" s="163"/>
      <c r="T241" s="164"/>
      <c r="AT241" s="160" t="s">
        <v>135</v>
      </c>
      <c r="AU241" s="160" t="s">
        <v>88</v>
      </c>
      <c r="AV241" s="12" t="s">
        <v>82</v>
      </c>
      <c r="AW241" s="12" t="s">
        <v>31</v>
      </c>
      <c r="AX241" s="12" t="s">
        <v>75</v>
      </c>
      <c r="AY241" s="160" t="s">
        <v>127</v>
      </c>
    </row>
    <row r="242" spans="2:65" s="13" customFormat="1" ht="11.25">
      <c r="B242" s="165"/>
      <c r="D242" s="159" t="s">
        <v>135</v>
      </c>
      <c r="E242" s="166" t="s">
        <v>1</v>
      </c>
      <c r="F242" s="167" t="s">
        <v>283</v>
      </c>
      <c r="H242" s="168">
        <v>147.29499999999999</v>
      </c>
      <c r="I242" s="169"/>
      <c r="L242" s="165"/>
      <c r="M242" s="170"/>
      <c r="T242" s="171"/>
      <c r="AT242" s="166" t="s">
        <v>135</v>
      </c>
      <c r="AU242" s="166" t="s">
        <v>88</v>
      </c>
      <c r="AV242" s="13" t="s">
        <v>88</v>
      </c>
      <c r="AW242" s="13" t="s">
        <v>31</v>
      </c>
      <c r="AX242" s="13" t="s">
        <v>75</v>
      </c>
      <c r="AY242" s="166" t="s">
        <v>127</v>
      </c>
    </row>
    <row r="243" spans="2:65" s="14" customFormat="1" ht="11.25">
      <c r="B243" s="172"/>
      <c r="D243" s="159" t="s">
        <v>135</v>
      </c>
      <c r="E243" s="173" t="s">
        <v>1</v>
      </c>
      <c r="F243" s="174" t="s">
        <v>138</v>
      </c>
      <c r="H243" s="175">
        <v>147.29499999999999</v>
      </c>
      <c r="I243" s="176"/>
      <c r="L243" s="172"/>
      <c r="M243" s="177"/>
      <c r="T243" s="178"/>
      <c r="AT243" s="173" t="s">
        <v>135</v>
      </c>
      <c r="AU243" s="173" t="s">
        <v>88</v>
      </c>
      <c r="AV243" s="14" t="s">
        <v>133</v>
      </c>
      <c r="AW243" s="14" t="s">
        <v>31</v>
      </c>
      <c r="AX243" s="14" t="s">
        <v>82</v>
      </c>
      <c r="AY243" s="173" t="s">
        <v>127</v>
      </c>
    </row>
    <row r="244" spans="2:65" s="1" customFormat="1" ht="37.9" customHeight="1">
      <c r="B244" s="143"/>
      <c r="C244" s="144" t="s">
        <v>284</v>
      </c>
      <c r="D244" s="144" t="s">
        <v>129</v>
      </c>
      <c r="E244" s="145" t="s">
        <v>285</v>
      </c>
      <c r="F244" s="146" t="s">
        <v>286</v>
      </c>
      <c r="G244" s="147" t="s">
        <v>132</v>
      </c>
      <c r="H244" s="148">
        <v>172.749</v>
      </c>
      <c r="I244" s="149"/>
      <c r="J244" s="150">
        <f>ROUND(I244*H244,2)</f>
        <v>0</v>
      </c>
      <c r="K244" s="151"/>
      <c r="L244" s="32"/>
      <c r="M244" s="152" t="s">
        <v>1</v>
      </c>
      <c r="N244" s="153" t="s">
        <v>41</v>
      </c>
      <c r="P244" s="154">
        <f>O244*H244</f>
        <v>0</v>
      </c>
      <c r="Q244" s="154">
        <v>2.7000000000000001E-3</v>
      </c>
      <c r="R244" s="154">
        <f>Q244*H244</f>
        <v>0.46642230000000001</v>
      </c>
      <c r="S244" s="154">
        <v>0</v>
      </c>
      <c r="T244" s="155">
        <f>S244*H244</f>
        <v>0</v>
      </c>
      <c r="AR244" s="156" t="s">
        <v>133</v>
      </c>
      <c r="AT244" s="156" t="s">
        <v>129</v>
      </c>
      <c r="AU244" s="156" t="s">
        <v>88</v>
      </c>
      <c r="AY244" s="17" t="s">
        <v>127</v>
      </c>
      <c r="BE244" s="157">
        <f>IF(N244="základná",J244,0)</f>
        <v>0</v>
      </c>
      <c r="BF244" s="157">
        <f>IF(N244="znížená",J244,0)</f>
        <v>0</v>
      </c>
      <c r="BG244" s="157">
        <f>IF(N244="zákl. prenesená",J244,0)</f>
        <v>0</v>
      </c>
      <c r="BH244" s="157">
        <f>IF(N244="zníž. prenesená",J244,0)</f>
        <v>0</v>
      </c>
      <c r="BI244" s="157">
        <f>IF(N244="nulová",J244,0)</f>
        <v>0</v>
      </c>
      <c r="BJ244" s="17" t="s">
        <v>88</v>
      </c>
      <c r="BK244" s="157">
        <f>ROUND(I244*H244,2)</f>
        <v>0</v>
      </c>
      <c r="BL244" s="17" t="s">
        <v>133</v>
      </c>
      <c r="BM244" s="156" t="s">
        <v>287</v>
      </c>
    </row>
    <row r="245" spans="2:65" s="12" customFormat="1" ht="11.25">
      <c r="B245" s="158"/>
      <c r="D245" s="159" t="s">
        <v>135</v>
      </c>
      <c r="E245" s="160" t="s">
        <v>1</v>
      </c>
      <c r="F245" s="161" t="s">
        <v>282</v>
      </c>
      <c r="H245" s="160" t="s">
        <v>1</v>
      </c>
      <c r="I245" s="162"/>
      <c r="L245" s="158"/>
      <c r="M245" s="163"/>
      <c r="T245" s="164"/>
      <c r="AT245" s="160" t="s">
        <v>135</v>
      </c>
      <c r="AU245" s="160" t="s">
        <v>88</v>
      </c>
      <c r="AV245" s="12" t="s">
        <v>82</v>
      </c>
      <c r="AW245" s="12" t="s">
        <v>31</v>
      </c>
      <c r="AX245" s="12" t="s">
        <v>75</v>
      </c>
      <c r="AY245" s="160" t="s">
        <v>127</v>
      </c>
    </row>
    <row r="246" spans="2:65" s="13" customFormat="1" ht="11.25">
      <c r="B246" s="165"/>
      <c r="D246" s="159" t="s">
        <v>135</v>
      </c>
      <c r="E246" s="166" t="s">
        <v>1</v>
      </c>
      <c r="F246" s="167" t="s">
        <v>288</v>
      </c>
      <c r="H246" s="168">
        <v>162.024</v>
      </c>
      <c r="I246" s="169"/>
      <c r="L246" s="165"/>
      <c r="M246" s="170"/>
      <c r="T246" s="171"/>
      <c r="AT246" s="166" t="s">
        <v>135</v>
      </c>
      <c r="AU246" s="166" t="s">
        <v>88</v>
      </c>
      <c r="AV246" s="13" t="s">
        <v>88</v>
      </c>
      <c r="AW246" s="13" t="s">
        <v>31</v>
      </c>
      <c r="AX246" s="13" t="s">
        <v>75</v>
      </c>
      <c r="AY246" s="166" t="s">
        <v>127</v>
      </c>
    </row>
    <row r="247" spans="2:65" s="13" customFormat="1" ht="11.25">
      <c r="B247" s="165"/>
      <c r="D247" s="159" t="s">
        <v>135</v>
      </c>
      <c r="E247" s="166" t="s">
        <v>1</v>
      </c>
      <c r="F247" s="167" t="s">
        <v>289</v>
      </c>
      <c r="H247" s="168">
        <v>10.725</v>
      </c>
      <c r="I247" s="169"/>
      <c r="L247" s="165"/>
      <c r="M247" s="170"/>
      <c r="T247" s="171"/>
      <c r="AT247" s="166" t="s">
        <v>135</v>
      </c>
      <c r="AU247" s="166" t="s">
        <v>88</v>
      </c>
      <c r="AV247" s="13" t="s">
        <v>88</v>
      </c>
      <c r="AW247" s="13" t="s">
        <v>31</v>
      </c>
      <c r="AX247" s="13" t="s">
        <v>75</v>
      </c>
      <c r="AY247" s="166" t="s">
        <v>127</v>
      </c>
    </row>
    <row r="248" spans="2:65" s="14" customFormat="1" ht="11.25">
      <c r="B248" s="172"/>
      <c r="D248" s="159" t="s">
        <v>135</v>
      </c>
      <c r="E248" s="173" t="s">
        <v>1</v>
      </c>
      <c r="F248" s="174" t="s">
        <v>138</v>
      </c>
      <c r="H248" s="175">
        <v>172.749</v>
      </c>
      <c r="I248" s="176"/>
      <c r="L248" s="172"/>
      <c r="M248" s="177"/>
      <c r="T248" s="178"/>
      <c r="AT248" s="173" t="s">
        <v>135</v>
      </c>
      <c r="AU248" s="173" t="s">
        <v>88</v>
      </c>
      <c r="AV248" s="14" t="s">
        <v>133</v>
      </c>
      <c r="AW248" s="14" t="s">
        <v>31</v>
      </c>
      <c r="AX248" s="14" t="s">
        <v>82</v>
      </c>
      <c r="AY248" s="173" t="s">
        <v>127</v>
      </c>
    </row>
    <row r="249" spans="2:65" s="1" customFormat="1" ht="24.2" customHeight="1">
      <c r="B249" s="143"/>
      <c r="C249" s="144" t="s">
        <v>290</v>
      </c>
      <c r="D249" s="144" t="s">
        <v>129</v>
      </c>
      <c r="E249" s="145" t="s">
        <v>291</v>
      </c>
      <c r="F249" s="146" t="s">
        <v>292</v>
      </c>
      <c r="G249" s="147" t="s">
        <v>145</v>
      </c>
      <c r="H249" s="148">
        <v>59.09</v>
      </c>
      <c r="I249" s="149"/>
      <c r="J249" s="150">
        <f>ROUND(I249*H249,2)</f>
        <v>0</v>
      </c>
      <c r="K249" s="151"/>
      <c r="L249" s="32"/>
      <c r="M249" s="152" t="s">
        <v>1</v>
      </c>
      <c r="N249" s="153" t="s">
        <v>41</v>
      </c>
      <c r="P249" s="154">
        <f>O249*H249</f>
        <v>0</v>
      </c>
      <c r="Q249" s="154">
        <v>1.837</v>
      </c>
      <c r="R249" s="154">
        <f>Q249*H249</f>
        <v>108.54833000000001</v>
      </c>
      <c r="S249" s="154">
        <v>0</v>
      </c>
      <c r="T249" s="155">
        <f>S249*H249</f>
        <v>0</v>
      </c>
      <c r="AR249" s="156" t="s">
        <v>133</v>
      </c>
      <c r="AT249" s="156" t="s">
        <v>129</v>
      </c>
      <c r="AU249" s="156" t="s">
        <v>88</v>
      </c>
      <c r="AY249" s="17" t="s">
        <v>127</v>
      </c>
      <c r="BE249" s="157">
        <f>IF(N249="základná",J249,0)</f>
        <v>0</v>
      </c>
      <c r="BF249" s="157">
        <f>IF(N249="znížená",J249,0)</f>
        <v>0</v>
      </c>
      <c r="BG249" s="157">
        <f>IF(N249="zákl. prenesená",J249,0)</f>
        <v>0</v>
      </c>
      <c r="BH249" s="157">
        <f>IF(N249="zníž. prenesená",J249,0)</f>
        <v>0</v>
      </c>
      <c r="BI249" s="157">
        <f>IF(N249="nulová",J249,0)</f>
        <v>0</v>
      </c>
      <c r="BJ249" s="17" t="s">
        <v>88</v>
      </c>
      <c r="BK249" s="157">
        <f>ROUND(I249*H249,2)</f>
        <v>0</v>
      </c>
      <c r="BL249" s="17" t="s">
        <v>133</v>
      </c>
      <c r="BM249" s="156" t="s">
        <v>293</v>
      </c>
    </row>
    <row r="250" spans="2:65" s="13" customFormat="1" ht="11.25">
      <c r="B250" s="165"/>
      <c r="D250" s="159" t="s">
        <v>135</v>
      </c>
      <c r="E250" s="166" t="s">
        <v>1</v>
      </c>
      <c r="F250" s="167" t="s">
        <v>294</v>
      </c>
      <c r="H250" s="168">
        <v>20.45</v>
      </c>
      <c r="I250" s="169"/>
      <c r="L250" s="165"/>
      <c r="M250" s="170"/>
      <c r="T250" s="171"/>
      <c r="AT250" s="166" t="s">
        <v>135</v>
      </c>
      <c r="AU250" s="166" t="s">
        <v>88</v>
      </c>
      <c r="AV250" s="13" t="s">
        <v>88</v>
      </c>
      <c r="AW250" s="13" t="s">
        <v>31</v>
      </c>
      <c r="AX250" s="13" t="s">
        <v>75</v>
      </c>
      <c r="AY250" s="166" t="s">
        <v>127</v>
      </c>
    </row>
    <row r="251" spans="2:65" s="13" customFormat="1" ht="11.25">
      <c r="B251" s="165"/>
      <c r="D251" s="159" t="s">
        <v>135</v>
      </c>
      <c r="E251" s="166" t="s">
        <v>1</v>
      </c>
      <c r="F251" s="167" t="s">
        <v>295</v>
      </c>
      <c r="H251" s="168">
        <v>31.14</v>
      </c>
      <c r="I251" s="169"/>
      <c r="L251" s="165"/>
      <c r="M251" s="170"/>
      <c r="T251" s="171"/>
      <c r="AT251" s="166" t="s">
        <v>135</v>
      </c>
      <c r="AU251" s="166" t="s">
        <v>88</v>
      </c>
      <c r="AV251" s="13" t="s">
        <v>88</v>
      </c>
      <c r="AW251" s="13" t="s">
        <v>31</v>
      </c>
      <c r="AX251" s="13" t="s">
        <v>75</v>
      </c>
      <c r="AY251" s="166" t="s">
        <v>127</v>
      </c>
    </row>
    <row r="252" spans="2:65" s="13" customFormat="1" ht="11.25">
      <c r="B252" s="165"/>
      <c r="D252" s="159" t="s">
        <v>135</v>
      </c>
      <c r="E252" s="166" t="s">
        <v>1</v>
      </c>
      <c r="F252" s="167" t="s">
        <v>296</v>
      </c>
      <c r="H252" s="168">
        <v>7.5</v>
      </c>
      <c r="I252" s="169"/>
      <c r="L252" s="165"/>
      <c r="M252" s="170"/>
      <c r="T252" s="171"/>
      <c r="AT252" s="166" t="s">
        <v>135</v>
      </c>
      <c r="AU252" s="166" t="s">
        <v>88</v>
      </c>
      <c r="AV252" s="13" t="s">
        <v>88</v>
      </c>
      <c r="AW252" s="13" t="s">
        <v>31</v>
      </c>
      <c r="AX252" s="13" t="s">
        <v>75</v>
      </c>
      <c r="AY252" s="166" t="s">
        <v>127</v>
      </c>
    </row>
    <row r="253" spans="2:65" s="14" customFormat="1" ht="11.25">
      <c r="B253" s="172"/>
      <c r="D253" s="159" t="s">
        <v>135</v>
      </c>
      <c r="E253" s="173" t="s">
        <v>1</v>
      </c>
      <c r="F253" s="174" t="s">
        <v>138</v>
      </c>
      <c r="H253" s="175">
        <v>59.09</v>
      </c>
      <c r="I253" s="176"/>
      <c r="L253" s="172"/>
      <c r="M253" s="177"/>
      <c r="T253" s="178"/>
      <c r="AT253" s="173" t="s">
        <v>135</v>
      </c>
      <c r="AU253" s="173" t="s">
        <v>88</v>
      </c>
      <c r="AV253" s="14" t="s">
        <v>133</v>
      </c>
      <c r="AW253" s="14" t="s">
        <v>31</v>
      </c>
      <c r="AX253" s="14" t="s">
        <v>82</v>
      </c>
      <c r="AY253" s="173" t="s">
        <v>127</v>
      </c>
    </row>
    <row r="254" spans="2:65" s="1" customFormat="1" ht="24.2" customHeight="1">
      <c r="B254" s="143"/>
      <c r="C254" s="144" t="s">
        <v>297</v>
      </c>
      <c r="D254" s="144" t="s">
        <v>129</v>
      </c>
      <c r="E254" s="145" t="s">
        <v>298</v>
      </c>
      <c r="F254" s="146" t="s">
        <v>299</v>
      </c>
      <c r="G254" s="147" t="s">
        <v>300</v>
      </c>
      <c r="H254" s="148">
        <v>6.2</v>
      </c>
      <c r="I254" s="149"/>
      <c r="J254" s="150">
        <f>ROUND(I254*H254,2)</f>
        <v>0</v>
      </c>
      <c r="K254" s="151"/>
      <c r="L254" s="32"/>
      <c r="M254" s="152" t="s">
        <v>1</v>
      </c>
      <c r="N254" s="153" t="s">
        <v>41</v>
      </c>
      <c r="P254" s="154">
        <f>O254*H254</f>
        <v>0</v>
      </c>
      <c r="Q254" s="154">
        <v>7.9399999999999991E-3</v>
      </c>
      <c r="R254" s="154">
        <f>Q254*H254</f>
        <v>4.9227999999999994E-2</v>
      </c>
      <c r="S254" s="154">
        <v>0</v>
      </c>
      <c r="T254" s="155">
        <f>S254*H254</f>
        <v>0</v>
      </c>
      <c r="AR254" s="156" t="s">
        <v>133</v>
      </c>
      <c r="AT254" s="156" t="s">
        <v>129</v>
      </c>
      <c r="AU254" s="156" t="s">
        <v>88</v>
      </c>
      <c r="AY254" s="17" t="s">
        <v>127</v>
      </c>
      <c r="BE254" s="157">
        <f>IF(N254="základná",J254,0)</f>
        <v>0</v>
      </c>
      <c r="BF254" s="157">
        <f>IF(N254="znížená",J254,0)</f>
        <v>0</v>
      </c>
      <c r="BG254" s="157">
        <f>IF(N254="zákl. prenesená",J254,0)</f>
        <v>0</v>
      </c>
      <c r="BH254" s="157">
        <f>IF(N254="zníž. prenesená",J254,0)</f>
        <v>0</v>
      </c>
      <c r="BI254" s="157">
        <f>IF(N254="nulová",J254,0)</f>
        <v>0</v>
      </c>
      <c r="BJ254" s="17" t="s">
        <v>88</v>
      </c>
      <c r="BK254" s="157">
        <f>ROUND(I254*H254,2)</f>
        <v>0</v>
      </c>
      <c r="BL254" s="17" t="s">
        <v>133</v>
      </c>
      <c r="BM254" s="156" t="s">
        <v>301</v>
      </c>
    </row>
    <row r="255" spans="2:65" s="12" customFormat="1" ht="11.25">
      <c r="B255" s="158"/>
      <c r="D255" s="159" t="s">
        <v>135</v>
      </c>
      <c r="E255" s="160" t="s">
        <v>1</v>
      </c>
      <c r="F255" s="161" t="s">
        <v>302</v>
      </c>
      <c r="H255" s="160" t="s">
        <v>1</v>
      </c>
      <c r="I255" s="162"/>
      <c r="L255" s="158"/>
      <c r="M255" s="163"/>
      <c r="T255" s="164"/>
      <c r="AT255" s="160" t="s">
        <v>135</v>
      </c>
      <c r="AU255" s="160" t="s">
        <v>88</v>
      </c>
      <c r="AV255" s="12" t="s">
        <v>82</v>
      </c>
      <c r="AW255" s="12" t="s">
        <v>31</v>
      </c>
      <c r="AX255" s="12" t="s">
        <v>75</v>
      </c>
      <c r="AY255" s="160" t="s">
        <v>127</v>
      </c>
    </row>
    <row r="256" spans="2:65" s="13" customFormat="1" ht="11.25">
      <c r="B256" s="165"/>
      <c r="D256" s="159" t="s">
        <v>135</v>
      </c>
      <c r="E256" s="166" t="s">
        <v>1</v>
      </c>
      <c r="F256" s="167" t="s">
        <v>303</v>
      </c>
      <c r="H256" s="168">
        <v>4.8</v>
      </c>
      <c r="I256" s="169"/>
      <c r="L256" s="165"/>
      <c r="M256" s="170"/>
      <c r="T256" s="171"/>
      <c r="AT256" s="166" t="s">
        <v>135</v>
      </c>
      <c r="AU256" s="166" t="s">
        <v>88</v>
      </c>
      <c r="AV256" s="13" t="s">
        <v>88</v>
      </c>
      <c r="AW256" s="13" t="s">
        <v>31</v>
      </c>
      <c r="AX256" s="13" t="s">
        <v>75</v>
      </c>
      <c r="AY256" s="166" t="s">
        <v>127</v>
      </c>
    </row>
    <row r="257" spans="2:65" s="12" customFormat="1" ht="11.25">
      <c r="B257" s="158"/>
      <c r="D257" s="159" t="s">
        <v>135</v>
      </c>
      <c r="E257" s="160" t="s">
        <v>1</v>
      </c>
      <c r="F257" s="161" t="s">
        <v>304</v>
      </c>
      <c r="H257" s="160" t="s">
        <v>1</v>
      </c>
      <c r="I257" s="162"/>
      <c r="L257" s="158"/>
      <c r="M257" s="163"/>
      <c r="T257" s="164"/>
      <c r="AT257" s="160" t="s">
        <v>135</v>
      </c>
      <c r="AU257" s="160" t="s">
        <v>88</v>
      </c>
      <c r="AV257" s="12" t="s">
        <v>82</v>
      </c>
      <c r="AW257" s="12" t="s">
        <v>31</v>
      </c>
      <c r="AX257" s="12" t="s">
        <v>75</v>
      </c>
      <c r="AY257" s="160" t="s">
        <v>127</v>
      </c>
    </row>
    <row r="258" spans="2:65" s="13" customFormat="1" ht="11.25">
      <c r="B258" s="165"/>
      <c r="D258" s="159" t="s">
        <v>135</v>
      </c>
      <c r="E258" s="166" t="s">
        <v>1</v>
      </c>
      <c r="F258" s="167" t="s">
        <v>305</v>
      </c>
      <c r="H258" s="168">
        <v>1.4</v>
      </c>
      <c r="I258" s="169"/>
      <c r="L258" s="165"/>
      <c r="M258" s="170"/>
      <c r="T258" s="171"/>
      <c r="AT258" s="166" t="s">
        <v>135</v>
      </c>
      <c r="AU258" s="166" t="s">
        <v>88</v>
      </c>
      <c r="AV258" s="13" t="s">
        <v>88</v>
      </c>
      <c r="AW258" s="13" t="s">
        <v>31</v>
      </c>
      <c r="AX258" s="13" t="s">
        <v>75</v>
      </c>
      <c r="AY258" s="166" t="s">
        <v>127</v>
      </c>
    </row>
    <row r="259" spans="2:65" s="14" customFormat="1" ht="11.25">
      <c r="B259" s="172"/>
      <c r="D259" s="159" t="s">
        <v>135</v>
      </c>
      <c r="E259" s="173" t="s">
        <v>1</v>
      </c>
      <c r="F259" s="174" t="s">
        <v>138</v>
      </c>
      <c r="H259" s="175">
        <v>6.2</v>
      </c>
      <c r="I259" s="176"/>
      <c r="L259" s="172"/>
      <c r="M259" s="177"/>
      <c r="T259" s="178"/>
      <c r="AT259" s="173" t="s">
        <v>135</v>
      </c>
      <c r="AU259" s="173" t="s">
        <v>88</v>
      </c>
      <c r="AV259" s="14" t="s">
        <v>133</v>
      </c>
      <c r="AW259" s="14" t="s">
        <v>31</v>
      </c>
      <c r="AX259" s="14" t="s">
        <v>82</v>
      </c>
      <c r="AY259" s="173" t="s">
        <v>127</v>
      </c>
    </row>
    <row r="260" spans="2:65" s="1" customFormat="1" ht="24.2" customHeight="1">
      <c r="B260" s="143"/>
      <c r="C260" s="186" t="s">
        <v>306</v>
      </c>
      <c r="D260" s="186" t="s">
        <v>232</v>
      </c>
      <c r="E260" s="187" t="s">
        <v>307</v>
      </c>
      <c r="F260" s="188" t="s">
        <v>308</v>
      </c>
      <c r="G260" s="189" t="s">
        <v>300</v>
      </c>
      <c r="H260" s="190">
        <v>6.2</v>
      </c>
      <c r="I260" s="191"/>
      <c r="J260" s="192">
        <f>ROUND(I260*H260,2)</f>
        <v>0</v>
      </c>
      <c r="K260" s="193"/>
      <c r="L260" s="194"/>
      <c r="M260" s="195" t="s">
        <v>1</v>
      </c>
      <c r="N260" s="196" t="s">
        <v>41</v>
      </c>
      <c r="P260" s="154">
        <f>O260*H260</f>
        <v>0</v>
      </c>
      <c r="Q260" s="154">
        <v>9.6000000000000002E-4</v>
      </c>
      <c r="R260" s="154">
        <f>Q260*H260</f>
        <v>5.9520000000000007E-3</v>
      </c>
      <c r="S260" s="154">
        <v>0</v>
      </c>
      <c r="T260" s="155">
        <f>S260*H260</f>
        <v>0</v>
      </c>
      <c r="AR260" s="156" t="s">
        <v>180</v>
      </c>
      <c r="AT260" s="156" t="s">
        <v>232</v>
      </c>
      <c r="AU260" s="156" t="s">
        <v>88</v>
      </c>
      <c r="AY260" s="17" t="s">
        <v>127</v>
      </c>
      <c r="BE260" s="157">
        <f>IF(N260="základná",J260,0)</f>
        <v>0</v>
      </c>
      <c r="BF260" s="157">
        <f>IF(N260="znížená",J260,0)</f>
        <v>0</v>
      </c>
      <c r="BG260" s="157">
        <f>IF(N260="zákl. prenesená",J260,0)</f>
        <v>0</v>
      </c>
      <c r="BH260" s="157">
        <f>IF(N260="zníž. prenesená",J260,0)</f>
        <v>0</v>
      </c>
      <c r="BI260" s="157">
        <f>IF(N260="nulová",J260,0)</f>
        <v>0</v>
      </c>
      <c r="BJ260" s="17" t="s">
        <v>88</v>
      </c>
      <c r="BK260" s="157">
        <f>ROUND(I260*H260,2)</f>
        <v>0</v>
      </c>
      <c r="BL260" s="17" t="s">
        <v>133</v>
      </c>
      <c r="BM260" s="156" t="s">
        <v>309</v>
      </c>
    </row>
    <row r="261" spans="2:65" s="1" customFormat="1" ht="16.5" customHeight="1">
      <c r="B261" s="143"/>
      <c r="C261" s="186" t="s">
        <v>310</v>
      </c>
      <c r="D261" s="186" t="s">
        <v>232</v>
      </c>
      <c r="E261" s="187" t="s">
        <v>311</v>
      </c>
      <c r="F261" s="188" t="s">
        <v>312</v>
      </c>
      <c r="G261" s="189" t="s">
        <v>313</v>
      </c>
      <c r="H261" s="190">
        <v>5</v>
      </c>
      <c r="I261" s="191"/>
      <c r="J261" s="192">
        <f>ROUND(I261*H261,2)</f>
        <v>0</v>
      </c>
      <c r="K261" s="193"/>
      <c r="L261" s="194"/>
      <c r="M261" s="195" t="s">
        <v>1</v>
      </c>
      <c r="N261" s="196" t="s">
        <v>41</v>
      </c>
      <c r="P261" s="154">
        <f>O261*H261</f>
        <v>0</v>
      </c>
      <c r="Q261" s="154">
        <v>1E-4</v>
      </c>
      <c r="R261" s="154">
        <f>Q261*H261</f>
        <v>5.0000000000000001E-4</v>
      </c>
      <c r="S261" s="154">
        <v>0</v>
      </c>
      <c r="T261" s="155">
        <f>S261*H261</f>
        <v>0</v>
      </c>
      <c r="AR261" s="156" t="s">
        <v>180</v>
      </c>
      <c r="AT261" s="156" t="s">
        <v>232</v>
      </c>
      <c r="AU261" s="156" t="s">
        <v>88</v>
      </c>
      <c r="AY261" s="17" t="s">
        <v>127</v>
      </c>
      <c r="BE261" s="157">
        <f>IF(N261="základná",J261,0)</f>
        <v>0</v>
      </c>
      <c r="BF261" s="157">
        <f>IF(N261="znížená",J261,0)</f>
        <v>0</v>
      </c>
      <c r="BG261" s="157">
        <f>IF(N261="zákl. prenesená",J261,0)</f>
        <v>0</v>
      </c>
      <c r="BH261" s="157">
        <f>IF(N261="zníž. prenesená",J261,0)</f>
        <v>0</v>
      </c>
      <c r="BI261" s="157">
        <f>IF(N261="nulová",J261,0)</f>
        <v>0</v>
      </c>
      <c r="BJ261" s="17" t="s">
        <v>88</v>
      </c>
      <c r="BK261" s="157">
        <f>ROUND(I261*H261,2)</f>
        <v>0</v>
      </c>
      <c r="BL261" s="17" t="s">
        <v>133</v>
      </c>
      <c r="BM261" s="156" t="s">
        <v>314</v>
      </c>
    </row>
    <row r="262" spans="2:65" s="13" customFormat="1" ht="11.25">
      <c r="B262" s="165"/>
      <c r="D262" s="159" t="s">
        <v>135</v>
      </c>
      <c r="E262" s="166" t="s">
        <v>1</v>
      </c>
      <c r="F262" s="167" t="s">
        <v>315</v>
      </c>
      <c r="H262" s="168">
        <v>5</v>
      </c>
      <c r="I262" s="169"/>
      <c r="L262" s="165"/>
      <c r="M262" s="170"/>
      <c r="T262" s="171"/>
      <c r="AT262" s="166" t="s">
        <v>135</v>
      </c>
      <c r="AU262" s="166" t="s">
        <v>88</v>
      </c>
      <c r="AV262" s="13" t="s">
        <v>88</v>
      </c>
      <c r="AW262" s="13" t="s">
        <v>31</v>
      </c>
      <c r="AX262" s="13" t="s">
        <v>75</v>
      </c>
      <c r="AY262" s="166" t="s">
        <v>127</v>
      </c>
    </row>
    <row r="263" spans="2:65" s="14" customFormat="1" ht="11.25">
      <c r="B263" s="172"/>
      <c r="D263" s="159" t="s">
        <v>135</v>
      </c>
      <c r="E263" s="173" t="s">
        <v>1</v>
      </c>
      <c r="F263" s="174" t="s">
        <v>138</v>
      </c>
      <c r="H263" s="175">
        <v>5</v>
      </c>
      <c r="I263" s="176"/>
      <c r="L263" s="172"/>
      <c r="M263" s="177"/>
      <c r="T263" s="178"/>
      <c r="AT263" s="173" t="s">
        <v>135</v>
      </c>
      <c r="AU263" s="173" t="s">
        <v>88</v>
      </c>
      <c r="AV263" s="14" t="s">
        <v>133</v>
      </c>
      <c r="AW263" s="14" t="s">
        <v>31</v>
      </c>
      <c r="AX263" s="14" t="s">
        <v>82</v>
      </c>
      <c r="AY263" s="173" t="s">
        <v>127</v>
      </c>
    </row>
    <row r="264" spans="2:65" s="11" customFormat="1" ht="22.9" customHeight="1">
      <c r="B264" s="131"/>
      <c r="D264" s="132" t="s">
        <v>74</v>
      </c>
      <c r="E264" s="141" t="s">
        <v>189</v>
      </c>
      <c r="F264" s="141" t="s">
        <v>316</v>
      </c>
      <c r="I264" s="134"/>
      <c r="J264" s="142">
        <f>BK264</f>
        <v>0</v>
      </c>
      <c r="L264" s="131"/>
      <c r="M264" s="136"/>
      <c r="P264" s="137">
        <f>SUM(P265:P277)</f>
        <v>0</v>
      </c>
      <c r="R264" s="137">
        <f>SUM(R265:R277)</f>
        <v>2.784E-2</v>
      </c>
      <c r="T264" s="138">
        <f>SUM(T265:T277)</f>
        <v>0</v>
      </c>
      <c r="AR264" s="132" t="s">
        <v>82</v>
      </c>
      <c r="AT264" s="139" t="s">
        <v>74</v>
      </c>
      <c r="AU264" s="139" t="s">
        <v>82</v>
      </c>
      <c r="AY264" s="132" t="s">
        <v>127</v>
      </c>
      <c r="BK264" s="140">
        <f>SUM(BK265:BK277)</f>
        <v>0</v>
      </c>
    </row>
    <row r="265" spans="2:65" s="1" customFormat="1" ht="37.9" customHeight="1">
      <c r="B265" s="143"/>
      <c r="C265" s="144" t="s">
        <v>317</v>
      </c>
      <c r="D265" s="144" t="s">
        <v>129</v>
      </c>
      <c r="E265" s="145" t="s">
        <v>318</v>
      </c>
      <c r="F265" s="146" t="s">
        <v>319</v>
      </c>
      <c r="G265" s="147" t="s">
        <v>226</v>
      </c>
      <c r="H265" s="148">
        <v>24</v>
      </c>
      <c r="I265" s="149"/>
      <c r="J265" s="150">
        <f>ROUND(I265*H265,2)</f>
        <v>0</v>
      </c>
      <c r="K265" s="151"/>
      <c r="L265" s="32"/>
      <c r="M265" s="152" t="s">
        <v>1</v>
      </c>
      <c r="N265" s="153" t="s">
        <v>41</v>
      </c>
      <c r="P265" s="154">
        <f>O265*H265</f>
        <v>0</v>
      </c>
      <c r="Q265" s="154">
        <v>1.16E-3</v>
      </c>
      <c r="R265" s="154">
        <f>Q265*H265</f>
        <v>2.784E-2</v>
      </c>
      <c r="S265" s="154">
        <v>0</v>
      </c>
      <c r="T265" s="155">
        <f>S265*H265</f>
        <v>0</v>
      </c>
      <c r="AR265" s="156" t="s">
        <v>133</v>
      </c>
      <c r="AT265" s="156" t="s">
        <v>129</v>
      </c>
      <c r="AU265" s="156" t="s">
        <v>88</v>
      </c>
      <c r="AY265" s="17" t="s">
        <v>127</v>
      </c>
      <c r="BE265" s="157">
        <f>IF(N265="základná",J265,0)</f>
        <v>0</v>
      </c>
      <c r="BF265" s="157">
        <f>IF(N265="znížená",J265,0)</f>
        <v>0</v>
      </c>
      <c r="BG265" s="157">
        <f>IF(N265="zákl. prenesená",J265,0)</f>
        <v>0</v>
      </c>
      <c r="BH265" s="157">
        <f>IF(N265="zníž. prenesená",J265,0)</f>
        <v>0</v>
      </c>
      <c r="BI265" s="157">
        <f>IF(N265="nulová",J265,0)</f>
        <v>0</v>
      </c>
      <c r="BJ265" s="17" t="s">
        <v>88</v>
      </c>
      <c r="BK265" s="157">
        <f>ROUND(I265*H265,2)</f>
        <v>0</v>
      </c>
      <c r="BL265" s="17" t="s">
        <v>133</v>
      </c>
      <c r="BM265" s="156" t="s">
        <v>320</v>
      </c>
    </row>
    <row r="266" spans="2:65" s="13" customFormat="1" ht="11.25">
      <c r="B266" s="165"/>
      <c r="D266" s="159" t="s">
        <v>135</v>
      </c>
      <c r="E266" s="166" t="s">
        <v>1</v>
      </c>
      <c r="F266" s="167" t="s">
        <v>321</v>
      </c>
      <c r="H266" s="168">
        <v>24</v>
      </c>
      <c r="I266" s="169"/>
      <c r="L266" s="165"/>
      <c r="M266" s="170"/>
      <c r="T266" s="171"/>
      <c r="AT266" s="166" t="s">
        <v>135</v>
      </c>
      <c r="AU266" s="166" t="s">
        <v>88</v>
      </c>
      <c r="AV266" s="13" t="s">
        <v>88</v>
      </c>
      <c r="AW266" s="13" t="s">
        <v>31</v>
      </c>
      <c r="AX266" s="13" t="s">
        <v>75</v>
      </c>
      <c r="AY266" s="166" t="s">
        <v>127</v>
      </c>
    </row>
    <row r="267" spans="2:65" s="14" customFormat="1" ht="11.25">
      <c r="B267" s="172"/>
      <c r="D267" s="159" t="s">
        <v>135</v>
      </c>
      <c r="E267" s="173" t="s">
        <v>1</v>
      </c>
      <c r="F267" s="174" t="s">
        <v>138</v>
      </c>
      <c r="H267" s="175">
        <v>24</v>
      </c>
      <c r="I267" s="176"/>
      <c r="L267" s="172"/>
      <c r="M267" s="177"/>
      <c r="T267" s="178"/>
      <c r="AT267" s="173" t="s">
        <v>135</v>
      </c>
      <c r="AU267" s="173" t="s">
        <v>88</v>
      </c>
      <c r="AV267" s="14" t="s">
        <v>133</v>
      </c>
      <c r="AW267" s="14" t="s">
        <v>31</v>
      </c>
      <c r="AX267" s="14" t="s">
        <v>82</v>
      </c>
      <c r="AY267" s="173" t="s">
        <v>127</v>
      </c>
    </row>
    <row r="268" spans="2:65" s="1" customFormat="1" ht="21.75" customHeight="1">
      <c r="B268" s="143"/>
      <c r="C268" s="144" t="s">
        <v>322</v>
      </c>
      <c r="D268" s="144" t="s">
        <v>129</v>
      </c>
      <c r="E268" s="145" t="s">
        <v>323</v>
      </c>
      <c r="F268" s="146" t="s">
        <v>324</v>
      </c>
      <c r="G268" s="147" t="s">
        <v>212</v>
      </c>
      <c r="H268" s="148">
        <v>51.52</v>
      </c>
      <c r="I268" s="149"/>
      <c r="J268" s="150">
        <f>ROUND(I268*H268,2)</f>
        <v>0</v>
      </c>
      <c r="K268" s="151"/>
      <c r="L268" s="32"/>
      <c r="M268" s="152" t="s">
        <v>1</v>
      </c>
      <c r="N268" s="153" t="s">
        <v>41</v>
      </c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AR268" s="156" t="s">
        <v>133</v>
      </c>
      <c r="AT268" s="156" t="s">
        <v>129</v>
      </c>
      <c r="AU268" s="156" t="s">
        <v>88</v>
      </c>
      <c r="AY268" s="17" t="s">
        <v>127</v>
      </c>
      <c r="BE268" s="157">
        <f>IF(N268="základná",J268,0)</f>
        <v>0</v>
      </c>
      <c r="BF268" s="157">
        <f>IF(N268="znížená",J268,0)</f>
        <v>0</v>
      </c>
      <c r="BG268" s="157">
        <f>IF(N268="zákl. prenesená",J268,0)</f>
        <v>0</v>
      </c>
      <c r="BH268" s="157">
        <f>IF(N268="zníž. prenesená",J268,0)</f>
        <v>0</v>
      </c>
      <c r="BI268" s="157">
        <f>IF(N268="nulová",J268,0)</f>
        <v>0</v>
      </c>
      <c r="BJ268" s="17" t="s">
        <v>88</v>
      </c>
      <c r="BK268" s="157">
        <f>ROUND(I268*H268,2)</f>
        <v>0</v>
      </c>
      <c r="BL268" s="17" t="s">
        <v>133</v>
      </c>
      <c r="BM268" s="156" t="s">
        <v>325</v>
      </c>
    </row>
    <row r="269" spans="2:65" s="13" customFormat="1" ht="11.25">
      <c r="B269" s="165"/>
      <c r="D269" s="159" t="s">
        <v>135</v>
      </c>
      <c r="E269" s="166" t="s">
        <v>1</v>
      </c>
      <c r="F269" s="167" t="s">
        <v>326</v>
      </c>
      <c r="H269" s="168">
        <v>25.2</v>
      </c>
      <c r="I269" s="169"/>
      <c r="L269" s="165"/>
      <c r="M269" s="170"/>
      <c r="T269" s="171"/>
      <c r="AT269" s="166" t="s">
        <v>135</v>
      </c>
      <c r="AU269" s="166" t="s">
        <v>88</v>
      </c>
      <c r="AV269" s="13" t="s">
        <v>88</v>
      </c>
      <c r="AW269" s="13" t="s">
        <v>31</v>
      </c>
      <c r="AX269" s="13" t="s">
        <v>75</v>
      </c>
      <c r="AY269" s="166" t="s">
        <v>127</v>
      </c>
    </row>
    <row r="270" spans="2:65" s="13" customFormat="1" ht="11.25">
      <c r="B270" s="165"/>
      <c r="D270" s="159" t="s">
        <v>135</v>
      </c>
      <c r="E270" s="166" t="s">
        <v>1</v>
      </c>
      <c r="F270" s="167" t="s">
        <v>327</v>
      </c>
      <c r="H270" s="168">
        <v>26.32</v>
      </c>
      <c r="I270" s="169"/>
      <c r="L270" s="165"/>
      <c r="M270" s="170"/>
      <c r="T270" s="171"/>
      <c r="AT270" s="166" t="s">
        <v>135</v>
      </c>
      <c r="AU270" s="166" t="s">
        <v>88</v>
      </c>
      <c r="AV270" s="13" t="s">
        <v>88</v>
      </c>
      <c r="AW270" s="13" t="s">
        <v>31</v>
      </c>
      <c r="AX270" s="13" t="s">
        <v>75</v>
      </c>
      <c r="AY270" s="166" t="s">
        <v>127</v>
      </c>
    </row>
    <row r="271" spans="2:65" s="14" customFormat="1" ht="11.25">
      <c r="B271" s="172"/>
      <c r="D271" s="159" t="s">
        <v>135</v>
      </c>
      <c r="E271" s="173" t="s">
        <v>1</v>
      </c>
      <c r="F271" s="174" t="s">
        <v>138</v>
      </c>
      <c r="H271" s="175">
        <v>51.52</v>
      </c>
      <c r="I271" s="176"/>
      <c r="L271" s="172"/>
      <c r="M271" s="177"/>
      <c r="T271" s="178"/>
      <c r="AT271" s="173" t="s">
        <v>135</v>
      </c>
      <c r="AU271" s="173" t="s">
        <v>88</v>
      </c>
      <c r="AV271" s="14" t="s">
        <v>133</v>
      </c>
      <c r="AW271" s="14" t="s">
        <v>31</v>
      </c>
      <c r="AX271" s="14" t="s">
        <v>82</v>
      </c>
      <c r="AY271" s="173" t="s">
        <v>127</v>
      </c>
    </row>
    <row r="272" spans="2:65" s="1" customFormat="1" ht="24.2" customHeight="1">
      <c r="B272" s="143"/>
      <c r="C272" s="144" t="s">
        <v>328</v>
      </c>
      <c r="D272" s="144" t="s">
        <v>129</v>
      </c>
      <c r="E272" s="145" t="s">
        <v>329</v>
      </c>
      <c r="F272" s="146" t="s">
        <v>330</v>
      </c>
      <c r="G272" s="147" t="s">
        <v>212</v>
      </c>
      <c r="H272" s="148">
        <v>772.8</v>
      </c>
      <c r="I272" s="149"/>
      <c r="J272" s="150">
        <f>ROUND(I272*H272,2)</f>
        <v>0</v>
      </c>
      <c r="K272" s="151"/>
      <c r="L272" s="32"/>
      <c r="M272" s="152" t="s">
        <v>1</v>
      </c>
      <c r="N272" s="153" t="s">
        <v>41</v>
      </c>
      <c r="P272" s="154">
        <f>O272*H272</f>
        <v>0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AR272" s="156" t="s">
        <v>133</v>
      </c>
      <c r="AT272" s="156" t="s">
        <v>129</v>
      </c>
      <c r="AU272" s="156" t="s">
        <v>88</v>
      </c>
      <c r="AY272" s="17" t="s">
        <v>127</v>
      </c>
      <c r="BE272" s="157">
        <f>IF(N272="základná",J272,0)</f>
        <v>0</v>
      </c>
      <c r="BF272" s="157">
        <f>IF(N272="znížená",J272,0)</f>
        <v>0</v>
      </c>
      <c r="BG272" s="157">
        <f>IF(N272="zákl. prenesená",J272,0)</f>
        <v>0</v>
      </c>
      <c r="BH272" s="157">
        <f>IF(N272="zníž. prenesená",J272,0)</f>
        <v>0</v>
      </c>
      <c r="BI272" s="157">
        <f>IF(N272="nulová",J272,0)</f>
        <v>0</v>
      </c>
      <c r="BJ272" s="17" t="s">
        <v>88</v>
      </c>
      <c r="BK272" s="157">
        <f>ROUND(I272*H272,2)</f>
        <v>0</v>
      </c>
      <c r="BL272" s="17" t="s">
        <v>133</v>
      </c>
      <c r="BM272" s="156" t="s">
        <v>331</v>
      </c>
    </row>
    <row r="273" spans="2:65" s="13" customFormat="1" ht="11.25">
      <c r="B273" s="165"/>
      <c r="D273" s="159" t="s">
        <v>135</v>
      </c>
      <c r="E273" s="166" t="s">
        <v>1</v>
      </c>
      <c r="F273" s="167" t="s">
        <v>332</v>
      </c>
      <c r="H273" s="168">
        <v>772.8</v>
      </c>
      <c r="I273" s="169"/>
      <c r="L273" s="165"/>
      <c r="M273" s="170"/>
      <c r="T273" s="171"/>
      <c r="AT273" s="166" t="s">
        <v>135</v>
      </c>
      <c r="AU273" s="166" t="s">
        <v>88</v>
      </c>
      <c r="AV273" s="13" t="s">
        <v>88</v>
      </c>
      <c r="AW273" s="13" t="s">
        <v>31</v>
      </c>
      <c r="AX273" s="13" t="s">
        <v>75</v>
      </c>
      <c r="AY273" s="166" t="s">
        <v>127</v>
      </c>
    </row>
    <row r="274" spans="2:65" s="14" customFormat="1" ht="11.25">
      <c r="B274" s="172"/>
      <c r="D274" s="159" t="s">
        <v>135</v>
      </c>
      <c r="E274" s="173" t="s">
        <v>1</v>
      </c>
      <c r="F274" s="174" t="s">
        <v>138</v>
      </c>
      <c r="H274" s="175">
        <v>772.8</v>
      </c>
      <c r="I274" s="176"/>
      <c r="L274" s="172"/>
      <c r="M274" s="177"/>
      <c r="T274" s="178"/>
      <c r="AT274" s="173" t="s">
        <v>135</v>
      </c>
      <c r="AU274" s="173" t="s">
        <v>88</v>
      </c>
      <c r="AV274" s="14" t="s">
        <v>133</v>
      </c>
      <c r="AW274" s="14" t="s">
        <v>31</v>
      </c>
      <c r="AX274" s="14" t="s">
        <v>82</v>
      </c>
      <c r="AY274" s="173" t="s">
        <v>127</v>
      </c>
    </row>
    <row r="275" spans="2:65" s="1" customFormat="1" ht="24.2" customHeight="1">
      <c r="B275" s="143"/>
      <c r="C275" s="144" t="s">
        <v>333</v>
      </c>
      <c r="D275" s="144" t="s">
        <v>129</v>
      </c>
      <c r="E275" s="145" t="s">
        <v>334</v>
      </c>
      <c r="F275" s="146" t="s">
        <v>335</v>
      </c>
      <c r="G275" s="147" t="s">
        <v>212</v>
      </c>
      <c r="H275" s="148">
        <v>25.2</v>
      </c>
      <c r="I275" s="149"/>
      <c r="J275" s="150">
        <f>ROUND(I275*H275,2)</f>
        <v>0</v>
      </c>
      <c r="K275" s="151"/>
      <c r="L275" s="32"/>
      <c r="M275" s="152" t="s">
        <v>1</v>
      </c>
      <c r="N275" s="153" t="s">
        <v>41</v>
      </c>
      <c r="P275" s="154">
        <f>O275*H275</f>
        <v>0</v>
      </c>
      <c r="Q275" s="154">
        <v>0</v>
      </c>
      <c r="R275" s="154">
        <f>Q275*H275</f>
        <v>0</v>
      </c>
      <c r="S275" s="154">
        <v>0</v>
      </c>
      <c r="T275" s="155">
        <f>S275*H275</f>
        <v>0</v>
      </c>
      <c r="AR275" s="156" t="s">
        <v>133</v>
      </c>
      <c r="AT275" s="156" t="s">
        <v>129</v>
      </c>
      <c r="AU275" s="156" t="s">
        <v>88</v>
      </c>
      <c r="AY275" s="17" t="s">
        <v>127</v>
      </c>
      <c r="BE275" s="157">
        <f>IF(N275="základná",J275,0)</f>
        <v>0</v>
      </c>
      <c r="BF275" s="157">
        <f>IF(N275="znížená",J275,0)</f>
        <v>0</v>
      </c>
      <c r="BG275" s="157">
        <f>IF(N275="zákl. prenesená",J275,0)</f>
        <v>0</v>
      </c>
      <c r="BH275" s="157">
        <f>IF(N275="zníž. prenesená",J275,0)</f>
        <v>0</v>
      </c>
      <c r="BI275" s="157">
        <f>IF(N275="nulová",J275,0)</f>
        <v>0</v>
      </c>
      <c r="BJ275" s="17" t="s">
        <v>88</v>
      </c>
      <c r="BK275" s="157">
        <f>ROUND(I275*H275,2)</f>
        <v>0</v>
      </c>
      <c r="BL275" s="17" t="s">
        <v>133</v>
      </c>
      <c r="BM275" s="156" t="s">
        <v>336</v>
      </c>
    </row>
    <row r="276" spans="2:65" s="13" customFormat="1" ht="11.25">
      <c r="B276" s="165"/>
      <c r="D276" s="159" t="s">
        <v>135</v>
      </c>
      <c r="E276" s="166" t="s">
        <v>1</v>
      </c>
      <c r="F276" s="167" t="s">
        <v>326</v>
      </c>
      <c r="H276" s="168">
        <v>25.2</v>
      </c>
      <c r="I276" s="169"/>
      <c r="L276" s="165"/>
      <c r="M276" s="170"/>
      <c r="T276" s="171"/>
      <c r="AT276" s="166" t="s">
        <v>135</v>
      </c>
      <c r="AU276" s="166" t="s">
        <v>88</v>
      </c>
      <c r="AV276" s="13" t="s">
        <v>88</v>
      </c>
      <c r="AW276" s="13" t="s">
        <v>31</v>
      </c>
      <c r="AX276" s="13" t="s">
        <v>75</v>
      </c>
      <c r="AY276" s="166" t="s">
        <v>127</v>
      </c>
    </row>
    <row r="277" spans="2:65" s="14" customFormat="1" ht="11.25">
      <c r="B277" s="172"/>
      <c r="D277" s="159" t="s">
        <v>135</v>
      </c>
      <c r="E277" s="173" t="s">
        <v>1</v>
      </c>
      <c r="F277" s="174" t="s">
        <v>138</v>
      </c>
      <c r="H277" s="175">
        <v>25.2</v>
      </c>
      <c r="I277" s="176"/>
      <c r="L277" s="172"/>
      <c r="M277" s="177"/>
      <c r="T277" s="178"/>
      <c r="AT277" s="173" t="s">
        <v>135</v>
      </c>
      <c r="AU277" s="173" t="s">
        <v>88</v>
      </c>
      <c r="AV277" s="14" t="s">
        <v>133</v>
      </c>
      <c r="AW277" s="14" t="s">
        <v>31</v>
      </c>
      <c r="AX277" s="14" t="s">
        <v>82</v>
      </c>
      <c r="AY277" s="173" t="s">
        <v>127</v>
      </c>
    </row>
    <row r="278" spans="2:65" s="11" customFormat="1" ht="22.9" customHeight="1">
      <c r="B278" s="131"/>
      <c r="D278" s="132" t="s">
        <v>74</v>
      </c>
      <c r="E278" s="141" t="s">
        <v>337</v>
      </c>
      <c r="F278" s="141" t="s">
        <v>338</v>
      </c>
      <c r="I278" s="134"/>
      <c r="J278" s="142">
        <f>BK278</f>
        <v>0</v>
      </c>
      <c r="L278" s="131"/>
      <c r="M278" s="136"/>
      <c r="P278" s="137">
        <f>P279</f>
        <v>0</v>
      </c>
      <c r="R278" s="137">
        <f>R279</f>
        <v>0</v>
      </c>
      <c r="T278" s="138">
        <f>T279</f>
        <v>0</v>
      </c>
      <c r="AR278" s="132" t="s">
        <v>82</v>
      </c>
      <c r="AT278" s="139" t="s">
        <v>74</v>
      </c>
      <c r="AU278" s="139" t="s">
        <v>82</v>
      </c>
      <c r="AY278" s="132" t="s">
        <v>127</v>
      </c>
      <c r="BK278" s="140">
        <f>BK279</f>
        <v>0</v>
      </c>
    </row>
    <row r="279" spans="2:65" s="1" customFormat="1" ht="24.2" customHeight="1">
      <c r="B279" s="143"/>
      <c r="C279" s="144" t="s">
        <v>339</v>
      </c>
      <c r="D279" s="144" t="s">
        <v>129</v>
      </c>
      <c r="E279" s="145" t="s">
        <v>340</v>
      </c>
      <c r="F279" s="146" t="s">
        <v>341</v>
      </c>
      <c r="G279" s="147" t="s">
        <v>212</v>
      </c>
      <c r="H279" s="148">
        <v>211.374</v>
      </c>
      <c r="I279" s="149"/>
      <c r="J279" s="150">
        <f>ROUND(I279*H279,2)</f>
        <v>0</v>
      </c>
      <c r="K279" s="151"/>
      <c r="L279" s="32"/>
      <c r="M279" s="152" t="s">
        <v>1</v>
      </c>
      <c r="N279" s="153" t="s">
        <v>41</v>
      </c>
      <c r="P279" s="154">
        <f>O279*H279</f>
        <v>0</v>
      </c>
      <c r="Q279" s="154">
        <v>0</v>
      </c>
      <c r="R279" s="154">
        <f>Q279*H279</f>
        <v>0</v>
      </c>
      <c r="S279" s="154">
        <v>0</v>
      </c>
      <c r="T279" s="155">
        <f>S279*H279</f>
        <v>0</v>
      </c>
      <c r="AR279" s="156" t="s">
        <v>133</v>
      </c>
      <c r="AT279" s="156" t="s">
        <v>129</v>
      </c>
      <c r="AU279" s="156" t="s">
        <v>88</v>
      </c>
      <c r="AY279" s="17" t="s">
        <v>127</v>
      </c>
      <c r="BE279" s="157">
        <f>IF(N279="základná",J279,0)</f>
        <v>0</v>
      </c>
      <c r="BF279" s="157">
        <f>IF(N279="znížená",J279,0)</f>
        <v>0</v>
      </c>
      <c r="BG279" s="157">
        <f>IF(N279="zákl. prenesená",J279,0)</f>
        <v>0</v>
      </c>
      <c r="BH279" s="157">
        <f>IF(N279="zníž. prenesená",J279,0)</f>
        <v>0</v>
      </c>
      <c r="BI279" s="157">
        <f>IF(N279="nulová",J279,0)</f>
        <v>0</v>
      </c>
      <c r="BJ279" s="17" t="s">
        <v>88</v>
      </c>
      <c r="BK279" s="157">
        <f>ROUND(I279*H279,2)</f>
        <v>0</v>
      </c>
      <c r="BL279" s="17" t="s">
        <v>133</v>
      </c>
      <c r="BM279" s="156" t="s">
        <v>342</v>
      </c>
    </row>
    <row r="280" spans="2:65" s="11" customFormat="1" ht="25.9" customHeight="1">
      <c r="B280" s="131"/>
      <c r="D280" s="132" t="s">
        <v>74</v>
      </c>
      <c r="E280" s="133" t="s">
        <v>343</v>
      </c>
      <c r="F280" s="133" t="s">
        <v>344</v>
      </c>
      <c r="I280" s="134"/>
      <c r="J280" s="135">
        <f>BK280</f>
        <v>0</v>
      </c>
      <c r="L280" s="131"/>
      <c r="M280" s="136"/>
      <c r="P280" s="137">
        <f>P281+P318+P335</f>
        <v>0</v>
      </c>
      <c r="R280" s="137">
        <f>R281+R318+R335</f>
        <v>15.881602550000004</v>
      </c>
      <c r="T280" s="138">
        <f>T281+T318+T335</f>
        <v>0</v>
      </c>
      <c r="AR280" s="132" t="s">
        <v>88</v>
      </c>
      <c r="AT280" s="139" t="s">
        <v>74</v>
      </c>
      <c r="AU280" s="139" t="s">
        <v>75</v>
      </c>
      <c r="AY280" s="132" t="s">
        <v>127</v>
      </c>
      <c r="BK280" s="140">
        <f>BK281+BK318+BK335</f>
        <v>0</v>
      </c>
    </row>
    <row r="281" spans="2:65" s="11" customFormat="1" ht="22.9" customHeight="1">
      <c r="B281" s="131"/>
      <c r="D281" s="132" t="s">
        <v>74</v>
      </c>
      <c r="E281" s="141" t="s">
        <v>345</v>
      </c>
      <c r="F281" s="141" t="s">
        <v>346</v>
      </c>
      <c r="I281" s="134"/>
      <c r="J281" s="142">
        <f>BK281</f>
        <v>0</v>
      </c>
      <c r="L281" s="131"/>
      <c r="M281" s="136"/>
      <c r="P281" s="137">
        <f>SUM(P282:P317)</f>
        <v>0</v>
      </c>
      <c r="R281" s="137">
        <f>SUM(R282:R317)</f>
        <v>0.44234849999999998</v>
      </c>
      <c r="T281" s="138">
        <f>SUM(T282:T317)</f>
        <v>0</v>
      </c>
      <c r="AR281" s="132" t="s">
        <v>88</v>
      </c>
      <c r="AT281" s="139" t="s">
        <v>74</v>
      </c>
      <c r="AU281" s="139" t="s">
        <v>82</v>
      </c>
      <c r="AY281" s="132" t="s">
        <v>127</v>
      </c>
      <c r="BK281" s="140">
        <f>SUM(BK282:BK317)</f>
        <v>0</v>
      </c>
    </row>
    <row r="282" spans="2:65" s="1" customFormat="1" ht="33" customHeight="1">
      <c r="B282" s="143"/>
      <c r="C282" s="144" t="s">
        <v>347</v>
      </c>
      <c r="D282" s="144" t="s">
        <v>129</v>
      </c>
      <c r="E282" s="145" t="s">
        <v>348</v>
      </c>
      <c r="F282" s="146" t="s">
        <v>349</v>
      </c>
      <c r="G282" s="147" t="s">
        <v>300</v>
      </c>
      <c r="H282" s="148">
        <v>26.4</v>
      </c>
      <c r="I282" s="149"/>
      <c r="J282" s="150">
        <f>ROUND(I282*H282,2)</f>
        <v>0</v>
      </c>
      <c r="K282" s="151"/>
      <c r="L282" s="32"/>
      <c r="M282" s="152" t="s">
        <v>1</v>
      </c>
      <c r="N282" s="153" t="s">
        <v>41</v>
      </c>
      <c r="P282" s="154">
        <f>O282*H282</f>
        <v>0</v>
      </c>
      <c r="Q282" s="154">
        <v>1.8E-3</v>
      </c>
      <c r="R282" s="154">
        <f>Q282*H282</f>
        <v>4.7519999999999993E-2</v>
      </c>
      <c r="S282" s="154">
        <v>0</v>
      </c>
      <c r="T282" s="155">
        <f>S282*H282</f>
        <v>0</v>
      </c>
      <c r="AR282" s="156" t="s">
        <v>231</v>
      </c>
      <c r="AT282" s="156" t="s">
        <v>129</v>
      </c>
      <c r="AU282" s="156" t="s">
        <v>88</v>
      </c>
      <c r="AY282" s="17" t="s">
        <v>127</v>
      </c>
      <c r="BE282" s="157">
        <f>IF(N282="základná",J282,0)</f>
        <v>0</v>
      </c>
      <c r="BF282" s="157">
        <f>IF(N282="znížená",J282,0)</f>
        <v>0</v>
      </c>
      <c r="BG282" s="157">
        <f>IF(N282="zákl. prenesená",J282,0)</f>
        <v>0</v>
      </c>
      <c r="BH282" s="157">
        <f>IF(N282="zníž. prenesená",J282,0)</f>
        <v>0</v>
      </c>
      <c r="BI282" s="157">
        <f>IF(N282="nulová",J282,0)</f>
        <v>0</v>
      </c>
      <c r="BJ282" s="17" t="s">
        <v>88</v>
      </c>
      <c r="BK282" s="157">
        <f>ROUND(I282*H282,2)</f>
        <v>0</v>
      </c>
      <c r="BL282" s="17" t="s">
        <v>231</v>
      </c>
      <c r="BM282" s="156" t="s">
        <v>350</v>
      </c>
    </row>
    <row r="283" spans="2:65" s="13" customFormat="1" ht="11.25">
      <c r="B283" s="165"/>
      <c r="D283" s="159" t="s">
        <v>135</v>
      </c>
      <c r="E283" s="166" t="s">
        <v>1</v>
      </c>
      <c r="F283" s="167" t="s">
        <v>351</v>
      </c>
      <c r="H283" s="168">
        <v>26.4</v>
      </c>
      <c r="I283" s="169"/>
      <c r="L283" s="165"/>
      <c r="M283" s="170"/>
      <c r="T283" s="171"/>
      <c r="AT283" s="166" t="s">
        <v>135</v>
      </c>
      <c r="AU283" s="166" t="s">
        <v>88</v>
      </c>
      <c r="AV283" s="13" t="s">
        <v>88</v>
      </c>
      <c r="AW283" s="13" t="s">
        <v>31</v>
      </c>
      <c r="AX283" s="13" t="s">
        <v>75</v>
      </c>
      <c r="AY283" s="166" t="s">
        <v>127</v>
      </c>
    </row>
    <row r="284" spans="2:65" s="14" customFormat="1" ht="11.25">
      <c r="B284" s="172"/>
      <c r="D284" s="159" t="s">
        <v>135</v>
      </c>
      <c r="E284" s="173" t="s">
        <v>1</v>
      </c>
      <c r="F284" s="174" t="s">
        <v>138</v>
      </c>
      <c r="H284" s="175">
        <v>26.4</v>
      </c>
      <c r="I284" s="176"/>
      <c r="L284" s="172"/>
      <c r="M284" s="177"/>
      <c r="T284" s="178"/>
      <c r="AT284" s="173" t="s">
        <v>135</v>
      </c>
      <c r="AU284" s="173" t="s">
        <v>88</v>
      </c>
      <c r="AV284" s="14" t="s">
        <v>133</v>
      </c>
      <c r="AW284" s="14" t="s">
        <v>31</v>
      </c>
      <c r="AX284" s="14" t="s">
        <v>82</v>
      </c>
      <c r="AY284" s="173" t="s">
        <v>127</v>
      </c>
    </row>
    <row r="285" spans="2:65" s="1" customFormat="1" ht="37.9" customHeight="1">
      <c r="B285" s="143"/>
      <c r="C285" s="144" t="s">
        <v>352</v>
      </c>
      <c r="D285" s="144" t="s">
        <v>129</v>
      </c>
      <c r="E285" s="145" t="s">
        <v>353</v>
      </c>
      <c r="F285" s="146" t="s">
        <v>354</v>
      </c>
      <c r="G285" s="147" t="s">
        <v>300</v>
      </c>
      <c r="H285" s="148">
        <v>26.4</v>
      </c>
      <c r="I285" s="149"/>
      <c r="J285" s="150">
        <f>ROUND(I285*H285,2)</f>
        <v>0</v>
      </c>
      <c r="K285" s="151"/>
      <c r="L285" s="32"/>
      <c r="M285" s="152" t="s">
        <v>1</v>
      </c>
      <c r="N285" s="153" t="s">
        <v>41</v>
      </c>
      <c r="P285" s="154">
        <f>O285*H285</f>
        <v>0</v>
      </c>
      <c r="Q285" s="154">
        <v>2.99E-3</v>
      </c>
      <c r="R285" s="154">
        <f>Q285*H285</f>
        <v>7.8935999999999992E-2</v>
      </c>
      <c r="S285" s="154">
        <v>0</v>
      </c>
      <c r="T285" s="155">
        <f>S285*H285</f>
        <v>0</v>
      </c>
      <c r="AR285" s="156" t="s">
        <v>231</v>
      </c>
      <c r="AT285" s="156" t="s">
        <v>129</v>
      </c>
      <c r="AU285" s="156" t="s">
        <v>88</v>
      </c>
      <c r="AY285" s="17" t="s">
        <v>127</v>
      </c>
      <c r="BE285" s="157">
        <f>IF(N285="základná",J285,0)</f>
        <v>0</v>
      </c>
      <c r="BF285" s="157">
        <f>IF(N285="znížená",J285,0)</f>
        <v>0</v>
      </c>
      <c r="BG285" s="157">
        <f>IF(N285="zákl. prenesená",J285,0)</f>
        <v>0</v>
      </c>
      <c r="BH285" s="157">
        <f>IF(N285="zníž. prenesená",J285,0)</f>
        <v>0</v>
      </c>
      <c r="BI285" s="157">
        <f>IF(N285="nulová",J285,0)</f>
        <v>0</v>
      </c>
      <c r="BJ285" s="17" t="s">
        <v>88</v>
      </c>
      <c r="BK285" s="157">
        <f>ROUND(I285*H285,2)</f>
        <v>0</v>
      </c>
      <c r="BL285" s="17" t="s">
        <v>231</v>
      </c>
      <c r="BM285" s="156" t="s">
        <v>355</v>
      </c>
    </row>
    <row r="286" spans="2:65" s="13" customFormat="1" ht="11.25">
      <c r="B286" s="165"/>
      <c r="D286" s="159" t="s">
        <v>135</v>
      </c>
      <c r="E286" s="166" t="s">
        <v>1</v>
      </c>
      <c r="F286" s="167" t="s">
        <v>351</v>
      </c>
      <c r="H286" s="168">
        <v>26.4</v>
      </c>
      <c r="I286" s="169"/>
      <c r="L286" s="165"/>
      <c r="M286" s="170"/>
      <c r="T286" s="171"/>
      <c r="AT286" s="166" t="s">
        <v>135</v>
      </c>
      <c r="AU286" s="166" t="s">
        <v>88</v>
      </c>
      <c r="AV286" s="13" t="s">
        <v>88</v>
      </c>
      <c r="AW286" s="13" t="s">
        <v>31</v>
      </c>
      <c r="AX286" s="13" t="s">
        <v>75</v>
      </c>
      <c r="AY286" s="166" t="s">
        <v>127</v>
      </c>
    </row>
    <row r="287" spans="2:65" s="14" customFormat="1" ht="11.25">
      <c r="B287" s="172"/>
      <c r="D287" s="159" t="s">
        <v>135</v>
      </c>
      <c r="E287" s="173" t="s">
        <v>1</v>
      </c>
      <c r="F287" s="174" t="s">
        <v>138</v>
      </c>
      <c r="H287" s="175">
        <v>26.4</v>
      </c>
      <c r="I287" s="176"/>
      <c r="L287" s="172"/>
      <c r="M287" s="177"/>
      <c r="T287" s="178"/>
      <c r="AT287" s="173" t="s">
        <v>135</v>
      </c>
      <c r="AU287" s="173" t="s">
        <v>88</v>
      </c>
      <c r="AV287" s="14" t="s">
        <v>133</v>
      </c>
      <c r="AW287" s="14" t="s">
        <v>31</v>
      </c>
      <c r="AX287" s="14" t="s">
        <v>82</v>
      </c>
      <c r="AY287" s="173" t="s">
        <v>127</v>
      </c>
    </row>
    <row r="288" spans="2:65" s="1" customFormat="1" ht="24.2" customHeight="1">
      <c r="B288" s="143"/>
      <c r="C288" s="144" t="s">
        <v>356</v>
      </c>
      <c r="D288" s="144" t="s">
        <v>129</v>
      </c>
      <c r="E288" s="145" t="s">
        <v>357</v>
      </c>
      <c r="F288" s="146" t="s">
        <v>358</v>
      </c>
      <c r="G288" s="147" t="s">
        <v>300</v>
      </c>
      <c r="H288" s="148">
        <v>28</v>
      </c>
      <c r="I288" s="149"/>
      <c r="J288" s="150">
        <f>ROUND(I288*H288,2)</f>
        <v>0</v>
      </c>
      <c r="K288" s="151"/>
      <c r="L288" s="32"/>
      <c r="M288" s="152" t="s">
        <v>1</v>
      </c>
      <c r="N288" s="153" t="s">
        <v>41</v>
      </c>
      <c r="P288" s="154">
        <f>O288*H288</f>
        <v>0</v>
      </c>
      <c r="Q288" s="154">
        <v>1.4499999999999999E-3</v>
      </c>
      <c r="R288" s="154">
        <f>Q288*H288</f>
        <v>4.0599999999999997E-2</v>
      </c>
      <c r="S288" s="154">
        <v>0</v>
      </c>
      <c r="T288" s="155">
        <f>S288*H288</f>
        <v>0</v>
      </c>
      <c r="AR288" s="156" t="s">
        <v>231</v>
      </c>
      <c r="AT288" s="156" t="s">
        <v>129</v>
      </c>
      <c r="AU288" s="156" t="s">
        <v>88</v>
      </c>
      <c r="AY288" s="17" t="s">
        <v>127</v>
      </c>
      <c r="BE288" s="157">
        <f>IF(N288="základná",J288,0)</f>
        <v>0</v>
      </c>
      <c r="BF288" s="157">
        <f>IF(N288="znížená",J288,0)</f>
        <v>0</v>
      </c>
      <c r="BG288" s="157">
        <f>IF(N288="zákl. prenesená",J288,0)</f>
        <v>0</v>
      </c>
      <c r="BH288" s="157">
        <f>IF(N288="zníž. prenesená",J288,0)</f>
        <v>0</v>
      </c>
      <c r="BI288" s="157">
        <f>IF(N288="nulová",J288,0)</f>
        <v>0</v>
      </c>
      <c r="BJ288" s="17" t="s">
        <v>88</v>
      </c>
      <c r="BK288" s="157">
        <f>ROUND(I288*H288,2)</f>
        <v>0</v>
      </c>
      <c r="BL288" s="17" t="s">
        <v>231</v>
      </c>
      <c r="BM288" s="156" t="s">
        <v>359</v>
      </c>
    </row>
    <row r="289" spans="2:65" s="13" customFormat="1" ht="11.25">
      <c r="B289" s="165"/>
      <c r="D289" s="159" t="s">
        <v>135</v>
      </c>
      <c r="E289" s="166" t="s">
        <v>1</v>
      </c>
      <c r="F289" s="167" t="s">
        <v>360</v>
      </c>
      <c r="H289" s="168">
        <v>28</v>
      </c>
      <c r="I289" s="169"/>
      <c r="L289" s="165"/>
      <c r="M289" s="170"/>
      <c r="T289" s="171"/>
      <c r="AT289" s="166" t="s">
        <v>135</v>
      </c>
      <c r="AU289" s="166" t="s">
        <v>88</v>
      </c>
      <c r="AV289" s="13" t="s">
        <v>88</v>
      </c>
      <c r="AW289" s="13" t="s">
        <v>31</v>
      </c>
      <c r="AX289" s="13" t="s">
        <v>75</v>
      </c>
      <c r="AY289" s="166" t="s">
        <v>127</v>
      </c>
    </row>
    <row r="290" spans="2:65" s="14" customFormat="1" ht="11.25">
      <c r="B290" s="172"/>
      <c r="D290" s="159" t="s">
        <v>135</v>
      </c>
      <c r="E290" s="173" t="s">
        <v>1</v>
      </c>
      <c r="F290" s="174" t="s">
        <v>138</v>
      </c>
      <c r="H290" s="175">
        <v>28</v>
      </c>
      <c r="I290" s="176"/>
      <c r="L290" s="172"/>
      <c r="M290" s="177"/>
      <c r="T290" s="178"/>
      <c r="AT290" s="173" t="s">
        <v>135</v>
      </c>
      <c r="AU290" s="173" t="s">
        <v>88</v>
      </c>
      <c r="AV290" s="14" t="s">
        <v>133</v>
      </c>
      <c r="AW290" s="14" t="s">
        <v>31</v>
      </c>
      <c r="AX290" s="14" t="s">
        <v>82</v>
      </c>
      <c r="AY290" s="173" t="s">
        <v>127</v>
      </c>
    </row>
    <row r="291" spans="2:65" s="1" customFormat="1" ht="24.2" customHeight="1">
      <c r="B291" s="143"/>
      <c r="C291" s="144" t="s">
        <v>361</v>
      </c>
      <c r="D291" s="144" t="s">
        <v>129</v>
      </c>
      <c r="E291" s="145" t="s">
        <v>362</v>
      </c>
      <c r="F291" s="146" t="s">
        <v>363</v>
      </c>
      <c r="G291" s="147" t="s">
        <v>300</v>
      </c>
      <c r="H291" s="148">
        <v>13.2</v>
      </c>
      <c r="I291" s="149"/>
      <c r="J291" s="150">
        <f>ROUND(I291*H291,2)</f>
        <v>0</v>
      </c>
      <c r="K291" s="151"/>
      <c r="L291" s="32"/>
      <c r="M291" s="152" t="s">
        <v>1</v>
      </c>
      <c r="N291" s="153" t="s">
        <v>41</v>
      </c>
      <c r="P291" s="154">
        <f>O291*H291</f>
        <v>0</v>
      </c>
      <c r="Q291" s="154">
        <v>2.8E-3</v>
      </c>
      <c r="R291" s="154">
        <f>Q291*H291</f>
        <v>3.696E-2</v>
      </c>
      <c r="S291" s="154">
        <v>0</v>
      </c>
      <c r="T291" s="155">
        <f>S291*H291</f>
        <v>0</v>
      </c>
      <c r="AR291" s="156" t="s">
        <v>231</v>
      </c>
      <c r="AT291" s="156" t="s">
        <v>129</v>
      </c>
      <c r="AU291" s="156" t="s">
        <v>88</v>
      </c>
      <c r="AY291" s="17" t="s">
        <v>127</v>
      </c>
      <c r="BE291" s="157">
        <f>IF(N291="základná",J291,0)</f>
        <v>0</v>
      </c>
      <c r="BF291" s="157">
        <f>IF(N291="znížená",J291,0)</f>
        <v>0</v>
      </c>
      <c r="BG291" s="157">
        <f>IF(N291="zákl. prenesená",J291,0)</f>
        <v>0</v>
      </c>
      <c r="BH291" s="157">
        <f>IF(N291="zníž. prenesená",J291,0)</f>
        <v>0</v>
      </c>
      <c r="BI291" s="157">
        <f>IF(N291="nulová",J291,0)</f>
        <v>0</v>
      </c>
      <c r="BJ291" s="17" t="s">
        <v>88</v>
      </c>
      <c r="BK291" s="157">
        <f>ROUND(I291*H291,2)</f>
        <v>0</v>
      </c>
      <c r="BL291" s="17" t="s">
        <v>231</v>
      </c>
      <c r="BM291" s="156" t="s">
        <v>364</v>
      </c>
    </row>
    <row r="292" spans="2:65" s="1" customFormat="1" ht="24.2" customHeight="1">
      <c r="B292" s="143"/>
      <c r="C292" s="144" t="s">
        <v>365</v>
      </c>
      <c r="D292" s="144" t="s">
        <v>129</v>
      </c>
      <c r="E292" s="145" t="s">
        <v>366</v>
      </c>
      <c r="F292" s="146" t="s">
        <v>367</v>
      </c>
      <c r="G292" s="147" t="s">
        <v>300</v>
      </c>
      <c r="H292" s="148">
        <v>45.6</v>
      </c>
      <c r="I292" s="149"/>
      <c r="J292" s="150">
        <f>ROUND(I292*H292,2)</f>
        <v>0</v>
      </c>
      <c r="K292" s="151"/>
      <c r="L292" s="32"/>
      <c r="M292" s="152" t="s">
        <v>1</v>
      </c>
      <c r="N292" s="153" t="s">
        <v>41</v>
      </c>
      <c r="P292" s="154">
        <f>O292*H292</f>
        <v>0</v>
      </c>
      <c r="Q292" s="154">
        <v>6.0999999999999997E-4</v>
      </c>
      <c r="R292" s="154">
        <f>Q292*H292</f>
        <v>2.7816E-2</v>
      </c>
      <c r="S292" s="154">
        <v>0</v>
      </c>
      <c r="T292" s="155">
        <f>S292*H292</f>
        <v>0</v>
      </c>
      <c r="AR292" s="156" t="s">
        <v>231</v>
      </c>
      <c r="AT292" s="156" t="s">
        <v>129</v>
      </c>
      <c r="AU292" s="156" t="s">
        <v>88</v>
      </c>
      <c r="AY292" s="17" t="s">
        <v>127</v>
      </c>
      <c r="BE292" s="157">
        <f>IF(N292="základná",J292,0)</f>
        <v>0</v>
      </c>
      <c r="BF292" s="157">
        <f>IF(N292="znížená",J292,0)</f>
        <v>0</v>
      </c>
      <c r="BG292" s="157">
        <f>IF(N292="zákl. prenesená",J292,0)</f>
        <v>0</v>
      </c>
      <c r="BH292" s="157">
        <f>IF(N292="zníž. prenesená",J292,0)</f>
        <v>0</v>
      </c>
      <c r="BI292" s="157">
        <f>IF(N292="nulová",J292,0)</f>
        <v>0</v>
      </c>
      <c r="BJ292" s="17" t="s">
        <v>88</v>
      </c>
      <c r="BK292" s="157">
        <f>ROUND(I292*H292,2)</f>
        <v>0</v>
      </c>
      <c r="BL292" s="17" t="s">
        <v>231</v>
      </c>
      <c r="BM292" s="156" t="s">
        <v>368</v>
      </c>
    </row>
    <row r="293" spans="2:65" s="12" customFormat="1" ht="11.25">
      <c r="B293" s="158"/>
      <c r="D293" s="159" t="s">
        <v>135</v>
      </c>
      <c r="E293" s="160" t="s">
        <v>1</v>
      </c>
      <c r="F293" s="161" t="s">
        <v>369</v>
      </c>
      <c r="H293" s="160" t="s">
        <v>1</v>
      </c>
      <c r="I293" s="162"/>
      <c r="L293" s="158"/>
      <c r="M293" s="163"/>
      <c r="T293" s="164"/>
      <c r="AT293" s="160" t="s">
        <v>135</v>
      </c>
      <c r="AU293" s="160" t="s">
        <v>88</v>
      </c>
      <c r="AV293" s="12" t="s">
        <v>82</v>
      </c>
      <c r="AW293" s="12" t="s">
        <v>31</v>
      </c>
      <c r="AX293" s="12" t="s">
        <v>75</v>
      </c>
      <c r="AY293" s="160" t="s">
        <v>127</v>
      </c>
    </row>
    <row r="294" spans="2:65" s="12" customFormat="1" ht="11.25">
      <c r="B294" s="158"/>
      <c r="D294" s="159" t="s">
        <v>135</v>
      </c>
      <c r="E294" s="160" t="s">
        <v>1</v>
      </c>
      <c r="F294" s="161" t="s">
        <v>370</v>
      </c>
      <c r="H294" s="160" t="s">
        <v>1</v>
      </c>
      <c r="I294" s="162"/>
      <c r="L294" s="158"/>
      <c r="M294" s="163"/>
      <c r="T294" s="164"/>
      <c r="AT294" s="160" t="s">
        <v>135</v>
      </c>
      <c r="AU294" s="160" t="s">
        <v>88</v>
      </c>
      <c r="AV294" s="12" t="s">
        <v>82</v>
      </c>
      <c r="AW294" s="12" t="s">
        <v>31</v>
      </c>
      <c r="AX294" s="12" t="s">
        <v>75</v>
      </c>
      <c r="AY294" s="160" t="s">
        <v>127</v>
      </c>
    </row>
    <row r="295" spans="2:65" s="13" customFormat="1" ht="11.25">
      <c r="B295" s="165"/>
      <c r="D295" s="159" t="s">
        <v>135</v>
      </c>
      <c r="E295" s="166" t="s">
        <v>1</v>
      </c>
      <c r="F295" s="167" t="s">
        <v>371</v>
      </c>
      <c r="H295" s="168">
        <v>36</v>
      </c>
      <c r="I295" s="169"/>
      <c r="L295" s="165"/>
      <c r="M295" s="170"/>
      <c r="T295" s="171"/>
      <c r="AT295" s="166" t="s">
        <v>135</v>
      </c>
      <c r="AU295" s="166" t="s">
        <v>88</v>
      </c>
      <c r="AV295" s="13" t="s">
        <v>88</v>
      </c>
      <c r="AW295" s="13" t="s">
        <v>31</v>
      </c>
      <c r="AX295" s="13" t="s">
        <v>75</v>
      </c>
      <c r="AY295" s="166" t="s">
        <v>127</v>
      </c>
    </row>
    <row r="296" spans="2:65" s="12" customFormat="1" ht="11.25">
      <c r="B296" s="158"/>
      <c r="D296" s="159" t="s">
        <v>135</v>
      </c>
      <c r="E296" s="160" t="s">
        <v>1</v>
      </c>
      <c r="F296" s="161" t="s">
        <v>372</v>
      </c>
      <c r="H296" s="160" t="s">
        <v>1</v>
      </c>
      <c r="I296" s="162"/>
      <c r="L296" s="158"/>
      <c r="M296" s="163"/>
      <c r="T296" s="164"/>
      <c r="AT296" s="160" t="s">
        <v>135</v>
      </c>
      <c r="AU296" s="160" t="s">
        <v>88</v>
      </c>
      <c r="AV296" s="12" t="s">
        <v>82</v>
      </c>
      <c r="AW296" s="12" t="s">
        <v>31</v>
      </c>
      <c r="AX296" s="12" t="s">
        <v>75</v>
      </c>
      <c r="AY296" s="160" t="s">
        <v>127</v>
      </c>
    </row>
    <row r="297" spans="2:65" s="13" customFormat="1" ht="11.25">
      <c r="B297" s="165"/>
      <c r="D297" s="159" t="s">
        <v>135</v>
      </c>
      <c r="E297" s="166" t="s">
        <v>1</v>
      </c>
      <c r="F297" s="167" t="s">
        <v>373</v>
      </c>
      <c r="H297" s="168">
        <v>9.6</v>
      </c>
      <c r="I297" s="169"/>
      <c r="L297" s="165"/>
      <c r="M297" s="170"/>
      <c r="T297" s="171"/>
      <c r="AT297" s="166" t="s">
        <v>135</v>
      </c>
      <c r="AU297" s="166" t="s">
        <v>88</v>
      </c>
      <c r="AV297" s="13" t="s">
        <v>88</v>
      </c>
      <c r="AW297" s="13" t="s">
        <v>31</v>
      </c>
      <c r="AX297" s="13" t="s">
        <v>75</v>
      </c>
      <c r="AY297" s="166" t="s">
        <v>127</v>
      </c>
    </row>
    <row r="298" spans="2:65" s="14" customFormat="1" ht="11.25">
      <c r="B298" s="172"/>
      <c r="D298" s="159" t="s">
        <v>135</v>
      </c>
      <c r="E298" s="173" t="s">
        <v>1</v>
      </c>
      <c r="F298" s="174" t="s">
        <v>138</v>
      </c>
      <c r="H298" s="175">
        <v>45.6</v>
      </c>
      <c r="I298" s="176"/>
      <c r="L298" s="172"/>
      <c r="M298" s="177"/>
      <c r="T298" s="178"/>
      <c r="AT298" s="173" t="s">
        <v>135</v>
      </c>
      <c r="AU298" s="173" t="s">
        <v>88</v>
      </c>
      <c r="AV298" s="14" t="s">
        <v>133</v>
      </c>
      <c r="AW298" s="14" t="s">
        <v>31</v>
      </c>
      <c r="AX298" s="14" t="s">
        <v>82</v>
      </c>
      <c r="AY298" s="173" t="s">
        <v>127</v>
      </c>
    </row>
    <row r="299" spans="2:65" s="1" customFormat="1" ht="24.2" customHeight="1">
      <c r="B299" s="143"/>
      <c r="C299" s="144" t="s">
        <v>374</v>
      </c>
      <c r="D299" s="144" t="s">
        <v>129</v>
      </c>
      <c r="E299" s="145" t="s">
        <v>375</v>
      </c>
      <c r="F299" s="146" t="s">
        <v>376</v>
      </c>
      <c r="G299" s="147" t="s">
        <v>300</v>
      </c>
      <c r="H299" s="148">
        <v>24.8</v>
      </c>
      <c r="I299" s="149"/>
      <c r="J299" s="150">
        <f>ROUND(I299*H299,2)</f>
        <v>0</v>
      </c>
      <c r="K299" s="151"/>
      <c r="L299" s="32"/>
      <c r="M299" s="152" t="s">
        <v>1</v>
      </c>
      <c r="N299" s="153" t="s">
        <v>41</v>
      </c>
      <c r="P299" s="154">
        <f>O299*H299</f>
        <v>0</v>
      </c>
      <c r="Q299" s="154">
        <v>8.8000000000000003E-4</v>
      </c>
      <c r="R299" s="154">
        <f>Q299*H299</f>
        <v>2.1824000000000003E-2</v>
      </c>
      <c r="S299" s="154">
        <v>0</v>
      </c>
      <c r="T299" s="155">
        <f>S299*H299</f>
        <v>0</v>
      </c>
      <c r="AR299" s="156" t="s">
        <v>231</v>
      </c>
      <c r="AT299" s="156" t="s">
        <v>129</v>
      </c>
      <c r="AU299" s="156" t="s">
        <v>88</v>
      </c>
      <c r="AY299" s="17" t="s">
        <v>127</v>
      </c>
      <c r="BE299" s="157">
        <f>IF(N299="základná",J299,0)</f>
        <v>0</v>
      </c>
      <c r="BF299" s="157">
        <f>IF(N299="znížená",J299,0)</f>
        <v>0</v>
      </c>
      <c r="BG299" s="157">
        <f>IF(N299="zákl. prenesená",J299,0)</f>
        <v>0</v>
      </c>
      <c r="BH299" s="157">
        <f>IF(N299="zníž. prenesená",J299,0)</f>
        <v>0</v>
      </c>
      <c r="BI299" s="157">
        <f>IF(N299="nulová",J299,0)</f>
        <v>0</v>
      </c>
      <c r="BJ299" s="17" t="s">
        <v>88</v>
      </c>
      <c r="BK299" s="157">
        <f>ROUND(I299*H299,2)</f>
        <v>0</v>
      </c>
      <c r="BL299" s="17" t="s">
        <v>231</v>
      </c>
      <c r="BM299" s="156" t="s">
        <v>377</v>
      </c>
    </row>
    <row r="300" spans="2:65" s="13" customFormat="1" ht="11.25">
      <c r="B300" s="165"/>
      <c r="D300" s="159" t="s">
        <v>135</v>
      </c>
      <c r="E300" s="166" t="s">
        <v>1</v>
      </c>
      <c r="F300" s="167" t="s">
        <v>378</v>
      </c>
      <c r="H300" s="168">
        <v>24.8</v>
      </c>
      <c r="I300" s="169"/>
      <c r="L300" s="165"/>
      <c r="M300" s="170"/>
      <c r="T300" s="171"/>
      <c r="AT300" s="166" t="s">
        <v>135</v>
      </c>
      <c r="AU300" s="166" t="s">
        <v>88</v>
      </c>
      <c r="AV300" s="13" t="s">
        <v>88</v>
      </c>
      <c r="AW300" s="13" t="s">
        <v>31</v>
      </c>
      <c r="AX300" s="13" t="s">
        <v>82</v>
      </c>
      <c r="AY300" s="166" t="s">
        <v>127</v>
      </c>
    </row>
    <row r="301" spans="2:65" s="1" customFormat="1" ht="24.2" customHeight="1">
      <c r="B301" s="143"/>
      <c r="C301" s="144" t="s">
        <v>379</v>
      </c>
      <c r="D301" s="144" t="s">
        <v>129</v>
      </c>
      <c r="E301" s="145" t="s">
        <v>380</v>
      </c>
      <c r="F301" s="146" t="s">
        <v>381</v>
      </c>
      <c r="G301" s="147" t="s">
        <v>300</v>
      </c>
      <c r="H301" s="148">
        <v>25.6</v>
      </c>
      <c r="I301" s="149"/>
      <c r="J301" s="150">
        <f>ROUND(I301*H301,2)</f>
        <v>0</v>
      </c>
      <c r="K301" s="151"/>
      <c r="L301" s="32"/>
      <c r="M301" s="152" t="s">
        <v>1</v>
      </c>
      <c r="N301" s="153" t="s">
        <v>41</v>
      </c>
      <c r="P301" s="154">
        <f>O301*H301</f>
        <v>0</v>
      </c>
      <c r="Q301" s="154">
        <v>8.8000000000000003E-4</v>
      </c>
      <c r="R301" s="154">
        <f>Q301*H301</f>
        <v>2.2528000000000003E-2</v>
      </c>
      <c r="S301" s="154">
        <v>0</v>
      </c>
      <c r="T301" s="155">
        <f>S301*H301</f>
        <v>0</v>
      </c>
      <c r="AR301" s="156" t="s">
        <v>231</v>
      </c>
      <c r="AT301" s="156" t="s">
        <v>129</v>
      </c>
      <c r="AU301" s="156" t="s">
        <v>88</v>
      </c>
      <c r="AY301" s="17" t="s">
        <v>127</v>
      </c>
      <c r="BE301" s="157">
        <f>IF(N301="základná",J301,0)</f>
        <v>0</v>
      </c>
      <c r="BF301" s="157">
        <f>IF(N301="znížená",J301,0)</f>
        <v>0</v>
      </c>
      <c r="BG301" s="157">
        <f>IF(N301="zákl. prenesená",J301,0)</f>
        <v>0</v>
      </c>
      <c r="BH301" s="157">
        <f>IF(N301="zníž. prenesená",J301,0)</f>
        <v>0</v>
      </c>
      <c r="BI301" s="157">
        <f>IF(N301="nulová",J301,0)</f>
        <v>0</v>
      </c>
      <c r="BJ301" s="17" t="s">
        <v>88</v>
      </c>
      <c r="BK301" s="157">
        <f>ROUND(I301*H301,2)</f>
        <v>0</v>
      </c>
      <c r="BL301" s="17" t="s">
        <v>231</v>
      </c>
      <c r="BM301" s="156" t="s">
        <v>382</v>
      </c>
    </row>
    <row r="302" spans="2:65" s="1" customFormat="1" ht="24.2" customHeight="1">
      <c r="B302" s="143"/>
      <c r="C302" s="144" t="s">
        <v>383</v>
      </c>
      <c r="D302" s="144" t="s">
        <v>129</v>
      </c>
      <c r="E302" s="145" t="s">
        <v>384</v>
      </c>
      <c r="F302" s="146" t="s">
        <v>385</v>
      </c>
      <c r="G302" s="147" t="s">
        <v>300</v>
      </c>
      <c r="H302" s="148">
        <v>15.75</v>
      </c>
      <c r="I302" s="149"/>
      <c r="J302" s="150">
        <f>ROUND(I302*H302,2)</f>
        <v>0</v>
      </c>
      <c r="K302" s="151"/>
      <c r="L302" s="32"/>
      <c r="M302" s="152" t="s">
        <v>1</v>
      </c>
      <c r="N302" s="153" t="s">
        <v>41</v>
      </c>
      <c r="P302" s="154">
        <f>O302*H302</f>
        <v>0</v>
      </c>
      <c r="Q302" s="154">
        <v>1.15E-3</v>
      </c>
      <c r="R302" s="154">
        <f>Q302*H302</f>
        <v>1.81125E-2</v>
      </c>
      <c r="S302" s="154">
        <v>0</v>
      </c>
      <c r="T302" s="155">
        <f>S302*H302</f>
        <v>0</v>
      </c>
      <c r="AR302" s="156" t="s">
        <v>231</v>
      </c>
      <c r="AT302" s="156" t="s">
        <v>129</v>
      </c>
      <c r="AU302" s="156" t="s">
        <v>88</v>
      </c>
      <c r="AY302" s="17" t="s">
        <v>127</v>
      </c>
      <c r="BE302" s="157">
        <f>IF(N302="základná",J302,0)</f>
        <v>0</v>
      </c>
      <c r="BF302" s="157">
        <f>IF(N302="znížená",J302,0)</f>
        <v>0</v>
      </c>
      <c r="BG302" s="157">
        <f>IF(N302="zákl. prenesená",J302,0)</f>
        <v>0</v>
      </c>
      <c r="BH302" s="157">
        <f>IF(N302="zníž. prenesená",J302,0)</f>
        <v>0</v>
      </c>
      <c r="BI302" s="157">
        <f>IF(N302="nulová",J302,0)</f>
        <v>0</v>
      </c>
      <c r="BJ302" s="17" t="s">
        <v>88</v>
      </c>
      <c r="BK302" s="157">
        <f>ROUND(I302*H302,2)</f>
        <v>0</v>
      </c>
      <c r="BL302" s="17" t="s">
        <v>231</v>
      </c>
      <c r="BM302" s="156" t="s">
        <v>386</v>
      </c>
    </row>
    <row r="303" spans="2:65" s="12" customFormat="1" ht="11.25">
      <c r="B303" s="158"/>
      <c r="D303" s="159" t="s">
        <v>135</v>
      </c>
      <c r="E303" s="160" t="s">
        <v>1</v>
      </c>
      <c r="F303" s="161" t="s">
        <v>387</v>
      </c>
      <c r="H303" s="160" t="s">
        <v>1</v>
      </c>
      <c r="I303" s="162"/>
      <c r="L303" s="158"/>
      <c r="M303" s="163"/>
      <c r="T303" s="164"/>
      <c r="AT303" s="160" t="s">
        <v>135</v>
      </c>
      <c r="AU303" s="160" t="s">
        <v>88</v>
      </c>
      <c r="AV303" s="12" t="s">
        <v>82</v>
      </c>
      <c r="AW303" s="12" t="s">
        <v>31</v>
      </c>
      <c r="AX303" s="12" t="s">
        <v>75</v>
      </c>
      <c r="AY303" s="160" t="s">
        <v>127</v>
      </c>
    </row>
    <row r="304" spans="2:65" s="13" customFormat="1" ht="11.25">
      <c r="B304" s="165"/>
      <c r="D304" s="159" t="s">
        <v>135</v>
      </c>
      <c r="E304" s="166" t="s">
        <v>1</v>
      </c>
      <c r="F304" s="167" t="s">
        <v>388</v>
      </c>
      <c r="H304" s="168">
        <v>10.35</v>
      </c>
      <c r="I304" s="169"/>
      <c r="L304" s="165"/>
      <c r="M304" s="170"/>
      <c r="T304" s="171"/>
      <c r="AT304" s="166" t="s">
        <v>135</v>
      </c>
      <c r="AU304" s="166" t="s">
        <v>88</v>
      </c>
      <c r="AV304" s="13" t="s">
        <v>88</v>
      </c>
      <c r="AW304" s="13" t="s">
        <v>31</v>
      </c>
      <c r="AX304" s="13" t="s">
        <v>75</v>
      </c>
      <c r="AY304" s="166" t="s">
        <v>127</v>
      </c>
    </row>
    <row r="305" spans="2:65" s="12" customFormat="1" ht="11.25">
      <c r="B305" s="158"/>
      <c r="D305" s="159" t="s">
        <v>135</v>
      </c>
      <c r="E305" s="160" t="s">
        <v>1</v>
      </c>
      <c r="F305" s="161" t="s">
        <v>389</v>
      </c>
      <c r="H305" s="160" t="s">
        <v>1</v>
      </c>
      <c r="I305" s="162"/>
      <c r="L305" s="158"/>
      <c r="M305" s="163"/>
      <c r="T305" s="164"/>
      <c r="AT305" s="160" t="s">
        <v>135</v>
      </c>
      <c r="AU305" s="160" t="s">
        <v>88</v>
      </c>
      <c r="AV305" s="12" t="s">
        <v>82</v>
      </c>
      <c r="AW305" s="12" t="s">
        <v>31</v>
      </c>
      <c r="AX305" s="12" t="s">
        <v>75</v>
      </c>
      <c r="AY305" s="160" t="s">
        <v>127</v>
      </c>
    </row>
    <row r="306" spans="2:65" s="13" customFormat="1" ht="11.25">
      <c r="B306" s="165"/>
      <c r="D306" s="159" t="s">
        <v>135</v>
      </c>
      <c r="E306" s="166" t="s">
        <v>1</v>
      </c>
      <c r="F306" s="167" t="s">
        <v>390</v>
      </c>
      <c r="H306" s="168">
        <v>5.4</v>
      </c>
      <c r="I306" s="169"/>
      <c r="L306" s="165"/>
      <c r="M306" s="170"/>
      <c r="T306" s="171"/>
      <c r="AT306" s="166" t="s">
        <v>135</v>
      </c>
      <c r="AU306" s="166" t="s">
        <v>88</v>
      </c>
      <c r="AV306" s="13" t="s">
        <v>88</v>
      </c>
      <c r="AW306" s="13" t="s">
        <v>31</v>
      </c>
      <c r="AX306" s="13" t="s">
        <v>75</v>
      </c>
      <c r="AY306" s="166" t="s">
        <v>127</v>
      </c>
    </row>
    <row r="307" spans="2:65" s="14" customFormat="1" ht="11.25">
      <c r="B307" s="172"/>
      <c r="D307" s="159" t="s">
        <v>135</v>
      </c>
      <c r="E307" s="173" t="s">
        <v>1</v>
      </c>
      <c r="F307" s="174" t="s">
        <v>138</v>
      </c>
      <c r="H307" s="175">
        <v>15.75</v>
      </c>
      <c r="I307" s="176"/>
      <c r="L307" s="172"/>
      <c r="M307" s="177"/>
      <c r="T307" s="178"/>
      <c r="AT307" s="173" t="s">
        <v>135</v>
      </c>
      <c r="AU307" s="173" t="s">
        <v>88</v>
      </c>
      <c r="AV307" s="14" t="s">
        <v>133</v>
      </c>
      <c r="AW307" s="14" t="s">
        <v>31</v>
      </c>
      <c r="AX307" s="14" t="s">
        <v>82</v>
      </c>
      <c r="AY307" s="173" t="s">
        <v>127</v>
      </c>
    </row>
    <row r="308" spans="2:65" s="1" customFormat="1" ht="24.2" customHeight="1">
      <c r="B308" s="143"/>
      <c r="C308" s="144" t="s">
        <v>391</v>
      </c>
      <c r="D308" s="144" t="s">
        <v>129</v>
      </c>
      <c r="E308" s="145" t="s">
        <v>392</v>
      </c>
      <c r="F308" s="146" t="s">
        <v>393</v>
      </c>
      <c r="G308" s="147" t="s">
        <v>300</v>
      </c>
      <c r="H308" s="148">
        <v>45.2</v>
      </c>
      <c r="I308" s="149"/>
      <c r="J308" s="150">
        <f>ROUND(I308*H308,2)</f>
        <v>0</v>
      </c>
      <c r="K308" s="151"/>
      <c r="L308" s="32"/>
      <c r="M308" s="152" t="s">
        <v>1</v>
      </c>
      <c r="N308" s="153" t="s">
        <v>41</v>
      </c>
      <c r="P308" s="154">
        <f>O308*H308</f>
        <v>0</v>
      </c>
      <c r="Q308" s="154">
        <v>1.48E-3</v>
      </c>
      <c r="R308" s="154">
        <f>Q308*H308</f>
        <v>6.6895999999999997E-2</v>
      </c>
      <c r="S308" s="154">
        <v>0</v>
      </c>
      <c r="T308" s="155">
        <f>S308*H308</f>
        <v>0</v>
      </c>
      <c r="AR308" s="156" t="s">
        <v>231</v>
      </c>
      <c r="AT308" s="156" t="s">
        <v>129</v>
      </c>
      <c r="AU308" s="156" t="s">
        <v>88</v>
      </c>
      <c r="AY308" s="17" t="s">
        <v>127</v>
      </c>
      <c r="BE308" s="157">
        <f>IF(N308="základná",J308,0)</f>
        <v>0</v>
      </c>
      <c r="BF308" s="157">
        <f>IF(N308="znížená",J308,0)</f>
        <v>0</v>
      </c>
      <c r="BG308" s="157">
        <f>IF(N308="zákl. prenesená",J308,0)</f>
        <v>0</v>
      </c>
      <c r="BH308" s="157">
        <f>IF(N308="zníž. prenesená",J308,0)</f>
        <v>0</v>
      </c>
      <c r="BI308" s="157">
        <f>IF(N308="nulová",J308,0)</f>
        <v>0</v>
      </c>
      <c r="BJ308" s="17" t="s">
        <v>88</v>
      </c>
      <c r="BK308" s="157">
        <f>ROUND(I308*H308,2)</f>
        <v>0</v>
      </c>
      <c r="BL308" s="17" t="s">
        <v>231</v>
      </c>
      <c r="BM308" s="156" t="s">
        <v>394</v>
      </c>
    </row>
    <row r="309" spans="2:65" s="13" customFormat="1" ht="11.25">
      <c r="B309" s="165"/>
      <c r="D309" s="159" t="s">
        <v>135</v>
      </c>
      <c r="E309" s="166" t="s">
        <v>1</v>
      </c>
      <c r="F309" s="167" t="s">
        <v>395</v>
      </c>
      <c r="H309" s="168">
        <v>45.2</v>
      </c>
      <c r="I309" s="169"/>
      <c r="L309" s="165"/>
      <c r="M309" s="170"/>
      <c r="T309" s="171"/>
      <c r="AT309" s="166" t="s">
        <v>135</v>
      </c>
      <c r="AU309" s="166" t="s">
        <v>88</v>
      </c>
      <c r="AV309" s="13" t="s">
        <v>88</v>
      </c>
      <c r="AW309" s="13" t="s">
        <v>31</v>
      </c>
      <c r="AX309" s="13" t="s">
        <v>75</v>
      </c>
      <c r="AY309" s="166" t="s">
        <v>127</v>
      </c>
    </row>
    <row r="310" spans="2:65" s="14" customFormat="1" ht="11.25">
      <c r="B310" s="172"/>
      <c r="D310" s="159" t="s">
        <v>135</v>
      </c>
      <c r="E310" s="173" t="s">
        <v>1</v>
      </c>
      <c r="F310" s="174" t="s">
        <v>138</v>
      </c>
      <c r="H310" s="175">
        <v>45.2</v>
      </c>
      <c r="I310" s="176"/>
      <c r="L310" s="172"/>
      <c r="M310" s="177"/>
      <c r="T310" s="178"/>
      <c r="AT310" s="173" t="s">
        <v>135</v>
      </c>
      <c r="AU310" s="173" t="s">
        <v>88</v>
      </c>
      <c r="AV310" s="14" t="s">
        <v>133</v>
      </c>
      <c r="AW310" s="14" t="s">
        <v>31</v>
      </c>
      <c r="AX310" s="14" t="s">
        <v>82</v>
      </c>
      <c r="AY310" s="173" t="s">
        <v>127</v>
      </c>
    </row>
    <row r="311" spans="2:65" s="1" customFormat="1" ht="24.2" customHeight="1">
      <c r="B311" s="143"/>
      <c r="C311" s="144" t="s">
        <v>396</v>
      </c>
      <c r="D311" s="144" t="s">
        <v>129</v>
      </c>
      <c r="E311" s="145" t="s">
        <v>397</v>
      </c>
      <c r="F311" s="146" t="s">
        <v>398</v>
      </c>
      <c r="G311" s="147" t="s">
        <v>300</v>
      </c>
      <c r="H311" s="148">
        <v>19.2</v>
      </c>
      <c r="I311" s="149"/>
      <c r="J311" s="150">
        <f>ROUND(I311*H311,2)</f>
        <v>0</v>
      </c>
      <c r="K311" s="151"/>
      <c r="L311" s="32"/>
      <c r="M311" s="152" t="s">
        <v>1</v>
      </c>
      <c r="N311" s="153" t="s">
        <v>41</v>
      </c>
      <c r="P311" s="154">
        <f>O311*H311</f>
        <v>0</v>
      </c>
      <c r="Q311" s="154">
        <v>1.48E-3</v>
      </c>
      <c r="R311" s="154">
        <f>Q311*H311</f>
        <v>2.8415999999999997E-2</v>
      </c>
      <c r="S311" s="154">
        <v>0</v>
      </c>
      <c r="T311" s="155">
        <f>S311*H311</f>
        <v>0</v>
      </c>
      <c r="AR311" s="156" t="s">
        <v>231</v>
      </c>
      <c r="AT311" s="156" t="s">
        <v>129</v>
      </c>
      <c r="AU311" s="156" t="s">
        <v>88</v>
      </c>
      <c r="AY311" s="17" t="s">
        <v>127</v>
      </c>
      <c r="BE311" s="157">
        <f>IF(N311="základná",J311,0)</f>
        <v>0</v>
      </c>
      <c r="BF311" s="157">
        <f>IF(N311="znížená",J311,0)</f>
        <v>0</v>
      </c>
      <c r="BG311" s="157">
        <f>IF(N311="zákl. prenesená",J311,0)</f>
        <v>0</v>
      </c>
      <c r="BH311" s="157">
        <f>IF(N311="zníž. prenesená",J311,0)</f>
        <v>0</v>
      </c>
      <c r="BI311" s="157">
        <f>IF(N311="nulová",J311,0)</f>
        <v>0</v>
      </c>
      <c r="BJ311" s="17" t="s">
        <v>88</v>
      </c>
      <c r="BK311" s="157">
        <f>ROUND(I311*H311,2)</f>
        <v>0</v>
      </c>
      <c r="BL311" s="17" t="s">
        <v>231</v>
      </c>
      <c r="BM311" s="156" t="s">
        <v>399</v>
      </c>
    </row>
    <row r="312" spans="2:65" s="13" customFormat="1" ht="11.25">
      <c r="B312" s="165"/>
      <c r="D312" s="159" t="s">
        <v>135</v>
      </c>
      <c r="E312" s="166" t="s">
        <v>1</v>
      </c>
      <c r="F312" s="167" t="s">
        <v>400</v>
      </c>
      <c r="H312" s="168">
        <v>19.2</v>
      </c>
      <c r="I312" s="169"/>
      <c r="L312" s="165"/>
      <c r="M312" s="170"/>
      <c r="T312" s="171"/>
      <c r="AT312" s="166" t="s">
        <v>135</v>
      </c>
      <c r="AU312" s="166" t="s">
        <v>88</v>
      </c>
      <c r="AV312" s="13" t="s">
        <v>88</v>
      </c>
      <c r="AW312" s="13" t="s">
        <v>31</v>
      </c>
      <c r="AX312" s="13" t="s">
        <v>75</v>
      </c>
      <c r="AY312" s="166" t="s">
        <v>127</v>
      </c>
    </row>
    <row r="313" spans="2:65" s="14" customFormat="1" ht="11.25">
      <c r="B313" s="172"/>
      <c r="D313" s="159" t="s">
        <v>135</v>
      </c>
      <c r="E313" s="173" t="s">
        <v>1</v>
      </c>
      <c r="F313" s="174" t="s">
        <v>138</v>
      </c>
      <c r="H313" s="175">
        <v>19.2</v>
      </c>
      <c r="I313" s="176"/>
      <c r="L313" s="172"/>
      <c r="M313" s="177"/>
      <c r="T313" s="178"/>
      <c r="AT313" s="173" t="s">
        <v>135</v>
      </c>
      <c r="AU313" s="173" t="s">
        <v>88</v>
      </c>
      <c r="AV313" s="14" t="s">
        <v>133</v>
      </c>
      <c r="AW313" s="14" t="s">
        <v>31</v>
      </c>
      <c r="AX313" s="14" t="s">
        <v>82</v>
      </c>
      <c r="AY313" s="173" t="s">
        <v>127</v>
      </c>
    </row>
    <row r="314" spans="2:65" s="1" customFormat="1" ht="49.15" customHeight="1">
      <c r="B314" s="143"/>
      <c r="C314" s="144" t="s">
        <v>401</v>
      </c>
      <c r="D314" s="144" t="s">
        <v>129</v>
      </c>
      <c r="E314" s="145" t="s">
        <v>402</v>
      </c>
      <c r="F314" s="146" t="s">
        <v>403</v>
      </c>
      <c r="G314" s="147" t="s">
        <v>300</v>
      </c>
      <c r="H314" s="148">
        <v>18</v>
      </c>
      <c r="I314" s="149"/>
      <c r="J314" s="150">
        <f>ROUND(I314*H314,2)</f>
        <v>0</v>
      </c>
      <c r="K314" s="151"/>
      <c r="L314" s="32"/>
      <c r="M314" s="152" t="s">
        <v>1</v>
      </c>
      <c r="N314" s="153" t="s">
        <v>41</v>
      </c>
      <c r="P314" s="154">
        <f>O314*H314</f>
        <v>0</v>
      </c>
      <c r="Q314" s="154">
        <v>2.9299999999999999E-3</v>
      </c>
      <c r="R314" s="154">
        <f>Q314*H314</f>
        <v>5.2739999999999995E-2</v>
      </c>
      <c r="S314" s="154">
        <v>0</v>
      </c>
      <c r="T314" s="155">
        <f>S314*H314</f>
        <v>0</v>
      </c>
      <c r="AR314" s="156" t="s">
        <v>231</v>
      </c>
      <c r="AT314" s="156" t="s">
        <v>129</v>
      </c>
      <c r="AU314" s="156" t="s">
        <v>88</v>
      </c>
      <c r="AY314" s="17" t="s">
        <v>127</v>
      </c>
      <c r="BE314" s="157">
        <f>IF(N314="základná",J314,0)</f>
        <v>0</v>
      </c>
      <c r="BF314" s="157">
        <f>IF(N314="znížená",J314,0)</f>
        <v>0</v>
      </c>
      <c r="BG314" s="157">
        <f>IF(N314="zákl. prenesená",J314,0)</f>
        <v>0</v>
      </c>
      <c r="BH314" s="157">
        <f>IF(N314="zníž. prenesená",J314,0)</f>
        <v>0</v>
      </c>
      <c r="BI314" s="157">
        <f>IF(N314="nulová",J314,0)</f>
        <v>0</v>
      </c>
      <c r="BJ314" s="17" t="s">
        <v>88</v>
      </c>
      <c r="BK314" s="157">
        <f>ROUND(I314*H314,2)</f>
        <v>0</v>
      </c>
      <c r="BL314" s="17" t="s">
        <v>231</v>
      </c>
      <c r="BM314" s="156" t="s">
        <v>404</v>
      </c>
    </row>
    <row r="315" spans="2:65" s="13" customFormat="1" ht="11.25">
      <c r="B315" s="165"/>
      <c r="D315" s="159" t="s">
        <v>135</v>
      </c>
      <c r="E315" s="166" t="s">
        <v>1</v>
      </c>
      <c r="F315" s="167" t="s">
        <v>405</v>
      </c>
      <c r="H315" s="168">
        <v>18</v>
      </c>
      <c r="I315" s="169"/>
      <c r="L315" s="165"/>
      <c r="M315" s="170"/>
      <c r="T315" s="171"/>
      <c r="AT315" s="166" t="s">
        <v>135</v>
      </c>
      <c r="AU315" s="166" t="s">
        <v>88</v>
      </c>
      <c r="AV315" s="13" t="s">
        <v>88</v>
      </c>
      <c r="AW315" s="13" t="s">
        <v>31</v>
      </c>
      <c r="AX315" s="13" t="s">
        <v>75</v>
      </c>
      <c r="AY315" s="166" t="s">
        <v>127</v>
      </c>
    </row>
    <row r="316" spans="2:65" s="14" customFormat="1" ht="11.25">
      <c r="B316" s="172"/>
      <c r="D316" s="159" t="s">
        <v>135</v>
      </c>
      <c r="E316" s="173" t="s">
        <v>1</v>
      </c>
      <c r="F316" s="174" t="s">
        <v>138</v>
      </c>
      <c r="H316" s="175">
        <v>18</v>
      </c>
      <c r="I316" s="176"/>
      <c r="L316" s="172"/>
      <c r="M316" s="177"/>
      <c r="T316" s="178"/>
      <c r="AT316" s="173" t="s">
        <v>135</v>
      </c>
      <c r="AU316" s="173" t="s">
        <v>88</v>
      </c>
      <c r="AV316" s="14" t="s">
        <v>133</v>
      </c>
      <c r="AW316" s="14" t="s">
        <v>31</v>
      </c>
      <c r="AX316" s="14" t="s">
        <v>82</v>
      </c>
      <c r="AY316" s="173" t="s">
        <v>127</v>
      </c>
    </row>
    <row r="317" spans="2:65" s="1" customFormat="1" ht="24.2" customHeight="1">
      <c r="B317" s="143"/>
      <c r="C317" s="144" t="s">
        <v>406</v>
      </c>
      <c r="D317" s="144" t="s">
        <v>129</v>
      </c>
      <c r="E317" s="145" t="s">
        <v>407</v>
      </c>
      <c r="F317" s="146" t="s">
        <v>408</v>
      </c>
      <c r="G317" s="147" t="s">
        <v>409</v>
      </c>
      <c r="H317" s="197"/>
      <c r="I317" s="149"/>
      <c r="J317" s="150">
        <f>ROUND(I317*H317,2)</f>
        <v>0</v>
      </c>
      <c r="K317" s="151"/>
      <c r="L317" s="32"/>
      <c r="M317" s="152" t="s">
        <v>1</v>
      </c>
      <c r="N317" s="153" t="s">
        <v>41</v>
      </c>
      <c r="P317" s="154">
        <f>O317*H317</f>
        <v>0</v>
      </c>
      <c r="Q317" s="154">
        <v>0</v>
      </c>
      <c r="R317" s="154">
        <f>Q317*H317</f>
        <v>0</v>
      </c>
      <c r="S317" s="154">
        <v>0</v>
      </c>
      <c r="T317" s="155">
        <f>S317*H317</f>
        <v>0</v>
      </c>
      <c r="AR317" s="156" t="s">
        <v>231</v>
      </c>
      <c r="AT317" s="156" t="s">
        <v>129</v>
      </c>
      <c r="AU317" s="156" t="s">
        <v>88</v>
      </c>
      <c r="AY317" s="17" t="s">
        <v>127</v>
      </c>
      <c r="BE317" s="157">
        <f>IF(N317="základná",J317,0)</f>
        <v>0</v>
      </c>
      <c r="BF317" s="157">
        <f>IF(N317="znížená",J317,0)</f>
        <v>0</v>
      </c>
      <c r="BG317" s="157">
        <f>IF(N317="zákl. prenesená",J317,0)</f>
        <v>0</v>
      </c>
      <c r="BH317" s="157">
        <f>IF(N317="zníž. prenesená",J317,0)</f>
        <v>0</v>
      </c>
      <c r="BI317" s="157">
        <f>IF(N317="nulová",J317,0)</f>
        <v>0</v>
      </c>
      <c r="BJ317" s="17" t="s">
        <v>88</v>
      </c>
      <c r="BK317" s="157">
        <f>ROUND(I317*H317,2)</f>
        <v>0</v>
      </c>
      <c r="BL317" s="17" t="s">
        <v>231</v>
      </c>
      <c r="BM317" s="156" t="s">
        <v>410</v>
      </c>
    </row>
    <row r="318" spans="2:65" s="11" customFormat="1" ht="22.9" customHeight="1">
      <c r="B318" s="131"/>
      <c r="D318" s="132" t="s">
        <v>74</v>
      </c>
      <c r="E318" s="141" t="s">
        <v>411</v>
      </c>
      <c r="F318" s="141" t="s">
        <v>412</v>
      </c>
      <c r="I318" s="134"/>
      <c r="J318" s="142">
        <f>BK318</f>
        <v>0</v>
      </c>
      <c r="L318" s="131"/>
      <c r="M318" s="136"/>
      <c r="P318" s="137">
        <f>SUM(P319:P334)</f>
        <v>0</v>
      </c>
      <c r="R318" s="137">
        <f>SUM(R319:R334)</f>
        <v>0.156384</v>
      </c>
      <c r="T318" s="138">
        <f>SUM(T319:T334)</f>
        <v>0</v>
      </c>
      <c r="AR318" s="132" t="s">
        <v>88</v>
      </c>
      <c r="AT318" s="139" t="s">
        <v>74</v>
      </c>
      <c r="AU318" s="139" t="s">
        <v>82</v>
      </c>
      <c r="AY318" s="132" t="s">
        <v>127</v>
      </c>
      <c r="BK318" s="140">
        <f>SUM(BK319:BK334)</f>
        <v>0</v>
      </c>
    </row>
    <row r="319" spans="2:65" s="1" customFormat="1" ht="33" customHeight="1">
      <c r="B319" s="143"/>
      <c r="C319" s="144" t="s">
        <v>413</v>
      </c>
      <c r="D319" s="144" t="s">
        <v>129</v>
      </c>
      <c r="E319" s="145" t="s">
        <v>414</v>
      </c>
      <c r="F319" s="146" t="s">
        <v>415</v>
      </c>
      <c r="G319" s="147" t="s">
        <v>300</v>
      </c>
      <c r="H319" s="148">
        <v>28.8</v>
      </c>
      <c r="I319" s="149"/>
      <c r="J319" s="150">
        <f>ROUND(I319*H319,2)</f>
        <v>0</v>
      </c>
      <c r="K319" s="151"/>
      <c r="L319" s="32"/>
      <c r="M319" s="152" t="s">
        <v>1</v>
      </c>
      <c r="N319" s="153" t="s">
        <v>41</v>
      </c>
      <c r="P319" s="154">
        <f>O319*H319</f>
        <v>0</v>
      </c>
      <c r="Q319" s="154">
        <v>2.1000000000000001E-4</v>
      </c>
      <c r="R319" s="154">
        <f>Q319*H319</f>
        <v>6.0480000000000004E-3</v>
      </c>
      <c r="S319" s="154">
        <v>0</v>
      </c>
      <c r="T319" s="155">
        <f>S319*H319</f>
        <v>0</v>
      </c>
      <c r="AR319" s="156" t="s">
        <v>231</v>
      </c>
      <c r="AT319" s="156" t="s">
        <v>129</v>
      </c>
      <c r="AU319" s="156" t="s">
        <v>88</v>
      </c>
      <c r="AY319" s="17" t="s">
        <v>127</v>
      </c>
      <c r="BE319" s="157">
        <f>IF(N319="základná",J319,0)</f>
        <v>0</v>
      </c>
      <c r="BF319" s="157">
        <f>IF(N319="znížená",J319,0)</f>
        <v>0</v>
      </c>
      <c r="BG319" s="157">
        <f>IF(N319="zákl. prenesená",J319,0)</f>
        <v>0</v>
      </c>
      <c r="BH319" s="157">
        <f>IF(N319="zníž. prenesená",J319,0)</f>
        <v>0</v>
      </c>
      <c r="BI319" s="157">
        <f>IF(N319="nulová",J319,0)</f>
        <v>0</v>
      </c>
      <c r="BJ319" s="17" t="s">
        <v>88</v>
      </c>
      <c r="BK319" s="157">
        <f>ROUND(I319*H319,2)</f>
        <v>0</v>
      </c>
      <c r="BL319" s="17" t="s">
        <v>231</v>
      </c>
      <c r="BM319" s="156" t="s">
        <v>416</v>
      </c>
    </row>
    <row r="320" spans="2:65" s="12" customFormat="1" ht="11.25">
      <c r="B320" s="158"/>
      <c r="D320" s="159" t="s">
        <v>135</v>
      </c>
      <c r="E320" s="160" t="s">
        <v>1</v>
      </c>
      <c r="F320" s="161" t="s">
        <v>302</v>
      </c>
      <c r="H320" s="160" t="s">
        <v>1</v>
      </c>
      <c r="I320" s="162"/>
      <c r="L320" s="158"/>
      <c r="M320" s="163"/>
      <c r="T320" s="164"/>
      <c r="AT320" s="160" t="s">
        <v>135</v>
      </c>
      <c r="AU320" s="160" t="s">
        <v>88</v>
      </c>
      <c r="AV320" s="12" t="s">
        <v>82</v>
      </c>
      <c r="AW320" s="12" t="s">
        <v>31</v>
      </c>
      <c r="AX320" s="12" t="s">
        <v>75</v>
      </c>
      <c r="AY320" s="160" t="s">
        <v>127</v>
      </c>
    </row>
    <row r="321" spans="2:65" s="13" customFormat="1" ht="11.25">
      <c r="B321" s="165"/>
      <c r="D321" s="159" t="s">
        <v>135</v>
      </c>
      <c r="E321" s="166" t="s">
        <v>1</v>
      </c>
      <c r="F321" s="167" t="s">
        <v>417</v>
      </c>
      <c r="H321" s="168">
        <v>18</v>
      </c>
      <c r="I321" s="169"/>
      <c r="L321" s="165"/>
      <c r="M321" s="170"/>
      <c r="T321" s="171"/>
      <c r="AT321" s="166" t="s">
        <v>135</v>
      </c>
      <c r="AU321" s="166" t="s">
        <v>88</v>
      </c>
      <c r="AV321" s="13" t="s">
        <v>88</v>
      </c>
      <c r="AW321" s="13" t="s">
        <v>31</v>
      </c>
      <c r="AX321" s="13" t="s">
        <v>75</v>
      </c>
      <c r="AY321" s="166" t="s">
        <v>127</v>
      </c>
    </row>
    <row r="322" spans="2:65" s="12" customFormat="1" ht="11.25">
      <c r="B322" s="158"/>
      <c r="D322" s="159" t="s">
        <v>135</v>
      </c>
      <c r="E322" s="160" t="s">
        <v>1</v>
      </c>
      <c r="F322" s="161" t="s">
        <v>418</v>
      </c>
      <c r="H322" s="160" t="s">
        <v>1</v>
      </c>
      <c r="I322" s="162"/>
      <c r="L322" s="158"/>
      <c r="M322" s="163"/>
      <c r="T322" s="164"/>
      <c r="AT322" s="160" t="s">
        <v>135</v>
      </c>
      <c r="AU322" s="160" t="s">
        <v>88</v>
      </c>
      <c r="AV322" s="12" t="s">
        <v>82</v>
      </c>
      <c r="AW322" s="12" t="s">
        <v>31</v>
      </c>
      <c r="AX322" s="12" t="s">
        <v>75</v>
      </c>
      <c r="AY322" s="160" t="s">
        <v>127</v>
      </c>
    </row>
    <row r="323" spans="2:65" s="13" customFormat="1" ht="11.25">
      <c r="B323" s="165"/>
      <c r="D323" s="159" t="s">
        <v>135</v>
      </c>
      <c r="E323" s="166" t="s">
        <v>1</v>
      </c>
      <c r="F323" s="167" t="s">
        <v>419</v>
      </c>
      <c r="H323" s="168">
        <v>4.8</v>
      </c>
      <c r="I323" s="169"/>
      <c r="L323" s="165"/>
      <c r="M323" s="170"/>
      <c r="T323" s="171"/>
      <c r="AT323" s="166" t="s">
        <v>135</v>
      </c>
      <c r="AU323" s="166" t="s">
        <v>88</v>
      </c>
      <c r="AV323" s="13" t="s">
        <v>88</v>
      </c>
      <c r="AW323" s="13" t="s">
        <v>31</v>
      </c>
      <c r="AX323" s="13" t="s">
        <v>75</v>
      </c>
      <c r="AY323" s="166" t="s">
        <v>127</v>
      </c>
    </row>
    <row r="324" spans="2:65" s="12" customFormat="1" ht="11.25">
      <c r="B324" s="158"/>
      <c r="D324" s="159" t="s">
        <v>135</v>
      </c>
      <c r="E324" s="160" t="s">
        <v>1</v>
      </c>
      <c r="F324" s="161" t="s">
        <v>420</v>
      </c>
      <c r="H324" s="160" t="s">
        <v>1</v>
      </c>
      <c r="I324" s="162"/>
      <c r="L324" s="158"/>
      <c r="M324" s="163"/>
      <c r="T324" s="164"/>
      <c r="AT324" s="160" t="s">
        <v>135</v>
      </c>
      <c r="AU324" s="160" t="s">
        <v>88</v>
      </c>
      <c r="AV324" s="12" t="s">
        <v>82</v>
      </c>
      <c r="AW324" s="12" t="s">
        <v>31</v>
      </c>
      <c r="AX324" s="12" t="s">
        <v>75</v>
      </c>
      <c r="AY324" s="160" t="s">
        <v>127</v>
      </c>
    </row>
    <row r="325" spans="2:65" s="13" customFormat="1" ht="11.25">
      <c r="B325" s="165"/>
      <c r="D325" s="159" t="s">
        <v>135</v>
      </c>
      <c r="E325" s="166" t="s">
        <v>1</v>
      </c>
      <c r="F325" s="167" t="s">
        <v>421</v>
      </c>
      <c r="H325" s="168">
        <v>6</v>
      </c>
      <c r="I325" s="169"/>
      <c r="L325" s="165"/>
      <c r="M325" s="170"/>
      <c r="T325" s="171"/>
      <c r="AT325" s="166" t="s">
        <v>135</v>
      </c>
      <c r="AU325" s="166" t="s">
        <v>88</v>
      </c>
      <c r="AV325" s="13" t="s">
        <v>88</v>
      </c>
      <c r="AW325" s="13" t="s">
        <v>31</v>
      </c>
      <c r="AX325" s="13" t="s">
        <v>75</v>
      </c>
      <c r="AY325" s="166" t="s">
        <v>127</v>
      </c>
    </row>
    <row r="326" spans="2:65" s="14" customFormat="1" ht="11.25">
      <c r="B326" s="172"/>
      <c r="D326" s="159" t="s">
        <v>135</v>
      </c>
      <c r="E326" s="173" t="s">
        <v>1</v>
      </c>
      <c r="F326" s="174" t="s">
        <v>138</v>
      </c>
      <c r="H326" s="175">
        <v>28.8</v>
      </c>
      <c r="I326" s="176"/>
      <c r="L326" s="172"/>
      <c r="M326" s="177"/>
      <c r="T326" s="178"/>
      <c r="AT326" s="173" t="s">
        <v>135</v>
      </c>
      <c r="AU326" s="173" t="s">
        <v>88</v>
      </c>
      <c r="AV326" s="14" t="s">
        <v>133</v>
      </c>
      <c r="AW326" s="14" t="s">
        <v>31</v>
      </c>
      <c r="AX326" s="14" t="s">
        <v>82</v>
      </c>
      <c r="AY326" s="173" t="s">
        <v>127</v>
      </c>
    </row>
    <row r="327" spans="2:65" s="1" customFormat="1" ht="16.5" customHeight="1">
      <c r="B327" s="143"/>
      <c r="C327" s="186" t="s">
        <v>422</v>
      </c>
      <c r="D327" s="186" t="s">
        <v>232</v>
      </c>
      <c r="E327" s="187" t="s">
        <v>423</v>
      </c>
      <c r="F327" s="188" t="s">
        <v>424</v>
      </c>
      <c r="G327" s="189" t="s">
        <v>300</v>
      </c>
      <c r="H327" s="190">
        <v>31.68</v>
      </c>
      <c r="I327" s="191"/>
      <c r="J327" s="192">
        <f>ROUND(I327*H327,2)</f>
        <v>0</v>
      </c>
      <c r="K327" s="193"/>
      <c r="L327" s="194"/>
      <c r="M327" s="195" t="s">
        <v>1</v>
      </c>
      <c r="N327" s="196" t="s">
        <v>41</v>
      </c>
      <c r="P327" s="154">
        <f>O327*H327</f>
        <v>0</v>
      </c>
      <c r="Q327" s="154">
        <v>1E-4</v>
      </c>
      <c r="R327" s="154">
        <f>Q327*H327</f>
        <v>3.1680000000000002E-3</v>
      </c>
      <c r="S327" s="154">
        <v>0</v>
      </c>
      <c r="T327" s="155">
        <f>S327*H327</f>
        <v>0</v>
      </c>
      <c r="AR327" s="156" t="s">
        <v>322</v>
      </c>
      <c r="AT327" s="156" t="s">
        <v>232</v>
      </c>
      <c r="AU327" s="156" t="s">
        <v>88</v>
      </c>
      <c r="AY327" s="17" t="s">
        <v>127</v>
      </c>
      <c r="BE327" s="157">
        <f>IF(N327="základná",J327,0)</f>
        <v>0</v>
      </c>
      <c r="BF327" s="157">
        <f>IF(N327="znížená",J327,0)</f>
        <v>0</v>
      </c>
      <c r="BG327" s="157">
        <f>IF(N327="zákl. prenesená",J327,0)</f>
        <v>0</v>
      </c>
      <c r="BH327" s="157">
        <f>IF(N327="zníž. prenesená",J327,0)</f>
        <v>0</v>
      </c>
      <c r="BI327" s="157">
        <f>IF(N327="nulová",J327,0)</f>
        <v>0</v>
      </c>
      <c r="BJ327" s="17" t="s">
        <v>88</v>
      </c>
      <c r="BK327" s="157">
        <f>ROUND(I327*H327,2)</f>
        <v>0</v>
      </c>
      <c r="BL327" s="17" t="s">
        <v>231</v>
      </c>
      <c r="BM327" s="156" t="s">
        <v>425</v>
      </c>
    </row>
    <row r="328" spans="2:65" s="13" customFormat="1" ht="11.25">
      <c r="B328" s="165"/>
      <c r="D328" s="159" t="s">
        <v>135</v>
      </c>
      <c r="F328" s="167" t="s">
        <v>426</v>
      </c>
      <c r="H328" s="168">
        <v>31.68</v>
      </c>
      <c r="I328" s="169"/>
      <c r="L328" s="165"/>
      <c r="M328" s="170"/>
      <c r="T328" s="171"/>
      <c r="AT328" s="166" t="s">
        <v>135</v>
      </c>
      <c r="AU328" s="166" t="s">
        <v>88</v>
      </c>
      <c r="AV328" s="13" t="s">
        <v>88</v>
      </c>
      <c r="AW328" s="13" t="s">
        <v>3</v>
      </c>
      <c r="AX328" s="13" t="s">
        <v>82</v>
      </c>
      <c r="AY328" s="166" t="s">
        <v>127</v>
      </c>
    </row>
    <row r="329" spans="2:65" s="1" customFormat="1" ht="16.5" customHeight="1">
      <c r="B329" s="143"/>
      <c r="C329" s="186" t="s">
        <v>427</v>
      </c>
      <c r="D329" s="186" t="s">
        <v>232</v>
      </c>
      <c r="E329" s="187" t="s">
        <v>428</v>
      </c>
      <c r="F329" s="188" t="s">
        <v>429</v>
      </c>
      <c r="G329" s="189" t="s">
        <v>300</v>
      </c>
      <c r="H329" s="190">
        <v>31.68</v>
      </c>
      <c r="I329" s="191"/>
      <c r="J329" s="192">
        <f>ROUND(I329*H329,2)</f>
        <v>0</v>
      </c>
      <c r="K329" s="193"/>
      <c r="L329" s="194"/>
      <c r="M329" s="195" t="s">
        <v>1</v>
      </c>
      <c r="N329" s="196" t="s">
        <v>41</v>
      </c>
      <c r="P329" s="154">
        <f>O329*H329</f>
        <v>0</v>
      </c>
      <c r="Q329" s="154">
        <v>1E-4</v>
      </c>
      <c r="R329" s="154">
        <f>Q329*H329</f>
        <v>3.1680000000000002E-3</v>
      </c>
      <c r="S329" s="154">
        <v>0</v>
      </c>
      <c r="T329" s="155">
        <f>S329*H329</f>
        <v>0</v>
      </c>
      <c r="AR329" s="156" t="s">
        <v>322</v>
      </c>
      <c r="AT329" s="156" t="s">
        <v>232</v>
      </c>
      <c r="AU329" s="156" t="s">
        <v>88</v>
      </c>
      <c r="AY329" s="17" t="s">
        <v>127</v>
      </c>
      <c r="BE329" s="157">
        <f>IF(N329="základná",J329,0)</f>
        <v>0</v>
      </c>
      <c r="BF329" s="157">
        <f>IF(N329="znížená",J329,0)</f>
        <v>0</v>
      </c>
      <c r="BG329" s="157">
        <f>IF(N329="zákl. prenesená",J329,0)</f>
        <v>0</v>
      </c>
      <c r="BH329" s="157">
        <f>IF(N329="zníž. prenesená",J329,0)</f>
        <v>0</v>
      </c>
      <c r="BI329" s="157">
        <f>IF(N329="nulová",J329,0)</f>
        <v>0</v>
      </c>
      <c r="BJ329" s="17" t="s">
        <v>88</v>
      </c>
      <c r="BK329" s="157">
        <f>ROUND(I329*H329,2)</f>
        <v>0</v>
      </c>
      <c r="BL329" s="17" t="s">
        <v>231</v>
      </c>
      <c r="BM329" s="156" t="s">
        <v>430</v>
      </c>
    </row>
    <row r="330" spans="2:65" s="13" customFormat="1" ht="11.25">
      <c r="B330" s="165"/>
      <c r="D330" s="159" t="s">
        <v>135</v>
      </c>
      <c r="F330" s="167" t="s">
        <v>426</v>
      </c>
      <c r="H330" s="168">
        <v>31.68</v>
      </c>
      <c r="I330" s="169"/>
      <c r="L330" s="165"/>
      <c r="M330" s="170"/>
      <c r="T330" s="171"/>
      <c r="AT330" s="166" t="s">
        <v>135</v>
      </c>
      <c r="AU330" s="166" t="s">
        <v>88</v>
      </c>
      <c r="AV330" s="13" t="s">
        <v>88</v>
      </c>
      <c r="AW330" s="13" t="s">
        <v>3</v>
      </c>
      <c r="AX330" s="13" t="s">
        <v>82</v>
      </c>
      <c r="AY330" s="166" t="s">
        <v>127</v>
      </c>
    </row>
    <row r="331" spans="2:65" s="1" customFormat="1" ht="37.9" customHeight="1">
      <c r="B331" s="143"/>
      <c r="C331" s="186" t="s">
        <v>431</v>
      </c>
      <c r="D331" s="186" t="s">
        <v>232</v>
      </c>
      <c r="E331" s="187" t="s">
        <v>432</v>
      </c>
      <c r="F331" s="188" t="s">
        <v>433</v>
      </c>
      <c r="G331" s="189" t="s">
        <v>226</v>
      </c>
      <c r="H331" s="190">
        <v>2</v>
      </c>
      <c r="I331" s="191"/>
      <c r="J331" s="192">
        <f>ROUND(I331*H331,2)</f>
        <v>0</v>
      </c>
      <c r="K331" s="193"/>
      <c r="L331" s="194"/>
      <c r="M331" s="195" t="s">
        <v>1</v>
      </c>
      <c r="N331" s="196" t="s">
        <v>41</v>
      </c>
      <c r="P331" s="154">
        <f>O331*H331</f>
        <v>0</v>
      </c>
      <c r="Q331" s="154">
        <v>2.4E-2</v>
      </c>
      <c r="R331" s="154">
        <f>Q331*H331</f>
        <v>4.8000000000000001E-2</v>
      </c>
      <c r="S331" s="154">
        <v>0</v>
      </c>
      <c r="T331" s="155">
        <f>S331*H331</f>
        <v>0</v>
      </c>
      <c r="AR331" s="156" t="s">
        <v>322</v>
      </c>
      <c r="AT331" s="156" t="s">
        <v>232</v>
      </c>
      <c r="AU331" s="156" t="s">
        <v>88</v>
      </c>
      <c r="AY331" s="17" t="s">
        <v>127</v>
      </c>
      <c r="BE331" s="157">
        <f>IF(N331="základná",J331,0)</f>
        <v>0</v>
      </c>
      <c r="BF331" s="157">
        <f>IF(N331="znížená",J331,0)</f>
        <v>0</v>
      </c>
      <c r="BG331" s="157">
        <f>IF(N331="zákl. prenesená",J331,0)</f>
        <v>0</v>
      </c>
      <c r="BH331" s="157">
        <f>IF(N331="zníž. prenesená",J331,0)</f>
        <v>0</v>
      </c>
      <c r="BI331" s="157">
        <f>IF(N331="nulová",J331,0)</f>
        <v>0</v>
      </c>
      <c r="BJ331" s="17" t="s">
        <v>88</v>
      </c>
      <c r="BK331" s="157">
        <f>ROUND(I331*H331,2)</f>
        <v>0</v>
      </c>
      <c r="BL331" s="17" t="s">
        <v>231</v>
      </c>
      <c r="BM331" s="156" t="s">
        <v>434</v>
      </c>
    </row>
    <row r="332" spans="2:65" s="1" customFormat="1" ht="37.9" customHeight="1">
      <c r="B332" s="143"/>
      <c r="C332" s="186" t="s">
        <v>435</v>
      </c>
      <c r="D332" s="186" t="s">
        <v>232</v>
      </c>
      <c r="E332" s="187" t="s">
        <v>436</v>
      </c>
      <c r="F332" s="188" t="s">
        <v>437</v>
      </c>
      <c r="G332" s="189" t="s">
        <v>226</v>
      </c>
      <c r="H332" s="190">
        <v>3</v>
      </c>
      <c r="I332" s="191"/>
      <c r="J332" s="192">
        <f>ROUND(I332*H332,2)</f>
        <v>0</v>
      </c>
      <c r="K332" s="193"/>
      <c r="L332" s="194"/>
      <c r="M332" s="195" t="s">
        <v>1</v>
      </c>
      <c r="N332" s="196" t="s">
        <v>41</v>
      </c>
      <c r="P332" s="154">
        <f>O332*H332</f>
        <v>0</v>
      </c>
      <c r="Q332" s="154">
        <v>2.4E-2</v>
      </c>
      <c r="R332" s="154">
        <f>Q332*H332</f>
        <v>7.2000000000000008E-2</v>
      </c>
      <c r="S332" s="154">
        <v>0</v>
      </c>
      <c r="T332" s="155">
        <f>S332*H332</f>
        <v>0</v>
      </c>
      <c r="AR332" s="156" t="s">
        <v>322</v>
      </c>
      <c r="AT332" s="156" t="s">
        <v>232</v>
      </c>
      <c r="AU332" s="156" t="s">
        <v>88</v>
      </c>
      <c r="AY332" s="17" t="s">
        <v>127</v>
      </c>
      <c r="BE332" s="157">
        <f>IF(N332="základná",J332,0)</f>
        <v>0</v>
      </c>
      <c r="BF332" s="157">
        <f>IF(N332="znížená",J332,0)</f>
        <v>0</v>
      </c>
      <c r="BG332" s="157">
        <f>IF(N332="zákl. prenesená",J332,0)</f>
        <v>0</v>
      </c>
      <c r="BH332" s="157">
        <f>IF(N332="zníž. prenesená",J332,0)</f>
        <v>0</v>
      </c>
      <c r="BI332" s="157">
        <f>IF(N332="nulová",J332,0)</f>
        <v>0</v>
      </c>
      <c r="BJ332" s="17" t="s">
        <v>88</v>
      </c>
      <c r="BK332" s="157">
        <f>ROUND(I332*H332,2)</f>
        <v>0</v>
      </c>
      <c r="BL332" s="17" t="s">
        <v>231</v>
      </c>
      <c r="BM332" s="156" t="s">
        <v>438</v>
      </c>
    </row>
    <row r="333" spans="2:65" s="1" customFormat="1" ht="24.2" customHeight="1">
      <c r="B333" s="143"/>
      <c r="C333" s="186" t="s">
        <v>439</v>
      </c>
      <c r="D333" s="186" t="s">
        <v>232</v>
      </c>
      <c r="E333" s="187" t="s">
        <v>440</v>
      </c>
      <c r="F333" s="188" t="s">
        <v>441</v>
      </c>
      <c r="G333" s="189" t="s">
        <v>226</v>
      </c>
      <c r="H333" s="190">
        <v>1</v>
      </c>
      <c r="I333" s="191"/>
      <c r="J333" s="192">
        <f>ROUND(I333*H333,2)</f>
        <v>0</v>
      </c>
      <c r="K333" s="193"/>
      <c r="L333" s="194"/>
      <c r="M333" s="195" t="s">
        <v>1</v>
      </c>
      <c r="N333" s="196" t="s">
        <v>41</v>
      </c>
      <c r="P333" s="154">
        <f>O333*H333</f>
        <v>0</v>
      </c>
      <c r="Q333" s="154">
        <v>2.4E-2</v>
      </c>
      <c r="R333" s="154">
        <f>Q333*H333</f>
        <v>2.4E-2</v>
      </c>
      <c r="S333" s="154">
        <v>0</v>
      </c>
      <c r="T333" s="155">
        <f>S333*H333</f>
        <v>0</v>
      </c>
      <c r="AR333" s="156" t="s">
        <v>322</v>
      </c>
      <c r="AT333" s="156" t="s">
        <v>232</v>
      </c>
      <c r="AU333" s="156" t="s">
        <v>88</v>
      </c>
      <c r="AY333" s="17" t="s">
        <v>127</v>
      </c>
      <c r="BE333" s="157">
        <f>IF(N333="základná",J333,0)</f>
        <v>0</v>
      </c>
      <c r="BF333" s="157">
        <f>IF(N333="znížená",J333,0)</f>
        <v>0</v>
      </c>
      <c r="BG333" s="157">
        <f>IF(N333="zákl. prenesená",J333,0)</f>
        <v>0</v>
      </c>
      <c r="BH333" s="157">
        <f>IF(N333="zníž. prenesená",J333,0)</f>
        <v>0</v>
      </c>
      <c r="BI333" s="157">
        <f>IF(N333="nulová",J333,0)</f>
        <v>0</v>
      </c>
      <c r="BJ333" s="17" t="s">
        <v>88</v>
      </c>
      <c r="BK333" s="157">
        <f>ROUND(I333*H333,2)</f>
        <v>0</v>
      </c>
      <c r="BL333" s="17" t="s">
        <v>231</v>
      </c>
      <c r="BM333" s="156" t="s">
        <v>442</v>
      </c>
    </row>
    <row r="334" spans="2:65" s="1" customFormat="1" ht="24.2" customHeight="1">
      <c r="B334" s="143"/>
      <c r="C334" s="144" t="s">
        <v>443</v>
      </c>
      <c r="D334" s="144" t="s">
        <v>129</v>
      </c>
      <c r="E334" s="145" t="s">
        <v>444</v>
      </c>
      <c r="F334" s="146" t="s">
        <v>445</v>
      </c>
      <c r="G334" s="147" t="s">
        <v>409</v>
      </c>
      <c r="H334" s="197"/>
      <c r="I334" s="149"/>
      <c r="J334" s="150">
        <f>ROUND(I334*H334,2)</f>
        <v>0</v>
      </c>
      <c r="K334" s="151"/>
      <c r="L334" s="32"/>
      <c r="M334" s="152" t="s">
        <v>1</v>
      </c>
      <c r="N334" s="153" t="s">
        <v>41</v>
      </c>
      <c r="P334" s="154">
        <f>O334*H334</f>
        <v>0</v>
      </c>
      <c r="Q334" s="154">
        <v>0</v>
      </c>
      <c r="R334" s="154">
        <f>Q334*H334</f>
        <v>0</v>
      </c>
      <c r="S334" s="154">
        <v>0</v>
      </c>
      <c r="T334" s="155">
        <f>S334*H334</f>
        <v>0</v>
      </c>
      <c r="AR334" s="156" t="s">
        <v>231</v>
      </c>
      <c r="AT334" s="156" t="s">
        <v>129</v>
      </c>
      <c r="AU334" s="156" t="s">
        <v>88</v>
      </c>
      <c r="AY334" s="17" t="s">
        <v>127</v>
      </c>
      <c r="BE334" s="157">
        <f>IF(N334="základná",J334,0)</f>
        <v>0</v>
      </c>
      <c r="BF334" s="157">
        <f>IF(N334="znížená",J334,0)</f>
        <v>0</v>
      </c>
      <c r="BG334" s="157">
        <f>IF(N334="zákl. prenesená",J334,0)</f>
        <v>0</v>
      </c>
      <c r="BH334" s="157">
        <f>IF(N334="zníž. prenesená",J334,0)</f>
        <v>0</v>
      </c>
      <c r="BI334" s="157">
        <f>IF(N334="nulová",J334,0)</f>
        <v>0</v>
      </c>
      <c r="BJ334" s="17" t="s">
        <v>88</v>
      </c>
      <c r="BK334" s="157">
        <f>ROUND(I334*H334,2)</f>
        <v>0</v>
      </c>
      <c r="BL334" s="17" t="s">
        <v>231</v>
      </c>
      <c r="BM334" s="156" t="s">
        <v>446</v>
      </c>
    </row>
    <row r="335" spans="2:65" s="11" customFormat="1" ht="22.9" customHeight="1">
      <c r="B335" s="131"/>
      <c r="D335" s="132" t="s">
        <v>74</v>
      </c>
      <c r="E335" s="141" t="s">
        <v>447</v>
      </c>
      <c r="F335" s="141" t="s">
        <v>448</v>
      </c>
      <c r="I335" s="134"/>
      <c r="J335" s="142">
        <f>BK335</f>
        <v>0</v>
      </c>
      <c r="L335" s="131"/>
      <c r="M335" s="136"/>
      <c r="P335" s="137">
        <f>SUM(P336:P388)</f>
        <v>0</v>
      </c>
      <c r="R335" s="137">
        <f>SUM(R336:R388)</f>
        <v>15.282870050000003</v>
      </c>
      <c r="T335" s="138">
        <f>SUM(T336:T388)</f>
        <v>0</v>
      </c>
      <c r="AR335" s="132" t="s">
        <v>88</v>
      </c>
      <c r="AT335" s="139" t="s">
        <v>74</v>
      </c>
      <c r="AU335" s="139" t="s">
        <v>82</v>
      </c>
      <c r="AY335" s="132" t="s">
        <v>127</v>
      </c>
      <c r="BK335" s="140">
        <f>SUM(BK336:BK388)</f>
        <v>0</v>
      </c>
    </row>
    <row r="336" spans="2:65" s="1" customFormat="1" ht="24.2" customHeight="1">
      <c r="B336" s="143"/>
      <c r="C336" s="144" t="s">
        <v>449</v>
      </c>
      <c r="D336" s="144" t="s">
        <v>129</v>
      </c>
      <c r="E336" s="145" t="s">
        <v>450</v>
      </c>
      <c r="F336" s="146" t="s">
        <v>451</v>
      </c>
      <c r="G336" s="147" t="s">
        <v>132</v>
      </c>
      <c r="H336" s="148">
        <v>176.88</v>
      </c>
      <c r="I336" s="149"/>
      <c r="J336" s="150">
        <f>ROUND(I336*H336,2)</f>
        <v>0</v>
      </c>
      <c r="K336" s="151"/>
      <c r="L336" s="32"/>
      <c r="M336" s="152" t="s">
        <v>1</v>
      </c>
      <c r="N336" s="153" t="s">
        <v>41</v>
      </c>
      <c r="P336" s="154">
        <f>O336*H336</f>
        <v>0</v>
      </c>
      <c r="Q336" s="154">
        <v>4.4000000000000002E-4</v>
      </c>
      <c r="R336" s="154">
        <f>Q336*H336</f>
        <v>7.7827199999999999E-2</v>
      </c>
      <c r="S336" s="154">
        <v>0</v>
      </c>
      <c r="T336" s="155">
        <f>S336*H336</f>
        <v>0</v>
      </c>
      <c r="AR336" s="156" t="s">
        <v>231</v>
      </c>
      <c r="AT336" s="156" t="s">
        <v>129</v>
      </c>
      <c r="AU336" s="156" t="s">
        <v>88</v>
      </c>
      <c r="AY336" s="17" t="s">
        <v>127</v>
      </c>
      <c r="BE336" s="157">
        <f>IF(N336="základná",J336,0)</f>
        <v>0</v>
      </c>
      <c r="BF336" s="157">
        <f>IF(N336="znížená",J336,0)</f>
        <v>0</v>
      </c>
      <c r="BG336" s="157">
        <f>IF(N336="zákl. prenesená",J336,0)</f>
        <v>0</v>
      </c>
      <c r="BH336" s="157">
        <f>IF(N336="zníž. prenesená",J336,0)</f>
        <v>0</v>
      </c>
      <c r="BI336" s="157">
        <f>IF(N336="nulová",J336,0)</f>
        <v>0</v>
      </c>
      <c r="BJ336" s="17" t="s">
        <v>88</v>
      </c>
      <c r="BK336" s="157">
        <f>ROUND(I336*H336,2)</f>
        <v>0</v>
      </c>
      <c r="BL336" s="17" t="s">
        <v>231</v>
      </c>
      <c r="BM336" s="156" t="s">
        <v>452</v>
      </c>
    </row>
    <row r="337" spans="2:65" s="13" customFormat="1" ht="11.25">
      <c r="B337" s="165"/>
      <c r="D337" s="159" t="s">
        <v>135</v>
      </c>
      <c r="E337" s="166" t="s">
        <v>1</v>
      </c>
      <c r="F337" s="167" t="s">
        <v>453</v>
      </c>
      <c r="H337" s="168">
        <v>176.88</v>
      </c>
      <c r="I337" s="169"/>
      <c r="L337" s="165"/>
      <c r="M337" s="170"/>
      <c r="T337" s="171"/>
      <c r="AT337" s="166" t="s">
        <v>135</v>
      </c>
      <c r="AU337" s="166" t="s">
        <v>88</v>
      </c>
      <c r="AV337" s="13" t="s">
        <v>88</v>
      </c>
      <c r="AW337" s="13" t="s">
        <v>31</v>
      </c>
      <c r="AX337" s="13" t="s">
        <v>75</v>
      </c>
      <c r="AY337" s="166" t="s">
        <v>127</v>
      </c>
    </row>
    <row r="338" spans="2:65" s="14" customFormat="1" ht="11.25">
      <c r="B338" s="172"/>
      <c r="D338" s="159" t="s">
        <v>135</v>
      </c>
      <c r="E338" s="173" t="s">
        <v>1</v>
      </c>
      <c r="F338" s="174" t="s">
        <v>138</v>
      </c>
      <c r="H338" s="175">
        <v>176.88</v>
      </c>
      <c r="I338" s="176"/>
      <c r="L338" s="172"/>
      <c r="M338" s="177"/>
      <c r="T338" s="178"/>
      <c r="AT338" s="173" t="s">
        <v>135</v>
      </c>
      <c r="AU338" s="173" t="s">
        <v>88</v>
      </c>
      <c r="AV338" s="14" t="s">
        <v>133</v>
      </c>
      <c r="AW338" s="14" t="s">
        <v>31</v>
      </c>
      <c r="AX338" s="14" t="s">
        <v>82</v>
      </c>
      <c r="AY338" s="173" t="s">
        <v>127</v>
      </c>
    </row>
    <row r="339" spans="2:65" s="1" customFormat="1" ht="37.9" customHeight="1">
      <c r="B339" s="143"/>
      <c r="C339" s="186" t="s">
        <v>454</v>
      </c>
      <c r="D339" s="186" t="s">
        <v>232</v>
      </c>
      <c r="E339" s="187" t="s">
        <v>455</v>
      </c>
      <c r="F339" s="188" t="s">
        <v>456</v>
      </c>
      <c r="G339" s="189" t="s">
        <v>132</v>
      </c>
      <c r="H339" s="190">
        <v>182.18600000000001</v>
      </c>
      <c r="I339" s="191"/>
      <c r="J339" s="192">
        <f>ROUND(I339*H339,2)</f>
        <v>0</v>
      </c>
      <c r="K339" s="193"/>
      <c r="L339" s="194"/>
      <c r="M339" s="195" t="s">
        <v>1</v>
      </c>
      <c r="N339" s="196" t="s">
        <v>41</v>
      </c>
      <c r="P339" s="154">
        <f>O339*H339</f>
        <v>0</v>
      </c>
      <c r="Q339" s="154">
        <v>2.24E-2</v>
      </c>
      <c r="R339" s="154">
        <f>Q339*H339</f>
        <v>4.0809664000000003</v>
      </c>
      <c r="S339" s="154">
        <v>0</v>
      </c>
      <c r="T339" s="155">
        <f>S339*H339</f>
        <v>0</v>
      </c>
      <c r="AR339" s="156" t="s">
        <v>322</v>
      </c>
      <c r="AT339" s="156" t="s">
        <v>232</v>
      </c>
      <c r="AU339" s="156" t="s">
        <v>88</v>
      </c>
      <c r="AY339" s="17" t="s">
        <v>127</v>
      </c>
      <c r="BE339" s="157">
        <f>IF(N339="základná",J339,0)</f>
        <v>0</v>
      </c>
      <c r="BF339" s="157">
        <f>IF(N339="znížená",J339,0)</f>
        <v>0</v>
      </c>
      <c r="BG339" s="157">
        <f>IF(N339="zákl. prenesená",J339,0)</f>
        <v>0</v>
      </c>
      <c r="BH339" s="157">
        <f>IF(N339="zníž. prenesená",J339,0)</f>
        <v>0</v>
      </c>
      <c r="BI339" s="157">
        <f>IF(N339="nulová",J339,0)</f>
        <v>0</v>
      </c>
      <c r="BJ339" s="17" t="s">
        <v>88</v>
      </c>
      <c r="BK339" s="157">
        <f>ROUND(I339*H339,2)</f>
        <v>0</v>
      </c>
      <c r="BL339" s="17" t="s">
        <v>231</v>
      </c>
      <c r="BM339" s="156" t="s">
        <v>457</v>
      </c>
    </row>
    <row r="340" spans="2:65" s="13" customFormat="1" ht="11.25">
      <c r="B340" s="165"/>
      <c r="D340" s="159" t="s">
        <v>135</v>
      </c>
      <c r="F340" s="167" t="s">
        <v>458</v>
      </c>
      <c r="H340" s="168">
        <v>182.18600000000001</v>
      </c>
      <c r="I340" s="169"/>
      <c r="L340" s="165"/>
      <c r="M340" s="170"/>
      <c r="T340" s="171"/>
      <c r="AT340" s="166" t="s">
        <v>135</v>
      </c>
      <c r="AU340" s="166" t="s">
        <v>88</v>
      </c>
      <c r="AV340" s="13" t="s">
        <v>88</v>
      </c>
      <c r="AW340" s="13" t="s">
        <v>3</v>
      </c>
      <c r="AX340" s="13" t="s">
        <v>82</v>
      </c>
      <c r="AY340" s="166" t="s">
        <v>127</v>
      </c>
    </row>
    <row r="341" spans="2:65" s="1" customFormat="1" ht="33" customHeight="1">
      <c r="B341" s="143"/>
      <c r="C341" s="144" t="s">
        <v>459</v>
      </c>
      <c r="D341" s="144" t="s">
        <v>129</v>
      </c>
      <c r="E341" s="145" t="s">
        <v>460</v>
      </c>
      <c r="F341" s="146" t="s">
        <v>461</v>
      </c>
      <c r="G341" s="147" t="s">
        <v>132</v>
      </c>
      <c r="H341" s="148">
        <v>238.86</v>
      </c>
      <c r="I341" s="149"/>
      <c r="J341" s="150">
        <f>ROUND(I341*H341,2)</f>
        <v>0</v>
      </c>
      <c r="K341" s="151"/>
      <c r="L341" s="32"/>
      <c r="M341" s="152" t="s">
        <v>1</v>
      </c>
      <c r="N341" s="153" t="s">
        <v>41</v>
      </c>
      <c r="P341" s="154">
        <f>O341*H341</f>
        <v>0</v>
      </c>
      <c r="Q341" s="154">
        <v>2.0000000000000001E-4</v>
      </c>
      <c r="R341" s="154">
        <f>Q341*H341</f>
        <v>4.7772000000000002E-2</v>
      </c>
      <c r="S341" s="154">
        <v>0</v>
      </c>
      <c r="T341" s="155">
        <f>S341*H341</f>
        <v>0</v>
      </c>
      <c r="AR341" s="156" t="s">
        <v>231</v>
      </c>
      <c r="AT341" s="156" t="s">
        <v>129</v>
      </c>
      <c r="AU341" s="156" t="s">
        <v>88</v>
      </c>
      <c r="AY341" s="17" t="s">
        <v>127</v>
      </c>
      <c r="BE341" s="157">
        <f>IF(N341="základná",J341,0)</f>
        <v>0</v>
      </c>
      <c r="BF341" s="157">
        <f>IF(N341="znížená",J341,0)</f>
        <v>0</v>
      </c>
      <c r="BG341" s="157">
        <f>IF(N341="zákl. prenesená",J341,0)</f>
        <v>0</v>
      </c>
      <c r="BH341" s="157">
        <f>IF(N341="zníž. prenesená",J341,0)</f>
        <v>0</v>
      </c>
      <c r="BI341" s="157">
        <f>IF(N341="nulová",J341,0)</f>
        <v>0</v>
      </c>
      <c r="BJ341" s="17" t="s">
        <v>88</v>
      </c>
      <c r="BK341" s="157">
        <f>ROUND(I341*H341,2)</f>
        <v>0</v>
      </c>
      <c r="BL341" s="17" t="s">
        <v>231</v>
      </c>
      <c r="BM341" s="156" t="s">
        <v>462</v>
      </c>
    </row>
    <row r="342" spans="2:65" s="13" customFormat="1" ht="11.25">
      <c r="B342" s="165"/>
      <c r="D342" s="159" t="s">
        <v>135</v>
      </c>
      <c r="E342" s="166" t="s">
        <v>1</v>
      </c>
      <c r="F342" s="167" t="s">
        <v>463</v>
      </c>
      <c r="H342" s="168">
        <v>238.86</v>
      </c>
      <c r="I342" s="169"/>
      <c r="L342" s="165"/>
      <c r="M342" s="170"/>
      <c r="T342" s="171"/>
      <c r="AT342" s="166" t="s">
        <v>135</v>
      </c>
      <c r="AU342" s="166" t="s">
        <v>88</v>
      </c>
      <c r="AV342" s="13" t="s">
        <v>88</v>
      </c>
      <c r="AW342" s="13" t="s">
        <v>31</v>
      </c>
      <c r="AX342" s="13" t="s">
        <v>75</v>
      </c>
      <c r="AY342" s="166" t="s">
        <v>127</v>
      </c>
    </row>
    <row r="343" spans="2:65" s="14" customFormat="1" ht="11.25">
      <c r="B343" s="172"/>
      <c r="D343" s="159" t="s">
        <v>135</v>
      </c>
      <c r="E343" s="173" t="s">
        <v>1</v>
      </c>
      <c r="F343" s="174" t="s">
        <v>138</v>
      </c>
      <c r="H343" s="175">
        <v>238.86</v>
      </c>
      <c r="I343" s="176"/>
      <c r="L343" s="172"/>
      <c r="M343" s="177"/>
      <c r="T343" s="178"/>
      <c r="AT343" s="173" t="s">
        <v>135</v>
      </c>
      <c r="AU343" s="173" t="s">
        <v>88</v>
      </c>
      <c r="AV343" s="14" t="s">
        <v>133</v>
      </c>
      <c r="AW343" s="14" t="s">
        <v>31</v>
      </c>
      <c r="AX343" s="14" t="s">
        <v>82</v>
      </c>
      <c r="AY343" s="173" t="s">
        <v>127</v>
      </c>
    </row>
    <row r="344" spans="2:65" s="1" customFormat="1" ht="44.25" customHeight="1">
      <c r="B344" s="143"/>
      <c r="C344" s="186" t="s">
        <v>464</v>
      </c>
      <c r="D344" s="186" t="s">
        <v>232</v>
      </c>
      <c r="E344" s="187" t="s">
        <v>465</v>
      </c>
      <c r="F344" s="188" t="s">
        <v>466</v>
      </c>
      <c r="G344" s="189" t="s">
        <v>132</v>
      </c>
      <c r="H344" s="190">
        <v>246.02600000000001</v>
      </c>
      <c r="I344" s="191"/>
      <c r="J344" s="192">
        <f>ROUND(I344*H344,2)</f>
        <v>0</v>
      </c>
      <c r="K344" s="193"/>
      <c r="L344" s="194"/>
      <c r="M344" s="195" t="s">
        <v>1</v>
      </c>
      <c r="N344" s="196" t="s">
        <v>41</v>
      </c>
      <c r="P344" s="154">
        <f>O344*H344</f>
        <v>0</v>
      </c>
      <c r="Q344" s="154">
        <v>2.1700000000000001E-2</v>
      </c>
      <c r="R344" s="154">
        <f>Q344*H344</f>
        <v>5.3387642</v>
      </c>
      <c r="S344" s="154">
        <v>0</v>
      </c>
      <c r="T344" s="155">
        <f>S344*H344</f>
        <v>0</v>
      </c>
      <c r="AR344" s="156" t="s">
        <v>322</v>
      </c>
      <c r="AT344" s="156" t="s">
        <v>232</v>
      </c>
      <c r="AU344" s="156" t="s">
        <v>88</v>
      </c>
      <c r="AY344" s="17" t="s">
        <v>127</v>
      </c>
      <c r="BE344" s="157">
        <f>IF(N344="základná",J344,0)</f>
        <v>0</v>
      </c>
      <c r="BF344" s="157">
        <f>IF(N344="znížená",J344,0)</f>
        <v>0</v>
      </c>
      <c r="BG344" s="157">
        <f>IF(N344="zákl. prenesená",J344,0)</f>
        <v>0</v>
      </c>
      <c r="BH344" s="157">
        <f>IF(N344="zníž. prenesená",J344,0)</f>
        <v>0</v>
      </c>
      <c r="BI344" s="157">
        <f>IF(N344="nulová",J344,0)</f>
        <v>0</v>
      </c>
      <c r="BJ344" s="17" t="s">
        <v>88</v>
      </c>
      <c r="BK344" s="157">
        <f>ROUND(I344*H344,2)</f>
        <v>0</v>
      </c>
      <c r="BL344" s="17" t="s">
        <v>231</v>
      </c>
      <c r="BM344" s="156" t="s">
        <v>467</v>
      </c>
    </row>
    <row r="345" spans="2:65" s="13" customFormat="1" ht="11.25">
      <c r="B345" s="165"/>
      <c r="D345" s="159" t="s">
        <v>135</v>
      </c>
      <c r="F345" s="167" t="s">
        <v>468</v>
      </c>
      <c r="H345" s="168">
        <v>246.02600000000001</v>
      </c>
      <c r="I345" s="169"/>
      <c r="L345" s="165"/>
      <c r="M345" s="170"/>
      <c r="T345" s="171"/>
      <c r="AT345" s="166" t="s">
        <v>135</v>
      </c>
      <c r="AU345" s="166" t="s">
        <v>88</v>
      </c>
      <c r="AV345" s="13" t="s">
        <v>88</v>
      </c>
      <c r="AW345" s="13" t="s">
        <v>3</v>
      </c>
      <c r="AX345" s="13" t="s">
        <v>82</v>
      </c>
      <c r="AY345" s="166" t="s">
        <v>127</v>
      </c>
    </row>
    <row r="346" spans="2:65" s="1" customFormat="1" ht="24.2" customHeight="1">
      <c r="B346" s="143"/>
      <c r="C346" s="144" t="s">
        <v>469</v>
      </c>
      <c r="D346" s="144" t="s">
        <v>129</v>
      </c>
      <c r="E346" s="145" t="s">
        <v>470</v>
      </c>
      <c r="F346" s="146" t="s">
        <v>471</v>
      </c>
      <c r="G346" s="147" t="s">
        <v>226</v>
      </c>
      <c r="H346" s="148">
        <v>1</v>
      </c>
      <c r="I346" s="149"/>
      <c r="J346" s="150">
        <f>ROUND(I346*H346,2)</f>
        <v>0</v>
      </c>
      <c r="K346" s="151"/>
      <c r="L346" s="32"/>
      <c r="M346" s="152" t="s">
        <v>1</v>
      </c>
      <c r="N346" s="153" t="s">
        <v>41</v>
      </c>
      <c r="P346" s="154">
        <f>O346*H346</f>
        <v>0</v>
      </c>
      <c r="Q346" s="154">
        <v>0</v>
      </c>
      <c r="R346" s="154">
        <f>Q346*H346</f>
        <v>0</v>
      </c>
      <c r="S346" s="154">
        <v>0</v>
      </c>
      <c r="T346" s="155">
        <f>S346*H346</f>
        <v>0</v>
      </c>
      <c r="AR346" s="156" t="s">
        <v>231</v>
      </c>
      <c r="AT346" s="156" t="s">
        <v>129</v>
      </c>
      <c r="AU346" s="156" t="s">
        <v>88</v>
      </c>
      <c r="AY346" s="17" t="s">
        <v>127</v>
      </c>
      <c r="BE346" s="157">
        <f>IF(N346="základná",J346,0)</f>
        <v>0</v>
      </c>
      <c r="BF346" s="157">
        <f>IF(N346="znížená",J346,0)</f>
        <v>0</v>
      </c>
      <c r="BG346" s="157">
        <f>IF(N346="zákl. prenesená",J346,0)</f>
        <v>0</v>
      </c>
      <c r="BH346" s="157">
        <f>IF(N346="zníž. prenesená",J346,0)</f>
        <v>0</v>
      </c>
      <c r="BI346" s="157">
        <f>IF(N346="nulová",J346,0)</f>
        <v>0</v>
      </c>
      <c r="BJ346" s="17" t="s">
        <v>88</v>
      </c>
      <c r="BK346" s="157">
        <f>ROUND(I346*H346,2)</f>
        <v>0</v>
      </c>
      <c r="BL346" s="17" t="s">
        <v>231</v>
      </c>
      <c r="BM346" s="156" t="s">
        <v>472</v>
      </c>
    </row>
    <row r="347" spans="2:65" s="1" customFormat="1" ht="24.2" customHeight="1">
      <c r="B347" s="143"/>
      <c r="C347" s="186" t="s">
        <v>473</v>
      </c>
      <c r="D347" s="186" t="s">
        <v>232</v>
      </c>
      <c r="E347" s="187" t="s">
        <v>474</v>
      </c>
      <c r="F347" s="188" t="s">
        <v>475</v>
      </c>
      <c r="G347" s="189" t="s">
        <v>226</v>
      </c>
      <c r="H347" s="190">
        <v>1</v>
      </c>
      <c r="I347" s="191"/>
      <c r="J347" s="192">
        <f>ROUND(I347*H347,2)</f>
        <v>0</v>
      </c>
      <c r="K347" s="193"/>
      <c r="L347" s="194"/>
      <c r="M347" s="195" t="s">
        <v>1</v>
      </c>
      <c r="N347" s="196" t="s">
        <v>41</v>
      </c>
      <c r="P347" s="154">
        <f>O347*H347</f>
        <v>0</v>
      </c>
      <c r="Q347" s="154">
        <v>0.3</v>
      </c>
      <c r="R347" s="154">
        <f>Q347*H347</f>
        <v>0.3</v>
      </c>
      <c r="S347" s="154">
        <v>0</v>
      </c>
      <c r="T347" s="155">
        <f>S347*H347</f>
        <v>0</v>
      </c>
      <c r="AR347" s="156" t="s">
        <v>322</v>
      </c>
      <c r="AT347" s="156" t="s">
        <v>232</v>
      </c>
      <c r="AU347" s="156" t="s">
        <v>88</v>
      </c>
      <c r="AY347" s="17" t="s">
        <v>127</v>
      </c>
      <c r="BE347" s="157">
        <f>IF(N347="základná",J347,0)</f>
        <v>0</v>
      </c>
      <c r="BF347" s="157">
        <f>IF(N347="znížená",J347,0)</f>
        <v>0</v>
      </c>
      <c r="BG347" s="157">
        <f>IF(N347="zákl. prenesená",J347,0)</f>
        <v>0</v>
      </c>
      <c r="BH347" s="157">
        <f>IF(N347="zníž. prenesená",J347,0)</f>
        <v>0</v>
      </c>
      <c r="BI347" s="157">
        <f>IF(N347="nulová",J347,0)</f>
        <v>0</v>
      </c>
      <c r="BJ347" s="17" t="s">
        <v>88</v>
      </c>
      <c r="BK347" s="157">
        <f>ROUND(I347*H347,2)</f>
        <v>0</v>
      </c>
      <c r="BL347" s="17" t="s">
        <v>231</v>
      </c>
      <c r="BM347" s="156" t="s">
        <v>476</v>
      </c>
    </row>
    <row r="348" spans="2:65" s="1" customFormat="1" ht="16.5" customHeight="1">
      <c r="B348" s="143"/>
      <c r="C348" s="144" t="s">
        <v>477</v>
      </c>
      <c r="D348" s="144" t="s">
        <v>129</v>
      </c>
      <c r="E348" s="145" t="s">
        <v>478</v>
      </c>
      <c r="F348" s="146" t="s">
        <v>479</v>
      </c>
      <c r="G348" s="147" t="s">
        <v>480</v>
      </c>
      <c r="H348" s="148">
        <v>4894.6049999999996</v>
      </c>
      <c r="I348" s="149"/>
      <c r="J348" s="150">
        <f>ROUND(I348*H348,2)</f>
        <v>0</v>
      </c>
      <c r="K348" s="151"/>
      <c r="L348" s="32"/>
      <c r="M348" s="152" t="s">
        <v>1</v>
      </c>
      <c r="N348" s="153" t="s">
        <v>41</v>
      </c>
      <c r="P348" s="154">
        <f>O348*H348</f>
        <v>0</v>
      </c>
      <c r="Q348" s="154">
        <v>5.0000000000000002E-5</v>
      </c>
      <c r="R348" s="154">
        <f>Q348*H348</f>
        <v>0.24473024999999998</v>
      </c>
      <c r="S348" s="154">
        <v>0</v>
      </c>
      <c r="T348" s="155">
        <f>S348*H348</f>
        <v>0</v>
      </c>
      <c r="AR348" s="156" t="s">
        <v>231</v>
      </c>
      <c r="AT348" s="156" t="s">
        <v>129</v>
      </c>
      <c r="AU348" s="156" t="s">
        <v>88</v>
      </c>
      <c r="AY348" s="17" t="s">
        <v>127</v>
      </c>
      <c r="BE348" s="157">
        <f>IF(N348="základná",J348,0)</f>
        <v>0</v>
      </c>
      <c r="BF348" s="157">
        <f>IF(N348="znížená",J348,0)</f>
        <v>0</v>
      </c>
      <c r="BG348" s="157">
        <f>IF(N348="zákl. prenesená",J348,0)</f>
        <v>0</v>
      </c>
      <c r="BH348" s="157">
        <f>IF(N348="zníž. prenesená",J348,0)</f>
        <v>0</v>
      </c>
      <c r="BI348" s="157">
        <f>IF(N348="nulová",J348,0)</f>
        <v>0</v>
      </c>
      <c r="BJ348" s="17" t="s">
        <v>88</v>
      </c>
      <c r="BK348" s="157">
        <f>ROUND(I348*H348,2)</f>
        <v>0</v>
      </c>
      <c r="BL348" s="17" t="s">
        <v>231</v>
      </c>
      <c r="BM348" s="156" t="s">
        <v>481</v>
      </c>
    </row>
    <row r="349" spans="2:65" s="13" customFormat="1" ht="11.25">
      <c r="B349" s="165"/>
      <c r="D349" s="159" t="s">
        <v>135</v>
      </c>
      <c r="E349" s="166" t="s">
        <v>1</v>
      </c>
      <c r="F349" s="167" t="s">
        <v>482</v>
      </c>
      <c r="H349" s="168">
        <v>3651.165</v>
      </c>
      <c r="I349" s="169"/>
      <c r="L349" s="165"/>
      <c r="M349" s="170"/>
      <c r="T349" s="171"/>
      <c r="AT349" s="166" t="s">
        <v>135</v>
      </c>
      <c r="AU349" s="166" t="s">
        <v>88</v>
      </c>
      <c r="AV349" s="13" t="s">
        <v>88</v>
      </c>
      <c r="AW349" s="13" t="s">
        <v>31</v>
      </c>
      <c r="AX349" s="13" t="s">
        <v>75</v>
      </c>
      <c r="AY349" s="166" t="s">
        <v>127</v>
      </c>
    </row>
    <row r="350" spans="2:65" s="12" customFormat="1" ht="11.25">
      <c r="B350" s="158"/>
      <c r="D350" s="159" t="s">
        <v>135</v>
      </c>
      <c r="E350" s="160" t="s">
        <v>1</v>
      </c>
      <c r="F350" s="161" t="s">
        <v>483</v>
      </c>
      <c r="H350" s="160" t="s">
        <v>1</v>
      </c>
      <c r="I350" s="162"/>
      <c r="L350" s="158"/>
      <c r="M350" s="163"/>
      <c r="T350" s="164"/>
      <c r="AT350" s="160" t="s">
        <v>135</v>
      </c>
      <c r="AU350" s="160" t="s">
        <v>88</v>
      </c>
      <c r="AV350" s="12" t="s">
        <v>82</v>
      </c>
      <c r="AW350" s="12" t="s">
        <v>31</v>
      </c>
      <c r="AX350" s="12" t="s">
        <v>75</v>
      </c>
      <c r="AY350" s="160" t="s">
        <v>127</v>
      </c>
    </row>
    <row r="351" spans="2:65" s="13" customFormat="1" ht="11.25">
      <c r="B351" s="165"/>
      <c r="D351" s="159" t="s">
        <v>135</v>
      </c>
      <c r="E351" s="166" t="s">
        <v>1</v>
      </c>
      <c r="F351" s="167" t="s">
        <v>484</v>
      </c>
      <c r="H351" s="168">
        <v>1243.44</v>
      </c>
      <c r="I351" s="169"/>
      <c r="L351" s="165"/>
      <c r="M351" s="170"/>
      <c r="T351" s="171"/>
      <c r="AT351" s="166" t="s">
        <v>135</v>
      </c>
      <c r="AU351" s="166" t="s">
        <v>88</v>
      </c>
      <c r="AV351" s="13" t="s">
        <v>88</v>
      </c>
      <c r="AW351" s="13" t="s">
        <v>31</v>
      </c>
      <c r="AX351" s="13" t="s">
        <v>75</v>
      </c>
      <c r="AY351" s="166" t="s">
        <v>127</v>
      </c>
    </row>
    <row r="352" spans="2:65" s="14" customFormat="1" ht="11.25">
      <c r="B352" s="172"/>
      <c r="D352" s="159" t="s">
        <v>135</v>
      </c>
      <c r="E352" s="173" t="s">
        <v>1</v>
      </c>
      <c r="F352" s="174" t="s">
        <v>138</v>
      </c>
      <c r="H352" s="175">
        <v>4894.6049999999996</v>
      </c>
      <c r="I352" s="176"/>
      <c r="L352" s="172"/>
      <c r="M352" s="177"/>
      <c r="T352" s="178"/>
      <c r="AT352" s="173" t="s">
        <v>135</v>
      </c>
      <c r="AU352" s="173" t="s">
        <v>88</v>
      </c>
      <c r="AV352" s="14" t="s">
        <v>133</v>
      </c>
      <c r="AW352" s="14" t="s">
        <v>31</v>
      </c>
      <c r="AX352" s="14" t="s">
        <v>82</v>
      </c>
      <c r="AY352" s="173" t="s">
        <v>127</v>
      </c>
    </row>
    <row r="353" spans="2:65" s="1" customFormat="1" ht="24.2" customHeight="1">
      <c r="B353" s="143"/>
      <c r="C353" s="186" t="s">
        <v>485</v>
      </c>
      <c r="D353" s="186" t="s">
        <v>232</v>
      </c>
      <c r="E353" s="187" t="s">
        <v>486</v>
      </c>
      <c r="F353" s="188" t="s">
        <v>487</v>
      </c>
      <c r="G353" s="189" t="s">
        <v>480</v>
      </c>
      <c r="H353" s="190">
        <v>1443.288</v>
      </c>
      <c r="I353" s="191"/>
      <c r="J353" s="192">
        <f>ROUND(I353*H353,2)</f>
        <v>0</v>
      </c>
      <c r="K353" s="193"/>
      <c r="L353" s="194"/>
      <c r="M353" s="195" t="s">
        <v>1</v>
      </c>
      <c r="N353" s="196" t="s">
        <v>41</v>
      </c>
      <c r="P353" s="154">
        <f>O353*H353</f>
        <v>0</v>
      </c>
      <c r="Q353" s="154">
        <v>1E-3</v>
      </c>
      <c r="R353" s="154">
        <f>Q353*H353</f>
        <v>1.4432880000000001</v>
      </c>
      <c r="S353" s="154">
        <v>0</v>
      </c>
      <c r="T353" s="155">
        <f>S353*H353</f>
        <v>0</v>
      </c>
      <c r="AR353" s="156" t="s">
        <v>322</v>
      </c>
      <c r="AT353" s="156" t="s">
        <v>232</v>
      </c>
      <c r="AU353" s="156" t="s">
        <v>88</v>
      </c>
      <c r="AY353" s="17" t="s">
        <v>127</v>
      </c>
      <c r="BE353" s="157">
        <f>IF(N353="základná",J353,0)</f>
        <v>0</v>
      </c>
      <c r="BF353" s="157">
        <f>IF(N353="znížená",J353,0)</f>
        <v>0</v>
      </c>
      <c r="BG353" s="157">
        <f>IF(N353="zákl. prenesená",J353,0)</f>
        <v>0</v>
      </c>
      <c r="BH353" s="157">
        <f>IF(N353="zníž. prenesená",J353,0)</f>
        <v>0</v>
      </c>
      <c r="BI353" s="157">
        <f>IF(N353="nulová",J353,0)</f>
        <v>0</v>
      </c>
      <c r="BJ353" s="17" t="s">
        <v>88</v>
      </c>
      <c r="BK353" s="157">
        <f>ROUND(I353*H353,2)</f>
        <v>0</v>
      </c>
      <c r="BL353" s="17" t="s">
        <v>231</v>
      </c>
      <c r="BM353" s="156" t="s">
        <v>488</v>
      </c>
    </row>
    <row r="354" spans="2:65" s="13" customFormat="1" ht="11.25">
      <c r="B354" s="165"/>
      <c r="D354" s="159" t="s">
        <v>135</v>
      </c>
      <c r="E354" s="166" t="s">
        <v>1</v>
      </c>
      <c r="F354" s="167" t="s">
        <v>489</v>
      </c>
      <c r="H354" s="168">
        <v>666.9</v>
      </c>
      <c r="I354" s="169"/>
      <c r="L354" s="165"/>
      <c r="M354" s="170"/>
      <c r="T354" s="171"/>
      <c r="AT354" s="166" t="s">
        <v>135</v>
      </c>
      <c r="AU354" s="166" t="s">
        <v>88</v>
      </c>
      <c r="AV354" s="13" t="s">
        <v>88</v>
      </c>
      <c r="AW354" s="13" t="s">
        <v>31</v>
      </c>
      <c r="AX354" s="13" t="s">
        <v>75</v>
      </c>
      <c r="AY354" s="166" t="s">
        <v>127</v>
      </c>
    </row>
    <row r="355" spans="2:65" s="13" customFormat="1" ht="11.25">
      <c r="B355" s="165"/>
      <c r="D355" s="159" t="s">
        <v>135</v>
      </c>
      <c r="E355" s="166" t="s">
        <v>1</v>
      </c>
      <c r="F355" s="167" t="s">
        <v>490</v>
      </c>
      <c r="H355" s="168">
        <v>645.17999999999995</v>
      </c>
      <c r="I355" s="169"/>
      <c r="L355" s="165"/>
      <c r="M355" s="170"/>
      <c r="T355" s="171"/>
      <c r="AT355" s="166" t="s">
        <v>135</v>
      </c>
      <c r="AU355" s="166" t="s">
        <v>88</v>
      </c>
      <c r="AV355" s="13" t="s">
        <v>88</v>
      </c>
      <c r="AW355" s="13" t="s">
        <v>31</v>
      </c>
      <c r="AX355" s="13" t="s">
        <v>75</v>
      </c>
      <c r="AY355" s="166" t="s">
        <v>127</v>
      </c>
    </row>
    <row r="356" spans="2:65" s="14" customFormat="1" ht="11.25">
      <c r="B356" s="172"/>
      <c r="D356" s="159" t="s">
        <v>135</v>
      </c>
      <c r="E356" s="173" t="s">
        <v>1</v>
      </c>
      <c r="F356" s="174" t="s">
        <v>138</v>
      </c>
      <c r="H356" s="175">
        <v>1312.08</v>
      </c>
      <c r="I356" s="176"/>
      <c r="L356" s="172"/>
      <c r="M356" s="177"/>
      <c r="T356" s="178"/>
      <c r="AT356" s="173" t="s">
        <v>135</v>
      </c>
      <c r="AU356" s="173" t="s">
        <v>88</v>
      </c>
      <c r="AV356" s="14" t="s">
        <v>133</v>
      </c>
      <c r="AW356" s="14" t="s">
        <v>31</v>
      </c>
      <c r="AX356" s="14" t="s">
        <v>75</v>
      </c>
      <c r="AY356" s="173" t="s">
        <v>127</v>
      </c>
    </row>
    <row r="357" spans="2:65" s="13" customFormat="1" ht="11.25">
      <c r="B357" s="165"/>
      <c r="D357" s="159" t="s">
        <v>135</v>
      </c>
      <c r="E357" s="166" t="s">
        <v>1</v>
      </c>
      <c r="F357" s="167" t="s">
        <v>491</v>
      </c>
      <c r="H357" s="168">
        <v>1443.288</v>
      </c>
      <c r="I357" s="169"/>
      <c r="L357" s="165"/>
      <c r="M357" s="170"/>
      <c r="T357" s="171"/>
      <c r="AT357" s="166" t="s">
        <v>135</v>
      </c>
      <c r="AU357" s="166" t="s">
        <v>88</v>
      </c>
      <c r="AV357" s="13" t="s">
        <v>88</v>
      </c>
      <c r="AW357" s="13" t="s">
        <v>31</v>
      </c>
      <c r="AX357" s="13" t="s">
        <v>75</v>
      </c>
      <c r="AY357" s="166" t="s">
        <v>127</v>
      </c>
    </row>
    <row r="358" spans="2:65" s="14" customFormat="1" ht="11.25">
      <c r="B358" s="172"/>
      <c r="D358" s="159" t="s">
        <v>135</v>
      </c>
      <c r="E358" s="173" t="s">
        <v>1</v>
      </c>
      <c r="F358" s="174" t="s">
        <v>138</v>
      </c>
      <c r="H358" s="175">
        <v>1443.288</v>
      </c>
      <c r="I358" s="176"/>
      <c r="L358" s="172"/>
      <c r="M358" s="177"/>
      <c r="T358" s="178"/>
      <c r="AT358" s="173" t="s">
        <v>135</v>
      </c>
      <c r="AU358" s="173" t="s">
        <v>88</v>
      </c>
      <c r="AV358" s="14" t="s">
        <v>133</v>
      </c>
      <c r="AW358" s="14" t="s">
        <v>31</v>
      </c>
      <c r="AX358" s="14" t="s">
        <v>82</v>
      </c>
      <c r="AY358" s="173" t="s">
        <v>127</v>
      </c>
    </row>
    <row r="359" spans="2:65" s="1" customFormat="1" ht="24.2" customHeight="1">
      <c r="B359" s="143"/>
      <c r="C359" s="186" t="s">
        <v>492</v>
      </c>
      <c r="D359" s="186" t="s">
        <v>232</v>
      </c>
      <c r="E359" s="187" t="s">
        <v>493</v>
      </c>
      <c r="F359" s="188" t="s">
        <v>494</v>
      </c>
      <c r="G359" s="189" t="s">
        <v>480</v>
      </c>
      <c r="H359" s="190">
        <v>1697.663</v>
      </c>
      <c r="I359" s="191"/>
      <c r="J359" s="192">
        <f>ROUND(I359*H359,2)</f>
        <v>0</v>
      </c>
      <c r="K359" s="193"/>
      <c r="L359" s="194"/>
      <c r="M359" s="195" t="s">
        <v>1</v>
      </c>
      <c r="N359" s="196" t="s">
        <v>41</v>
      </c>
      <c r="P359" s="154">
        <f>O359*H359</f>
        <v>0</v>
      </c>
      <c r="Q359" s="154">
        <v>1E-3</v>
      </c>
      <c r="R359" s="154">
        <f>Q359*H359</f>
        <v>1.6976630000000001</v>
      </c>
      <c r="S359" s="154">
        <v>0</v>
      </c>
      <c r="T359" s="155">
        <f>S359*H359</f>
        <v>0</v>
      </c>
      <c r="AR359" s="156" t="s">
        <v>322</v>
      </c>
      <c r="AT359" s="156" t="s">
        <v>232</v>
      </c>
      <c r="AU359" s="156" t="s">
        <v>88</v>
      </c>
      <c r="AY359" s="17" t="s">
        <v>127</v>
      </c>
      <c r="BE359" s="157">
        <f>IF(N359="základná",J359,0)</f>
        <v>0</v>
      </c>
      <c r="BF359" s="157">
        <f>IF(N359="znížená",J359,0)</f>
        <v>0</v>
      </c>
      <c r="BG359" s="157">
        <f>IF(N359="zákl. prenesená",J359,0)</f>
        <v>0</v>
      </c>
      <c r="BH359" s="157">
        <f>IF(N359="zníž. prenesená",J359,0)</f>
        <v>0</v>
      </c>
      <c r="BI359" s="157">
        <f>IF(N359="nulová",J359,0)</f>
        <v>0</v>
      </c>
      <c r="BJ359" s="17" t="s">
        <v>88</v>
      </c>
      <c r="BK359" s="157">
        <f>ROUND(I359*H359,2)</f>
        <v>0</v>
      </c>
      <c r="BL359" s="17" t="s">
        <v>231</v>
      </c>
      <c r="BM359" s="156" t="s">
        <v>495</v>
      </c>
    </row>
    <row r="360" spans="2:65" s="12" customFormat="1" ht="11.25">
      <c r="B360" s="158"/>
      <c r="D360" s="159" t="s">
        <v>135</v>
      </c>
      <c r="E360" s="160" t="s">
        <v>1</v>
      </c>
      <c r="F360" s="161" t="s">
        <v>496</v>
      </c>
      <c r="H360" s="160" t="s">
        <v>1</v>
      </c>
      <c r="I360" s="162"/>
      <c r="L360" s="158"/>
      <c r="M360" s="163"/>
      <c r="T360" s="164"/>
      <c r="AT360" s="160" t="s">
        <v>135</v>
      </c>
      <c r="AU360" s="160" t="s">
        <v>88</v>
      </c>
      <c r="AV360" s="12" t="s">
        <v>82</v>
      </c>
      <c r="AW360" s="12" t="s">
        <v>31</v>
      </c>
      <c r="AX360" s="12" t="s">
        <v>75</v>
      </c>
      <c r="AY360" s="160" t="s">
        <v>127</v>
      </c>
    </row>
    <row r="361" spans="2:65" s="13" customFormat="1" ht="11.25">
      <c r="B361" s="165"/>
      <c r="D361" s="159" t="s">
        <v>135</v>
      </c>
      <c r="E361" s="166" t="s">
        <v>1</v>
      </c>
      <c r="F361" s="167" t="s">
        <v>497</v>
      </c>
      <c r="H361" s="168">
        <v>456.36</v>
      </c>
      <c r="I361" s="169"/>
      <c r="L361" s="165"/>
      <c r="M361" s="170"/>
      <c r="T361" s="171"/>
      <c r="AT361" s="166" t="s">
        <v>135</v>
      </c>
      <c r="AU361" s="166" t="s">
        <v>88</v>
      </c>
      <c r="AV361" s="13" t="s">
        <v>88</v>
      </c>
      <c r="AW361" s="13" t="s">
        <v>31</v>
      </c>
      <c r="AX361" s="13" t="s">
        <v>75</v>
      </c>
      <c r="AY361" s="166" t="s">
        <v>127</v>
      </c>
    </row>
    <row r="362" spans="2:65" s="13" customFormat="1" ht="11.25">
      <c r="B362" s="165"/>
      <c r="D362" s="159" t="s">
        <v>135</v>
      </c>
      <c r="E362" s="166" t="s">
        <v>1</v>
      </c>
      <c r="F362" s="167" t="s">
        <v>498</v>
      </c>
      <c r="H362" s="168">
        <v>189.28</v>
      </c>
      <c r="I362" s="169"/>
      <c r="L362" s="165"/>
      <c r="M362" s="170"/>
      <c r="T362" s="171"/>
      <c r="AT362" s="166" t="s">
        <v>135</v>
      </c>
      <c r="AU362" s="166" t="s">
        <v>88</v>
      </c>
      <c r="AV362" s="13" t="s">
        <v>88</v>
      </c>
      <c r="AW362" s="13" t="s">
        <v>31</v>
      </c>
      <c r="AX362" s="13" t="s">
        <v>75</v>
      </c>
      <c r="AY362" s="166" t="s">
        <v>127</v>
      </c>
    </row>
    <row r="363" spans="2:65" s="13" customFormat="1" ht="11.25">
      <c r="B363" s="165"/>
      <c r="D363" s="159" t="s">
        <v>135</v>
      </c>
      <c r="E363" s="166" t="s">
        <v>1</v>
      </c>
      <c r="F363" s="167" t="s">
        <v>499</v>
      </c>
      <c r="H363" s="168">
        <v>196.62</v>
      </c>
      <c r="I363" s="169"/>
      <c r="L363" s="165"/>
      <c r="M363" s="170"/>
      <c r="T363" s="171"/>
      <c r="AT363" s="166" t="s">
        <v>135</v>
      </c>
      <c r="AU363" s="166" t="s">
        <v>88</v>
      </c>
      <c r="AV363" s="13" t="s">
        <v>88</v>
      </c>
      <c r="AW363" s="13" t="s">
        <v>31</v>
      </c>
      <c r="AX363" s="13" t="s">
        <v>75</v>
      </c>
      <c r="AY363" s="166" t="s">
        <v>127</v>
      </c>
    </row>
    <row r="364" spans="2:65" s="13" customFormat="1" ht="11.25">
      <c r="B364" s="165"/>
      <c r="D364" s="159" t="s">
        <v>135</v>
      </c>
      <c r="E364" s="166" t="s">
        <v>1</v>
      </c>
      <c r="F364" s="167" t="s">
        <v>500</v>
      </c>
      <c r="H364" s="168">
        <v>349.53</v>
      </c>
      <c r="I364" s="169"/>
      <c r="L364" s="165"/>
      <c r="M364" s="170"/>
      <c r="T364" s="171"/>
      <c r="AT364" s="166" t="s">
        <v>135</v>
      </c>
      <c r="AU364" s="166" t="s">
        <v>88</v>
      </c>
      <c r="AV364" s="13" t="s">
        <v>88</v>
      </c>
      <c r="AW364" s="13" t="s">
        <v>31</v>
      </c>
      <c r="AX364" s="13" t="s">
        <v>75</v>
      </c>
      <c r="AY364" s="166" t="s">
        <v>127</v>
      </c>
    </row>
    <row r="365" spans="2:65" s="12" customFormat="1" ht="11.25">
      <c r="B365" s="158"/>
      <c r="D365" s="159" t="s">
        <v>135</v>
      </c>
      <c r="E365" s="160" t="s">
        <v>1</v>
      </c>
      <c r="F365" s="161" t="s">
        <v>501</v>
      </c>
      <c r="H365" s="160" t="s">
        <v>1</v>
      </c>
      <c r="I365" s="162"/>
      <c r="L365" s="158"/>
      <c r="M365" s="163"/>
      <c r="T365" s="164"/>
      <c r="AT365" s="160" t="s">
        <v>135</v>
      </c>
      <c r="AU365" s="160" t="s">
        <v>88</v>
      </c>
      <c r="AV365" s="12" t="s">
        <v>82</v>
      </c>
      <c r="AW365" s="12" t="s">
        <v>31</v>
      </c>
      <c r="AX365" s="12" t="s">
        <v>75</v>
      </c>
      <c r="AY365" s="160" t="s">
        <v>127</v>
      </c>
    </row>
    <row r="366" spans="2:65" s="13" customFormat="1" ht="11.25">
      <c r="B366" s="165"/>
      <c r="D366" s="159" t="s">
        <v>135</v>
      </c>
      <c r="E366" s="166" t="s">
        <v>1</v>
      </c>
      <c r="F366" s="167" t="s">
        <v>502</v>
      </c>
      <c r="H366" s="168">
        <v>351.54</v>
      </c>
      <c r="I366" s="169"/>
      <c r="L366" s="165"/>
      <c r="M366" s="170"/>
      <c r="T366" s="171"/>
      <c r="AT366" s="166" t="s">
        <v>135</v>
      </c>
      <c r="AU366" s="166" t="s">
        <v>88</v>
      </c>
      <c r="AV366" s="13" t="s">
        <v>88</v>
      </c>
      <c r="AW366" s="13" t="s">
        <v>31</v>
      </c>
      <c r="AX366" s="13" t="s">
        <v>75</v>
      </c>
      <c r="AY366" s="166" t="s">
        <v>127</v>
      </c>
    </row>
    <row r="367" spans="2:65" s="14" customFormat="1" ht="11.25">
      <c r="B367" s="172"/>
      <c r="D367" s="159" t="s">
        <v>135</v>
      </c>
      <c r="E367" s="173" t="s">
        <v>1</v>
      </c>
      <c r="F367" s="174" t="s">
        <v>138</v>
      </c>
      <c r="H367" s="175">
        <v>1543.33</v>
      </c>
      <c r="I367" s="176"/>
      <c r="L367" s="172"/>
      <c r="M367" s="177"/>
      <c r="T367" s="178"/>
      <c r="AT367" s="173" t="s">
        <v>135</v>
      </c>
      <c r="AU367" s="173" t="s">
        <v>88</v>
      </c>
      <c r="AV367" s="14" t="s">
        <v>133</v>
      </c>
      <c r="AW367" s="14" t="s">
        <v>31</v>
      </c>
      <c r="AX367" s="14" t="s">
        <v>75</v>
      </c>
      <c r="AY367" s="173" t="s">
        <v>127</v>
      </c>
    </row>
    <row r="368" spans="2:65" s="13" customFormat="1" ht="11.25">
      <c r="B368" s="165"/>
      <c r="D368" s="159" t="s">
        <v>135</v>
      </c>
      <c r="E368" s="166" t="s">
        <v>1</v>
      </c>
      <c r="F368" s="167" t="s">
        <v>503</v>
      </c>
      <c r="H368" s="168">
        <v>1697.663</v>
      </c>
      <c r="I368" s="169"/>
      <c r="L368" s="165"/>
      <c r="M368" s="170"/>
      <c r="T368" s="171"/>
      <c r="AT368" s="166" t="s">
        <v>135</v>
      </c>
      <c r="AU368" s="166" t="s">
        <v>88</v>
      </c>
      <c r="AV368" s="13" t="s">
        <v>88</v>
      </c>
      <c r="AW368" s="13" t="s">
        <v>31</v>
      </c>
      <c r="AX368" s="13" t="s">
        <v>75</v>
      </c>
      <c r="AY368" s="166" t="s">
        <v>127</v>
      </c>
    </row>
    <row r="369" spans="2:65" s="14" customFormat="1" ht="11.25">
      <c r="B369" s="172"/>
      <c r="D369" s="159" t="s">
        <v>135</v>
      </c>
      <c r="E369" s="173" t="s">
        <v>1</v>
      </c>
      <c r="F369" s="174" t="s">
        <v>138</v>
      </c>
      <c r="H369" s="175">
        <v>1697.663</v>
      </c>
      <c r="I369" s="176"/>
      <c r="L369" s="172"/>
      <c r="M369" s="177"/>
      <c r="T369" s="178"/>
      <c r="AT369" s="173" t="s">
        <v>135</v>
      </c>
      <c r="AU369" s="173" t="s">
        <v>88</v>
      </c>
      <c r="AV369" s="14" t="s">
        <v>133</v>
      </c>
      <c r="AW369" s="14" t="s">
        <v>31</v>
      </c>
      <c r="AX369" s="14" t="s">
        <v>82</v>
      </c>
      <c r="AY369" s="173" t="s">
        <v>127</v>
      </c>
    </row>
    <row r="370" spans="2:65" s="1" customFormat="1" ht="24.2" customHeight="1">
      <c r="B370" s="143"/>
      <c r="C370" s="186" t="s">
        <v>504</v>
      </c>
      <c r="D370" s="186" t="s">
        <v>232</v>
      </c>
      <c r="E370" s="187" t="s">
        <v>505</v>
      </c>
      <c r="F370" s="188" t="s">
        <v>506</v>
      </c>
      <c r="G370" s="189" t="s">
        <v>480</v>
      </c>
      <c r="H370" s="190">
        <v>32.537999999999997</v>
      </c>
      <c r="I370" s="191"/>
      <c r="J370" s="192">
        <f>ROUND(I370*H370,2)</f>
        <v>0</v>
      </c>
      <c r="K370" s="193"/>
      <c r="L370" s="194"/>
      <c r="M370" s="195" t="s">
        <v>1</v>
      </c>
      <c r="N370" s="196" t="s">
        <v>41</v>
      </c>
      <c r="P370" s="154">
        <f>O370*H370</f>
        <v>0</v>
      </c>
      <c r="Q370" s="154">
        <v>1E-3</v>
      </c>
      <c r="R370" s="154">
        <f>Q370*H370</f>
        <v>3.2537999999999997E-2</v>
      </c>
      <c r="S370" s="154">
        <v>0</v>
      </c>
      <c r="T370" s="155">
        <f>S370*H370</f>
        <v>0</v>
      </c>
      <c r="AR370" s="156" t="s">
        <v>322</v>
      </c>
      <c r="AT370" s="156" t="s">
        <v>232</v>
      </c>
      <c r="AU370" s="156" t="s">
        <v>88</v>
      </c>
      <c r="AY370" s="17" t="s">
        <v>127</v>
      </c>
      <c r="BE370" s="157">
        <f>IF(N370="základná",J370,0)</f>
        <v>0</v>
      </c>
      <c r="BF370" s="157">
        <f>IF(N370="znížená",J370,0)</f>
        <v>0</v>
      </c>
      <c r="BG370" s="157">
        <f>IF(N370="zákl. prenesená",J370,0)</f>
        <v>0</v>
      </c>
      <c r="BH370" s="157">
        <f>IF(N370="zníž. prenesená",J370,0)</f>
        <v>0</v>
      </c>
      <c r="BI370" s="157">
        <f>IF(N370="nulová",J370,0)</f>
        <v>0</v>
      </c>
      <c r="BJ370" s="17" t="s">
        <v>88</v>
      </c>
      <c r="BK370" s="157">
        <f>ROUND(I370*H370,2)</f>
        <v>0</v>
      </c>
      <c r="BL370" s="17" t="s">
        <v>231</v>
      </c>
      <c r="BM370" s="156" t="s">
        <v>507</v>
      </c>
    </row>
    <row r="371" spans="2:65" s="13" customFormat="1" ht="11.25">
      <c r="B371" s="165"/>
      <c r="D371" s="159" t="s">
        <v>135</v>
      </c>
      <c r="E371" s="166" t="s">
        <v>1</v>
      </c>
      <c r="F371" s="167" t="s">
        <v>508</v>
      </c>
      <c r="H371" s="168">
        <v>32.537999999999997</v>
      </c>
      <c r="I371" s="169"/>
      <c r="L371" s="165"/>
      <c r="M371" s="170"/>
      <c r="T371" s="171"/>
      <c r="AT371" s="166" t="s">
        <v>135</v>
      </c>
      <c r="AU371" s="166" t="s">
        <v>88</v>
      </c>
      <c r="AV371" s="13" t="s">
        <v>88</v>
      </c>
      <c r="AW371" s="13" t="s">
        <v>31</v>
      </c>
      <c r="AX371" s="13" t="s">
        <v>75</v>
      </c>
      <c r="AY371" s="166" t="s">
        <v>127</v>
      </c>
    </row>
    <row r="372" spans="2:65" s="14" customFormat="1" ht="11.25">
      <c r="B372" s="172"/>
      <c r="D372" s="159" t="s">
        <v>135</v>
      </c>
      <c r="E372" s="173" t="s">
        <v>1</v>
      </c>
      <c r="F372" s="174" t="s">
        <v>138</v>
      </c>
      <c r="H372" s="175">
        <v>32.537999999999997</v>
      </c>
      <c r="I372" s="176"/>
      <c r="L372" s="172"/>
      <c r="M372" s="177"/>
      <c r="T372" s="178"/>
      <c r="AT372" s="173" t="s">
        <v>135</v>
      </c>
      <c r="AU372" s="173" t="s">
        <v>88</v>
      </c>
      <c r="AV372" s="14" t="s">
        <v>133</v>
      </c>
      <c r="AW372" s="14" t="s">
        <v>31</v>
      </c>
      <c r="AX372" s="14" t="s">
        <v>82</v>
      </c>
      <c r="AY372" s="173" t="s">
        <v>127</v>
      </c>
    </row>
    <row r="373" spans="2:65" s="1" customFormat="1" ht="24.2" customHeight="1">
      <c r="B373" s="143"/>
      <c r="C373" s="186" t="s">
        <v>509</v>
      </c>
      <c r="D373" s="186" t="s">
        <v>232</v>
      </c>
      <c r="E373" s="187" t="s">
        <v>510</v>
      </c>
      <c r="F373" s="188" t="s">
        <v>511</v>
      </c>
      <c r="G373" s="189" t="s">
        <v>480</v>
      </c>
      <c r="H373" s="190">
        <v>298.28699999999998</v>
      </c>
      <c r="I373" s="191"/>
      <c r="J373" s="192">
        <f>ROUND(I373*H373,2)</f>
        <v>0</v>
      </c>
      <c r="K373" s="193"/>
      <c r="L373" s="194"/>
      <c r="M373" s="195" t="s">
        <v>1</v>
      </c>
      <c r="N373" s="196" t="s">
        <v>41</v>
      </c>
      <c r="P373" s="154">
        <f>O373*H373</f>
        <v>0</v>
      </c>
      <c r="Q373" s="154">
        <v>1E-3</v>
      </c>
      <c r="R373" s="154">
        <f>Q373*H373</f>
        <v>0.29828699999999997</v>
      </c>
      <c r="S373" s="154">
        <v>0</v>
      </c>
      <c r="T373" s="155">
        <f>S373*H373</f>
        <v>0</v>
      </c>
      <c r="AR373" s="156" t="s">
        <v>322</v>
      </c>
      <c r="AT373" s="156" t="s">
        <v>232</v>
      </c>
      <c r="AU373" s="156" t="s">
        <v>88</v>
      </c>
      <c r="AY373" s="17" t="s">
        <v>127</v>
      </c>
      <c r="BE373" s="157">
        <f>IF(N373="základná",J373,0)</f>
        <v>0</v>
      </c>
      <c r="BF373" s="157">
        <f>IF(N373="znížená",J373,0)</f>
        <v>0</v>
      </c>
      <c r="BG373" s="157">
        <f>IF(N373="zákl. prenesená",J373,0)</f>
        <v>0</v>
      </c>
      <c r="BH373" s="157">
        <f>IF(N373="zníž. prenesená",J373,0)</f>
        <v>0</v>
      </c>
      <c r="BI373" s="157">
        <f>IF(N373="nulová",J373,0)</f>
        <v>0</v>
      </c>
      <c r="BJ373" s="17" t="s">
        <v>88</v>
      </c>
      <c r="BK373" s="157">
        <f>ROUND(I373*H373,2)</f>
        <v>0</v>
      </c>
      <c r="BL373" s="17" t="s">
        <v>231</v>
      </c>
      <c r="BM373" s="156" t="s">
        <v>512</v>
      </c>
    </row>
    <row r="374" spans="2:65" s="13" customFormat="1" ht="11.25">
      <c r="B374" s="165"/>
      <c r="D374" s="159" t="s">
        <v>135</v>
      </c>
      <c r="E374" s="166" t="s">
        <v>1</v>
      </c>
      <c r="F374" s="167" t="s">
        <v>513</v>
      </c>
      <c r="H374" s="168">
        <v>298.28699999999998</v>
      </c>
      <c r="I374" s="169"/>
      <c r="L374" s="165"/>
      <c r="M374" s="170"/>
      <c r="T374" s="171"/>
      <c r="AT374" s="166" t="s">
        <v>135</v>
      </c>
      <c r="AU374" s="166" t="s">
        <v>88</v>
      </c>
      <c r="AV374" s="13" t="s">
        <v>88</v>
      </c>
      <c r="AW374" s="13" t="s">
        <v>31</v>
      </c>
      <c r="AX374" s="13" t="s">
        <v>75</v>
      </c>
      <c r="AY374" s="166" t="s">
        <v>127</v>
      </c>
    </row>
    <row r="375" spans="2:65" s="14" customFormat="1" ht="11.25">
      <c r="B375" s="172"/>
      <c r="D375" s="159" t="s">
        <v>135</v>
      </c>
      <c r="E375" s="173" t="s">
        <v>1</v>
      </c>
      <c r="F375" s="174" t="s">
        <v>138</v>
      </c>
      <c r="H375" s="175">
        <v>298.28699999999998</v>
      </c>
      <c r="I375" s="176"/>
      <c r="L375" s="172"/>
      <c r="M375" s="177"/>
      <c r="T375" s="178"/>
      <c r="AT375" s="173" t="s">
        <v>135</v>
      </c>
      <c r="AU375" s="173" t="s">
        <v>88</v>
      </c>
      <c r="AV375" s="14" t="s">
        <v>133</v>
      </c>
      <c r="AW375" s="14" t="s">
        <v>31</v>
      </c>
      <c r="AX375" s="14" t="s">
        <v>82</v>
      </c>
      <c r="AY375" s="173" t="s">
        <v>127</v>
      </c>
    </row>
    <row r="376" spans="2:65" s="1" customFormat="1" ht="16.5" customHeight="1">
      <c r="B376" s="143"/>
      <c r="C376" s="186" t="s">
        <v>514</v>
      </c>
      <c r="D376" s="186" t="s">
        <v>232</v>
      </c>
      <c r="E376" s="187" t="s">
        <v>515</v>
      </c>
      <c r="F376" s="188" t="s">
        <v>516</v>
      </c>
      <c r="G376" s="189" t="s">
        <v>480</v>
      </c>
      <c r="H376" s="190">
        <v>353.25</v>
      </c>
      <c r="I376" s="191"/>
      <c r="J376" s="192">
        <f>ROUND(I376*H376,2)</f>
        <v>0</v>
      </c>
      <c r="K376" s="193"/>
      <c r="L376" s="194"/>
      <c r="M376" s="195" t="s">
        <v>1</v>
      </c>
      <c r="N376" s="196" t="s">
        <v>41</v>
      </c>
      <c r="P376" s="154">
        <f>O376*H376</f>
        <v>0</v>
      </c>
      <c r="Q376" s="154">
        <v>1E-3</v>
      </c>
      <c r="R376" s="154">
        <f>Q376*H376</f>
        <v>0.35325000000000001</v>
      </c>
      <c r="S376" s="154">
        <v>0</v>
      </c>
      <c r="T376" s="155">
        <f>S376*H376</f>
        <v>0</v>
      </c>
      <c r="AR376" s="156" t="s">
        <v>322</v>
      </c>
      <c r="AT376" s="156" t="s">
        <v>232</v>
      </c>
      <c r="AU376" s="156" t="s">
        <v>88</v>
      </c>
      <c r="AY376" s="17" t="s">
        <v>127</v>
      </c>
      <c r="BE376" s="157">
        <f>IF(N376="základná",J376,0)</f>
        <v>0</v>
      </c>
      <c r="BF376" s="157">
        <f>IF(N376="znížená",J376,0)</f>
        <v>0</v>
      </c>
      <c r="BG376" s="157">
        <f>IF(N376="zákl. prenesená",J376,0)</f>
        <v>0</v>
      </c>
      <c r="BH376" s="157">
        <f>IF(N376="zníž. prenesená",J376,0)</f>
        <v>0</v>
      </c>
      <c r="BI376" s="157">
        <f>IF(N376="nulová",J376,0)</f>
        <v>0</v>
      </c>
      <c r="BJ376" s="17" t="s">
        <v>88</v>
      </c>
      <c r="BK376" s="157">
        <f>ROUND(I376*H376,2)</f>
        <v>0</v>
      </c>
      <c r="BL376" s="17" t="s">
        <v>231</v>
      </c>
      <c r="BM376" s="156" t="s">
        <v>517</v>
      </c>
    </row>
    <row r="377" spans="2:65" s="12" customFormat="1" ht="11.25">
      <c r="B377" s="158"/>
      <c r="D377" s="159" t="s">
        <v>135</v>
      </c>
      <c r="E377" s="160" t="s">
        <v>1</v>
      </c>
      <c r="F377" s="161" t="s">
        <v>518</v>
      </c>
      <c r="H377" s="160" t="s">
        <v>1</v>
      </c>
      <c r="I377" s="162"/>
      <c r="L377" s="158"/>
      <c r="M377" s="163"/>
      <c r="T377" s="164"/>
      <c r="AT377" s="160" t="s">
        <v>135</v>
      </c>
      <c r="AU377" s="160" t="s">
        <v>88</v>
      </c>
      <c r="AV377" s="12" t="s">
        <v>82</v>
      </c>
      <c r="AW377" s="12" t="s">
        <v>31</v>
      </c>
      <c r="AX377" s="12" t="s">
        <v>75</v>
      </c>
      <c r="AY377" s="160" t="s">
        <v>127</v>
      </c>
    </row>
    <row r="378" spans="2:65" s="13" customFormat="1" ht="11.25">
      <c r="B378" s="165"/>
      <c r="D378" s="159" t="s">
        <v>135</v>
      </c>
      <c r="E378" s="166" t="s">
        <v>1</v>
      </c>
      <c r="F378" s="167" t="s">
        <v>519</v>
      </c>
      <c r="H378" s="168">
        <v>153.86000000000001</v>
      </c>
      <c r="I378" s="169"/>
      <c r="L378" s="165"/>
      <c r="M378" s="170"/>
      <c r="T378" s="171"/>
      <c r="AT378" s="166" t="s">
        <v>135</v>
      </c>
      <c r="AU378" s="166" t="s">
        <v>88</v>
      </c>
      <c r="AV378" s="13" t="s">
        <v>88</v>
      </c>
      <c r="AW378" s="13" t="s">
        <v>31</v>
      </c>
      <c r="AX378" s="13" t="s">
        <v>75</v>
      </c>
      <c r="AY378" s="166" t="s">
        <v>127</v>
      </c>
    </row>
    <row r="379" spans="2:65" s="12" customFormat="1" ht="11.25">
      <c r="B379" s="158"/>
      <c r="D379" s="159" t="s">
        <v>135</v>
      </c>
      <c r="E379" s="160" t="s">
        <v>1</v>
      </c>
      <c r="F379" s="161" t="s">
        <v>520</v>
      </c>
      <c r="H379" s="160" t="s">
        <v>1</v>
      </c>
      <c r="I379" s="162"/>
      <c r="L379" s="158"/>
      <c r="M379" s="163"/>
      <c r="T379" s="164"/>
      <c r="AT379" s="160" t="s">
        <v>135</v>
      </c>
      <c r="AU379" s="160" t="s">
        <v>88</v>
      </c>
      <c r="AV379" s="12" t="s">
        <v>82</v>
      </c>
      <c r="AW379" s="12" t="s">
        <v>31</v>
      </c>
      <c r="AX379" s="12" t="s">
        <v>75</v>
      </c>
      <c r="AY379" s="160" t="s">
        <v>127</v>
      </c>
    </row>
    <row r="380" spans="2:65" s="13" customFormat="1" ht="11.25">
      <c r="B380" s="165"/>
      <c r="D380" s="159" t="s">
        <v>135</v>
      </c>
      <c r="E380" s="166" t="s">
        <v>1</v>
      </c>
      <c r="F380" s="167" t="s">
        <v>521</v>
      </c>
      <c r="H380" s="168">
        <v>167.27600000000001</v>
      </c>
      <c r="I380" s="169"/>
      <c r="L380" s="165"/>
      <c r="M380" s="170"/>
      <c r="T380" s="171"/>
      <c r="AT380" s="166" t="s">
        <v>135</v>
      </c>
      <c r="AU380" s="166" t="s">
        <v>88</v>
      </c>
      <c r="AV380" s="13" t="s">
        <v>88</v>
      </c>
      <c r="AW380" s="13" t="s">
        <v>31</v>
      </c>
      <c r="AX380" s="13" t="s">
        <v>75</v>
      </c>
      <c r="AY380" s="166" t="s">
        <v>127</v>
      </c>
    </row>
    <row r="381" spans="2:65" s="14" customFormat="1" ht="11.25">
      <c r="B381" s="172"/>
      <c r="D381" s="159" t="s">
        <v>135</v>
      </c>
      <c r="E381" s="173" t="s">
        <v>1</v>
      </c>
      <c r="F381" s="174" t="s">
        <v>138</v>
      </c>
      <c r="H381" s="175">
        <v>321.13600000000002</v>
      </c>
      <c r="I381" s="176"/>
      <c r="L381" s="172"/>
      <c r="M381" s="177"/>
      <c r="T381" s="178"/>
      <c r="AT381" s="173" t="s">
        <v>135</v>
      </c>
      <c r="AU381" s="173" t="s">
        <v>88</v>
      </c>
      <c r="AV381" s="14" t="s">
        <v>133</v>
      </c>
      <c r="AW381" s="14" t="s">
        <v>31</v>
      </c>
      <c r="AX381" s="14" t="s">
        <v>75</v>
      </c>
      <c r="AY381" s="173" t="s">
        <v>127</v>
      </c>
    </row>
    <row r="382" spans="2:65" s="13" customFormat="1" ht="11.25">
      <c r="B382" s="165"/>
      <c r="D382" s="159" t="s">
        <v>135</v>
      </c>
      <c r="E382" s="166" t="s">
        <v>1</v>
      </c>
      <c r="F382" s="167" t="s">
        <v>522</v>
      </c>
      <c r="H382" s="168">
        <v>353.25</v>
      </c>
      <c r="I382" s="169"/>
      <c r="L382" s="165"/>
      <c r="M382" s="170"/>
      <c r="T382" s="171"/>
      <c r="AT382" s="166" t="s">
        <v>135</v>
      </c>
      <c r="AU382" s="166" t="s">
        <v>88</v>
      </c>
      <c r="AV382" s="13" t="s">
        <v>88</v>
      </c>
      <c r="AW382" s="13" t="s">
        <v>31</v>
      </c>
      <c r="AX382" s="13" t="s">
        <v>75</v>
      </c>
      <c r="AY382" s="166" t="s">
        <v>127</v>
      </c>
    </row>
    <row r="383" spans="2:65" s="14" customFormat="1" ht="11.25">
      <c r="B383" s="172"/>
      <c r="D383" s="159" t="s">
        <v>135</v>
      </c>
      <c r="E383" s="173" t="s">
        <v>1</v>
      </c>
      <c r="F383" s="174" t="s">
        <v>138</v>
      </c>
      <c r="H383" s="175">
        <v>353.25</v>
      </c>
      <c r="I383" s="176"/>
      <c r="L383" s="172"/>
      <c r="M383" s="177"/>
      <c r="T383" s="178"/>
      <c r="AT383" s="173" t="s">
        <v>135</v>
      </c>
      <c r="AU383" s="173" t="s">
        <v>88</v>
      </c>
      <c r="AV383" s="14" t="s">
        <v>133</v>
      </c>
      <c r="AW383" s="14" t="s">
        <v>31</v>
      </c>
      <c r="AX383" s="14" t="s">
        <v>82</v>
      </c>
      <c r="AY383" s="173" t="s">
        <v>127</v>
      </c>
    </row>
    <row r="384" spans="2:65" s="1" customFormat="1" ht="24.2" customHeight="1">
      <c r="B384" s="143"/>
      <c r="C384" s="186" t="s">
        <v>523</v>
      </c>
      <c r="D384" s="186" t="s">
        <v>232</v>
      </c>
      <c r="E384" s="187" t="s">
        <v>524</v>
      </c>
      <c r="F384" s="188" t="s">
        <v>525</v>
      </c>
      <c r="G384" s="189" t="s">
        <v>480</v>
      </c>
      <c r="H384" s="190">
        <v>1367.7840000000001</v>
      </c>
      <c r="I384" s="191"/>
      <c r="J384" s="192">
        <f>ROUND(I384*H384,2)</f>
        <v>0</v>
      </c>
      <c r="K384" s="193"/>
      <c r="L384" s="194"/>
      <c r="M384" s="195" t="s">
        <v>1</v>
      </c>
      <c r="N384" s="196" t="s">
        <v>41</v>
      </c>
      <c r="P384" s="154">
        <f>O384*H384</f>
        <v>0</v>
      </c>
      <c r="Q384" s="154">
        <v>1E-3</v>
      </c>
      <c r="R384" s="154">
        <f>Q384*H384</f>
        <v>1.3677840000000001</v>
      </c>
      <c r="S384" s="154">
        <v>0</v>
      </c>
      <c r="T384" s="155">
        <f>S384*H384</f>
        <v>0</v>
      </c>
      <c r="AR384" s="156" t="s">
        <v>322</v>
      </c>
      <c r="AT384" s="156" t="s">
        <v>232</v>
      </c>
      <c r="AU384" s="156" t="s">
        <v>88</v>
      </c>
      <c r="AY384" s="17" t="s">
        <v>127</v>
      </c>
      <c r="BE384" s="157">
        <f>IF(N384="základná",J384,0)</f>
        <v>0</v>
      </c>
      <c r="BF384" s="157">
        <f>IF(N384="znížená",J384,0)</f>
        <v>0</v>
      </c>
      <c r="BG384" s="157">
        <f>IF(N384="zákl. prenesená",J384,0)</f>
        <v>0</v>
      </c>
      <c r="BH384" s="157">
        <f>IF(N384="zníž. prenesená",J384,0)</f>
        <v>0</v>
      </c>
      <c r="BI384" s="157">
        <f>IF(N384="nulová",J384,0)</f>
        <v>0</v>
      </c>
      <c r="BJ384" s="17" t="s">
        <v>88</v>
      </c>
      <c r="BK384" s="157">
        <f>ROUND(I384*H384,2)</f>
        <v>0</v>
      </c>
      <c r="BL384" s="17" t="s">
        <v>231</v>
      </c>
      <c r="BM384" s="156" t="s">
        <v>526</v>
      </c>
    </row>
    <row r="385" spans="2:65" s="12" customFormat="1" ht="11.25">
      <c r="B385" s="158"/>
      <c r="D385" s="159" t="s">
        <v>135</v>
      </c>
      <c r="E385" s="160" t="s">
        <v>1</v>
      </c>
      <c r="F385" s="161" t="s">
        <v>527</v>
      </c>
      <c r="H385" s="160" t="s">
        <v>1</v>
      </c>
      <c r="I385" s="162"/>
      <c r="L385" s="158"/>
      <c r="M385" s="163"/>
      <c r="T385" s="164"/>
      <c r="AT385" s="160" t="s">
        <v>135</v>
      </c>
      <c r="AU385" s="160" t="s">
        <v>88</v>
      </c>
      <c r="AV385" s="12" t="s">
        <v>82</v>
      </c>
      <c r="AW385" s="12" t="s">
        <v>31</v>
      </c>
      <c r="AX385" s="12" t="s">
        <v>75</v>
      </c>
      <c r="AY385" s="160" t="s">
        <v>127</v>
      </c>
    </row>
    <row r="386" spans="2:65" s="13" customFormat="1" ht="11.25">
      <c r="B386" s="165"/>
      <c r="D386" s="159" t="s">
        <v>135</v>
      </c>
      <c r="E386" s="166" t="s">
        <v>1</v>
      </c>
      <c r="F386" s="167" t="s">
        <v>528</v>
      </c>
      <c r="H386" s="168">
        <v>1367.7840000000001</v>
      </c>
      <c r="I386" s="169"/>
      <c r="L386" s="165"/>
      <c r="M386" s="170"/>
      <c r="T386" s="171"/>
      <c r="AT386" s="166" t="s">
        <v>135</v>
      </c>
      <c r="AU386" s="166" t="s">
        <v>88</v>
      </c>
      <c r="AV386" s="13" t="s">
        <v>88</v>
      </c>
      <c r="AW386" s="13" t="s">
        <v>31</v>
      </c>
      <c r="AX386" s="13" t="s">
        <v>75</v>
      </c>
      <c r="AY386" s="166" t="s">
        <v>127</v>
      </c>
    </row>
    <row r="387" spans="2:65" s="14" customFormat="1" ht="11.25">
      <c r="B387" s="172"/>
      <c r="D387" s="159" t="s">
        <v>135</v>
      </c>
      <c r="E387" s="173" t="s">
        <v>1</v>
      </c>
      <c r="F387" s="174" t="s">
        <v>138</v>
      </c>
      <c r="H387" s="175">
        <v>1367.7840000000001</v>
      </c>
      <c r="I387" s="176"/>
      <c r="L387" s="172"/>
      <c r="M387" s="177"/>
      <c r="T387" s="178"/>
      <c r="AT387" s="173" t="s">
        <v>135</v>
      </c>
      <c r="AU387" s="173" t="s">
        <v>88</v>
      </c>
      <c r="AV387" s="14" t="s">
        <v>133</v>
      </c>
      <c r="AW387" s="14" t="s">
        <v>31</v>
      </c>
      <c r="AX387" s="14" t="s">
        <v>82</v>
      </c>
      <c r="AY387" s="173" t="s">
        <v>127</v>
      </c>
    </row>
    <row r="388" spans="2:65" s="1" customFormat="1" ht="24.2" customHeight="1">
      <c r="B388" s="143"/>
      <c r="C388" s="144" t="s">
        <v>529</v>
      </c>
      <c r="D388" s="144" t="s">
        <v>129</v>
      </c>
      <c r="E388" s="145" t="s">
        <v>530</v>
      </c>
      <c r="F388" s="146" t="s">
        <v>531</v>
      </c>
      <c r="G388" s="147" t="s">
        <v>409</v>
      </c>
      <c r="H388" s="197"/>
      <c r="I388" s="149"/>
      <c r="J388" s="150">
        <f>ROUND(I388*H388,2)</f>
        <v>0</v>
      </c>
      <c r="K388" s="151"/>
      <c r="L388" s="32"/>
      <c r="M388" s="198" t="s">
        <v>1</v>
      </c>
      <c r="N388" s="199" t="s">
        <v>41</v>
      </c>
      <c r="O388" s="200"/>
      <c r="P388" s="201">
        <f>O388*H388</f>
        <v>0</v>
      </c>
      <c r="Q388" s="201">
        <v>0</v>
      </c>
      <c r="R388" s="201">
        <f>Q388*H388</f>
        <v>0</v>
      </c>
      <c r="S388" s="201">
        <v>0</v>
      </c>
      <c r="T388" s="202">
        <f>S388*H388</f>
        <v>0</v>
      </c>
      <c r="AR388" s="156" t="s">
        <v>231</v>
      </c>
      <c r="AT388" s="156" t="s">
        <v>129</v>
      </c>
      <c r="AU388" s="156" t="s">
        <v>88</v>
      </c>
      <c r="AY388" s="17" t="s">
        <v>127</v>
      </c>
      <c r="BE388" s="157">
        <f>IF(N388="základná",J388,0)</f>
        <v>0</v>
      </c>
      <c r="BF388" s="157">
        <f>IF(N388="znížená",J388,0)</f>
        <v>0</v>
      </c>
      <c r="BG388" s="157">
        <f>IF(N388="zákl. prenesená",J388,0)</f>
        <v>0</v>
      </c>
      <c r="BH388" s="157">
        <f>IF(N388="zníž. prenesená",J388,0)</f>
        <v>0</v>
      </c>
      <c r="BI388" s="157">
        <f>IF(N388="nulová",J388,0)</f>
        <v>0</v>
      </c>
      <c r="BJ388" s="17" t="s">
        <v>88</v>
      </c>
      <c r="BK388" s="157">
        <f>ROUND(I388*H388,2)</f>
        <v>0</v>
      </c>
      <c r="BL388" s="17" t="s">
        <v>231</v>
      </c>
      <c r="BM388" s="156" t="s">
        <v>532</v>
      </c>
    </row>
    <row r="389" spans="2:65" s="1" customFormat="1" ht="6.95" customHeight="1"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32"/>
    </row>
  </sheetData>
  <autoFilter ref="C129:K388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57"/>
  <sheetViews>
    <sheetView showGridLines="0" tabSelected="1" topLeftCell="A225" workbookViewId="0">
      <selection activeCell="W231" sqref="W231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8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4.95" customHeight="1">
      <c r="B4" s="20"/>
      <c r="D4" s="21" t="s">
        <v>93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49" t="str">
        <f>'Rekapitulácia stavby'!K6</f>
        <v>Prestavba oceľového prístrešku na skladovú halu charity</v>
      </c>
      <c r="F7" s="250"/>
      <c r="G7" s="250"/>
      <c r="H7" s="250"/>
      <c r="L7" s="20"/>
    </row>
    <row r="8" spans="2:46" ht="12" customHeight="1">
      <c r="B8" s="20"/>
      <c r="D8" s="27" t="s">
        <v>94</v>
      </c>
      <c r="L8" s="20"/>
    </row>
    <row r="9" spans="2:46" s="1" customFormat="1" ht="16.5" customHeight="1">
      <c r="B9" s="32"/>
      <c r="E9" s="249" t="s">
        <v>95</v>
      </c>
      <c r="F9" s="251"/>
      <c r="G9" s="251"/>
      <c r="H9" s="251"/>
      <c r="L9" s="32"/>
    </row>
    <row r="10" spans="2:46" s="1" customFormat="1" ht="12" customHeight="1">
      <c r="B10" s="32"/>
      <c r="D10" s="27" t="s">
        <v>96</v>
      </c>
      <c r="L10" s="32"/>
    </row>
    <row r="11" spans="2:46" s="1" customFormat="1" ht="30" customHeight="1">
      <c r="B11" s="32"/>
      <c r="E11" s="225" t="s">
        <v>533</v>
      </c>
      <c r="F11" s="251"/>
      <c r="G11" s="251"/>
      <c r="H11" s="251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14. 3. 2023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52" t="str">
        <f>'Rekapitulácia stavby'!E14</f>
        <v>Vyplň údaj</v>
      </c>
      <c r="F20" s="206"/>
      <c r="G20" s="206"/>
      <c r="H20" s="206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7"/>
      <c r="E29" s="211" t="s">
        <v>1</v>
      </c>
      <c r="F29" s="211"/>
      <c r="G29" s="211"/>
      <c r="H29" s="211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35</v>
      </c>
      <c r="J32" s="69">
        <f>ROUND(J140,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8" t="s">
        <v>39</v>
      </c>
      <c r="E35" s="37" t="s">
        <v>40</v>
      </c>
      <c r="F35" s="99">
        <f>ROUND((SUM(BE140:BE456)),  2)</f>
        <v>0</v>
      </c>
      <c r="G35" s="100"/>
      <c r="H35" s="100"/>
      <c r="I35" s="101">
        <v>0.2</v>
      </c>
      <c r="J35" s="99">
        <f>ROUND(((SUM(BE140:BE456))*I35),  2)</f>
        <v>0</v>
      </c>
      <c r="L35" s="32"/>
    </row>
    <row r="36" spans="2:12" s="1" customFormat="1" ht="14.45" customHeight="1">
      <c r="B36" s="32"/>
      <c r="E36" s="37" t="s">
        <v>41</v>
      </c>
      <c r="F36" s="99">
        <f>ROUND((SUM(BF140:BF456)),  2)</f>
        <v>0</v>
      </c>
      <c r="G36" s="100"/>
      <c r="H36" s="100"/>
      <c r="I36" s="101">
        <v>0.2</v>
      </c>
      <c r="J36" s="99">
        <f>ROUND(((SUM(BF140:BF456))*I36),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9">
        <f>ROUND((SUM(BG140:BG456)),  2)</f>
        <v>0</v>
      </c>
      <c r="I37" s="102">
        <v>0.2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9">
        <f>ROUND((SUM(BH140:BH456)),  2)</f>
        <v>0</v>
      </c>
      <c r="I38" s="102">
        <v>0.2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44</v>
      </c>
      <c r="F39" s="99">
        <f>ROUND((SUM(BI140:BI456)),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45</v>
      </c>
      <c r="E41" s="60"/>
      <c r="F41" s="60"/>
      <c r="G41" s="105" t="s">
        <v>46</v>
      </c>
      <c r="H41" s="106" t="s">
        <v>47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6" t="s">
        <v>50</v>
      </c>
      <c r="E61" s="34"/>
      <c r="F61" s="109" t="s">
        <v>51</v>
      </c>
      <c r="G61" s="46" t="s">
        <v>50</v>
      </c>
      <c r="H61" s="34"/>
      <c r="I61" s="34"/>
      <c r="J61" s="110" t="s">
        <v>51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4" t="s">
        <v>52</v>
      </c>
      <c r="E65" s="45"/>
      <c r="F65" s="45"/>
      <c r="G65" s="44" t="s">
        <v>53</v>
      </c>
      <c r="H65" s="45"/>
      <c r="I65" s="45"/>
      <c r="J65" s="45"/>
      <c r="K65" s="45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6" t="s">
        <v>50</v>
      </c>
      <c r="E76" s="34"/>
      <c r="F76" s="109" t="s">
        <v>51</v>
      </c>
      <c r="G76" s="46" t="s">
        <v>50</v>
      </c>
      <c r="H76" s="34"/>
      <c r="I76" s="34"/>
      <c r="J76" s="110" t="s">
        <v>51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98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16.5" customHeight="1">
      <c r="B85" s="32"/>
      <c r="E85" s="249" t="str">
        <f>E7</f>
        <v>Prestavba oceľového prístrešku na skladovú halu charity</v>
      </c>
      <c r="F85" s="250"/>
      <c r="G85" s="250"/>
      <c r="H85" s="250"/>
      <c r="L85" s="32"/>
    </row>
    <row r="86" spans="2:12" ht="12" customHeight="1">
      <c r="B86" s="20"/>
      <c r="C86" s="27" t="s">
        <v>94</v>
      </c>
      <c r="L86" s="20"/>
    </row>
    <row r="87" spans="2:12" s="1" customFormat="1" ht="16.5" customHeight="1">
      <c r="B87" s="32"/>
      <c r="E87" s="249" t="s">
        <v>95</v>
      </c>
      <c r="F87" s="251"/>
      <c r="G87" s="251"/>
      <c r="H87" s="251"/>
      <c r="L87" s="32"/>
    </row>
    <row r="88" spans="2:12" s="1" customFormat="1" ht="12" customHeight="1">
      <c r="B88" s="32"/>
      <c r="C88" s="27" t="s">
        <v>96</v>
      </c>
      <c r="L88" s="32"/>
    </row>
    <row r="89" spans="2:12" s="1" customFormat="1" ht="30" customHeight="1">
      <c r="B89" s="32"/>
      <c r="E89" s="225" t="str">
        <f>E11</f>
        <v xml:space="preserve">01.2 - 01.2 -  Vstavok - soc. zázemie , žumpa a kanalizačná prípojka  </v>
      </c>
      <c r="F89" s="251"/>
      <c r="G89" s="251"/>
      <c r="H89" s="251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1057/7,8, 1045/57,58 k.ú. Poprad Sp.Sobota</v>
      </c>
      <c r="I91" s="27" t="s">
        <v>21</v>
      </c>
      <c r="J91" s="55" t="str">
        <f>IF(J14="","",J14)</f>
        <v>14. 3. 2023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Reg.charitatívne centrum. Humanita, Spiš.Podhradie</v>
      </c>
      <c r="I93" s="27" t="s">
        <v>29</v>
      </c>
      <c r="J93" s="30" t="str">
        <f>E23</f>
        <v xml:space="preserve">Ing. M. Babej </v>
      </c>
      <c r="L93" s="32"/>
    </row>
    <row r="94" spans="2:12" s="1" customFormat="1" ht="25.7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Finas Group s.r.o., Poprad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99</v>
      </c>
      <c r="D96" s="103"/>
      <c r="E96" s="103"/>
      <c r="F96" s="103"/>
      <c r="G96" s="103"/>
      <c r="H96" s="103"/>
      <c r="I96" s="103"/>
      <c r="J96" s="112" t="s">
        <v>100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101</v>
      </c>
      <c r="J98" s="69">
        <f>J140</f>
        <v>0</v>
      </c>
      <c r="L98" s="32"/>
      <c r="AU98" s="17" t="s">
        <v>102</v>
      </c>
    </row>
    <row r="99" spans="2:47" s="8" customFormat="1" ht="24.95" customHeight="1">
      <c r="B99" s="114"/>
      <c r="D99" s="115" t="s">
        <v>103</v>
      </c>
      <c r="E99" s="116"/>
      <c r="F99" s="116"/>
      <c r="G99" s="116"/>
      <c r="H99" s="116"/>
      <c r="I99" s="116"/>
      <c r="J99" s="117">
        <f>J141</f>
        <v>0</v>
      </c>
      <c r="L99" s="114"/>
    </row>
    <row r="100" spans="2:47" s="9" customFormat="1" ht="19.899999999999999" customHeight="1">
      <c r="B100" s="118"/>
      <c r="D100" s="119" t="s">
        <v>104</v>
      </c>
      <c r="E100" s="120"/>
      <c r="F100" s="120"/>
      <c r="G100" s="120"/>
      <c r="H100" s="120"/>
      <c r="I100" s="120"/>
      <c r="J100" s="121">
        <f>J142</f>
        <v>0</v>
      </c>
      <c r="L100" s="118"/>
    </row>
    <row r="101" spans="2:47" s="9" customFormat="1" ht="19.899999999999999" customHeight="1">
      <c r="B101" s="118"/>
      <c r="D101" s="119" t="s">
        <v>534</v>
      </c>
      <c r="E101" s="120"/>
      <c r="F101" s="120"/>
      <c r="G101" s="120"/>
      <c r="H101" s="120"/>
      <c r="I101" s="120"/>
      <c r="J101" s="121">
        <f>J209</f>
        <v>0</v>
      </c>
      <c r="L101" s="118"/>
    </row>
    <row r="102" spans="2:47" s="9" customFormat="1" ht="19.899999999999999" customHeight="1">
      <c r="B102" s="118"/>
      <c r="D102" s="119" t="s">
        <v>535</v>
      </c>
      <c r="E102" s="120"/>
      <c r="F102" s="120"/>
      <c r="G102" s="120"/>
      <c r="H102" s="120"/>
      <c r="I102" s="120"/>
      <c r="J102" s="121">
        <f>J230</f>
        <v>0</v>
      </c>
      <c r="L102" s="118"/>
    </row>
    <row r="103" spans="2:47" s="9" customFormat="1" ht="19.899999999999999" customHeight="1">
      <c r="B103" s="118"/>
      <c r="D103" s="119" t="s">
        <v>106</v>
      </c>
      <c r="E103" s="120"/>
      <c r="F103" s="120"/>
      <c r="G103" s="120"/>
      <c r="H103" s="120"/>
      <c r="I103" s="120"/>
      <c r="J103" s="121">
        <f>J245</f>
        <v>0</v>
      </c>
      <c r="L103" s="118"/>
    </row>
    <row r="104" spans="2:47" s="9" customFormat="1" ht="19.899999999999999" customHeight="1">
      <c r="B104" s="118"/>
      <c r="D104" s="119" t="s">
        <v>536</v>
      </c>
      <c r="E104" s="120"/>
      <c r="F104" s="120"/>
      <c r="G104" s="120"/>
      <c r="H104" s="120"/>
      <c r="I104" s="120"/>
      <c r="J104" s="121">
        <f>J280</f>
        <v>0</v>
      </c>
      <c r="L104" s="118"/>
    </row>
    <row r="105" spans="2:47" s="9" customFormat="1" ht="19.899999999999999" customHeight="1">
      <c r="B105" s="118"/>
      <c r="D105" s="119" t="s">
        <v>108</v>
      </c>
      <c r="E105" s="120"/>
      <c r="F105" s="120"/>
      <c r="G105" s="120"/>
      <c r="H105" s="120"/>
      <c r="I105" s="120"/>
      <c r="J105" s="121">
        <f>J284</f>
        <v>0</v>
      </c>
      <c r="L105" s="118"/>
    </row>
    <row r="106" spans="2:47" s="8" customFormat="1" ht="24.95" customHeight="1">
      <c r="B106" s="114"/>
      <c r="D106" s="115" t="s">
        <v>109</v>
      </c>
      <c r="E106" s="116"/>
      <c r="F106" s="116"/>
      <c r="G106" s="116"/>
      <c r="H106" s="116"/>
      <c r="I106" s="116"/>
      <c r="J106" s="117">
        <f>J286</f>
        <v>0</v>
      </c>
      <c r="L106" s="114"/>
    </row>
    <row r="107" spans="2:47" s="9" customFormat="1" ht="19.899999999999999" customHeight="1">
      <c r="B107" s="118"/>
      <c r="D107" s="119" t="s">
        <v>537</v>
      </c>
      <c r="E107" s="120"/>
      <c r="F107" s="120"/>
      <c r="G107" s="120"/>
      <c r="H107" s="120"/>
      <c r="I107" s="120"/>
      <c r="J107" s="121">
        <f>J287</f>
        <v>0</v>
      </c>
      <c r="L107" s="118"/>
    </row>
    <row r="108" spans="2:47" s="9" customFormat="1" ht="19.899999999999999" customHeight="1">
      <c r="B108" s="118"/>
      <c r="D108" s="119" t="s">
        <v>538</v>
      </c>
      <c r="E108" s="120"/>
      <c r="F108" s="120"/>
      <c r="G108" s="120"/>
      <c r="H108" s="120"/>
      <c r="I108" s="120"/>
      <c r="J108" s="121">
        <f>J294</f>
        <v>0</v>
      </c>
      <c r="L108" s="118"/>
    </row>
    <row r="109" spans="2:47" s="9" customFormat="1" ht="19.899999999999999" customHeight="1">
      <c r="B109" s="118"/>
      <c r="D109" s="119" t="s">
        <v>539</v>
      </c>
      <c r="E109" s="120"/>
      <c r="F109" s="120"/>
      <c r="G109" s="120"/>
      <c r="H109" s="120"/>
      <c r="I109" s="120"/>
      <c r="J109" s="121">
        <f>J304</f>
        <v>0</v>
      </c>
      <c r="L109" s="118"/>
    </row>
    <row r="110" spans="2:47" s="9" customFormat="1" ht="19.899999999999999" customHeight="1">
      <c r="B110" s="118"/>
      <c r="D110" s="119" t="s">
        <v>540</v>
      </c>
      <c r="E110" s="120"/>
      <c r="F110" s="120"/>
      <c r="G110" s="120"/>
      <c r="H110" s="120"/>
      <c r="I110" s="120"/>
      <c r="J110" s="121">
        <f>J308</f>
        <v>0</v>
      </c>
      <c r="L110" s="118"/>
    </row>
    <row r="111" spans="2:47" s="9" customFormat="1" ht="19.899999999999999" customHeight="1">
      <c r="B111" s="118"/>
      <c r="D111" s="119" t="s">
        <v>541</v>
      </c>
      <c r="E111" s="120"/>
      <c r="F111" s="120"/>
      <c r="G111" s="120"/>
      <c r="H111" s="120"/>
      <c r="I111" s="120"/>
      <c r="J111" s="121">
        <f>J324</f>
        <v>0</v>
      </c>
      <c r="L111" s="118"/>
    </row>
    <row r="112" spans="2:47" s="9" customFormat="1" ht="19.899999999999999" customHeight="1">
      <c r="B112" s="118"/>
      <c r="D112" s="119" t="s">
        <v>542</v>
      </c>
      <c r="E112" s="120"/>
      <c r="F112" s="120"/>
      <c r="G112" s="120"/>
      <c r="H112" s="120"/>
      <c r="I112" s="120"/>
      <c r="J112" s="121">
        <f>J340</f>
        <v>0</v>
      </c>
      <c r="L112" s="118"/>
    </row>
    <row r="113" spans="2:12" s="9" customFormat="1" ht="19.899999999999999" customHeight="1">
      <c r="B113" s="118"/>
      <c r="D113" s="119" t="s">
        <v>111</v>
      </c>
      <c r="E113" s="120"/>
      <c r="F113" s="120"/>
      <c r="G113" s="120"/>
      <c r="H113" s="120"/>
      <c r="I113" s="120"/>
      <c r="J113" s="121">
        <f>J356</f>
        <v>0</v>
      </c>
      <c r="L113" s="118"/>
    </row>
    <row r="114" spans="2:12" s="9" customFormat="1" ht="19.899999999999999" customHeight="1">
      <c r="B114" s="118"/>
      <c r="D114" s="119" t="s">
        <v>112</v>
      </c>
      <c r="E114" s="120"/>
      <c r="F114" s="120"/>
      <c r="G114" s="120"/>
      <c r="H114" s="120"/>
      <c r="I114" s="120"/>
      <c r="J114" s="121">
        <f>J360</f>
        <v>0</v>
      </c>
      <c r="L114" s="118"/>
    </row>
    <row r="115" spans="2:12" s="9" customFormat="1" ht="19.899999999999999" customHeight="1">
      <c r="B115" s="118"/>
      <c r="D115" s="119" t="s">
        <v>543</v>
      </c>
      <c r="E115" s="120"/>
      <c r="F115" s="120"/>
      <c r="G115" s="120"/>
      <c r="H115" s="120"/>
      <c r="I115" s="120"/>
      <c r="J115" s="121">
        <f>J370</f>
        <v>0</v>
      </c>
      <c r="L115" s="118"/>
    </row>
    <row r="116" spans="2:12" s="9" customFormat="1" ht="19.899999999999999" customHeight="1">
      <c r="B116" s="118"/>
      <c r="D116" s="119" t="s">
        <v>544</v>
      </c>
      <c r="E116" s="120"/>
      <c r="F116" s="120"/>
      <c r="G116" s="120"/>
      <c r="H116" s="120"/>
      <c r="I116" s="120"/>
      <c r="J116" s="121">
        <f>J397</f>
        <v>0</v>
      </c>
      <c r="L116" s="118"/>
    </row>
    <row r="117" spans="2:12" s="9" customFormat="1" ht="19.899999999999999" customHeight="1">
      <c r="B117" s="118"/>
      <c r="D117" s="119" t="s">
        <v>545</v>
      </c>
      <c r="E117" s="120"/>
      <c r="F117" s="120"/>
      <c r="G117" s="120"/>
      <c r="H117" s="120"/>
      <c r="I117" s="120"/>
      <c r="J117" s="121">
        <f>J418</f>
        <v>0</v>
      </c>
      <c r="L117" s="118"/>
    </row>
    <row r="118" spans="2:12" s="9" customFormat="1" ht="19.899999999999999" customHeight="1">
      <c r="B118" s="118"/>
      <c r="D118" s="119" t="s">
        <v>546</v>
      </c>
      <c r="E118" s="120"/>
      <c r="F118" s="120"/>
      <c r="G118" s="120"/>
      <c r="H118" s="120"/>
      <c r="I118" s="120"/>
      <c r="J118" s="121">
        <f>J450</f>
        <v>0</v>
      </c>
      <c r="L118" s="118"/>
    </row>
    <row r="119" spans="2:12" s="1" customFormat="1" ht="21.75" customHeight="1">
      <c r="B119" s="32"/>
      <c r="L119" s="32"/>
    </row>
    <row r="120" spans="2:12" s="1" customFormat="1" ht="6.95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32"/>
    </row>
    <row r="124" spans="2:12" s="1" customFormat="1" ht="6.95" customHeight="1"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32"/>
    </row>
    <row r="125" spans="2:12" s="1" customFormat="1" ht="24.95" customHeight="1">
      <c r="B125" s="32"/>
      <c r="C125" s="21" t="s">
        <v>113</v>
      </c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15</v>
      </c>
      <c r="L127" s="32"/>
    </row>
    <row r="128" spans="2:12" s="1" customFormat="1" ht="16.5" customHeight="1">
      <c r="B128" s="32"/>
      <c r="E128" s="249" t="str">
        <f>E7</f>
        <v>Prestavba oceľového prístrešku na skladovú halu charity</v>
      </c>
      <c r="F128" s="250"/>
      <c r="G128" s="250"/>
      <c r="H128" s="250"/>
      <c r="L128" s="32"/>
    </row>
    <row r="129" spans="2:65" ht="12" customHeight="1">
      <c r="B129" s="20"/>
      <c r="C129" s="27" t="s">
        <v>94</v>
      </c>
      <c r="L129" s="20"/>
    </row>
    <row r="130" spans="2:65" s="1" customFormat="1" ht="16.5" customHeight="1">
      <c r="B130" s="32"/>
      <c r="E130" s="249" t="s">
        <v>95</v>
      </c>
      <c r="F130" s="251"/>
      <c r="G130" s="251"/>
      <c r="H130" s="251"/>
      <c r="L130" s="32"/>
    </row>
    <row r="131" spans="2:65" s="1" customFormat="1" ht="12" customHeight="1">
      <c r="B131" s="32"/>
      <c r="C131" s="27" t="s">
        <v>96</v>
      </c>
      <c r="L131" s="32"/>
    </row>
    <row r="132" spans="2:65" s="1" customFormat="1" ht="30" customHeight="1">
      <c r="B132" s="32"/>
      <c r="E132" s="225" t="str">
        <f>E11</f>
        <v xml:space="preserve">01.2 - 01.2 -  Vstavok - soc. zázemie , žumpa a kanalizačná prípojka  </v>
      </c>
      <c r="F132" s="251"/>
      <c r="G132" s="251"/>
      <c r="H132" s="251"/>
      <c r="L132" s="32"/>
    </row>
    <row r="133" spans="2:65" s="1" customFormat="1" ht="6.95" customHeight="1">
      <c r="B133" s="32"/>
      <c r="L133" s="32"/>
    </row>
    <row r="134" spans="2:65" s="1" customFormat="1" ht="12" customHeight="1">
      <c r="B134" s="32"/>
      <c r="C134" s="27" t="s">
        <v>19</v>
      </c>
      <c r="F134" s="25" t="str">
        <f>F14</f>
        <v>1057/7,8, 1045/57,58 k.ú. Poprad Sp.Sobota</v>
      </c>
      <c r="I134" s="27" t="s">
        <v>21</v>
      </c>
      <c r="J134" s="55" t="str">
        <f>IF(J14="","",J14)</f>
        <v>14. 3. 2023</v>
      </c>
      <c r="L134" s="32"/>
    </row>
    <row r="135" spans="2:65" s="1" customFormat="1" ht="6.95" customHeight="1">
      <c r="B135" s="32"/>
      <c r="L135" s="32"/>
    </row>
    <row r="136" spans="2:65" s="1" customFormat="1" ht="15.2" customHeight="1">
      <c r="B136" s="32"/>
      <c r="C136" s="27" t="s">
        <v>23</v>
      </c>
      <c r="F136" s="25" t="str">
        <f>E17</f>
        <v>Reg.charitatívne centrum. Humanita, Spiš.Podhradie</v>
      </c>
      <c r="I136" s="27" t="s">
        <v>29</v>
      </c>
      <c r="J136" s="30" t="str">
        <f>E23</f>
        <v xml:space="preserve">Ing. M. Babej </v>
      </c>
      <c r="L136" s="32"/>
    </row>
    <row r="137" spans="2:65" s="1" customFormat="1" ht="25.7" customHeight="1">
      <c r="B137" s="32"/>
      <c r="C137" s="27" t="s">
        <v>27</v>
      </c>
      <c r="F137" s="25" t="str">
        <f>IF(E20="","",E20)</f>
        <v>Vyplň údaj</v>
      </c>
      <c r="I137" s="27" t="s">
        <v>32</v>
      </c>
      <c r="J137" s="30" t="str">
        <f>E26</f>
        <v>Finas Group s.r.o., Poprad</v>
      </c>
      <c r="L137" s="32"/>
    </row>
    <row r="138" spans="2:65" s="1" customFormat="1" ht="10.35" customHeight="1">
      <c r="B138" s="32"/>
      <c r="L138" s="32"/>
    </row>
    <row r="139" spans="2:65" s="10" customFormat="1" ht="29.25" customHeight="1">
      <c r="B139" s="122"/>
      <c r="C139" s="123" t="s">
        <v>114</v>
      </c>
      <c r="D139" s="124" t="s">
        <v>60</v>
      </c>
      <c r="E139" s="124" t="s">
        <v>56</v>
      </c>
      <c r="F139" s="124" t="s">
        <v>57</v>
      </c>
      <c r="G139" s="124" t="s">
        <v>115</v>
      </c>
      <c r="H139" s="124" t="s">
        <v>116</v>
      </c>
      <c r="I139" s="124" t="s">
        <v>117</v>
      </c>
      <c r="J139" s="125" t="s">
        <v>100</v>
      </c>
      <c r="K139" s="126" t="s">
        <v>118</v>
      </c>
      <c r="L139" s="122"/>
      <c r="M139" s="62" t="s">
        <v>1</v>
      </c>
      <c r="N139" s="63" t="s">
        <v>39</v>
      </c>
      <c r="O139" s="63" t="s">
        <v>119</v>
      </c>
      <c r="P139" s="63" t="s">
        <v>120</v>
      </c>
      <c r="Q139" s="63" t="s">
        <v>121</v>
      </c>
      <c r="R139" s="63" t="s">
        <v>122</v>
      </c>
      <c r="S139" s="63" t="s">
        <v>123</v>
      </c>
      <c r="T139" s="64" t="s">
        <v>124</v>
      </c>
    </row>
    <row r="140" spans="2:65" s="1" customFormat="1" ht="22.9" customHeight="1">
      <c r="B140" s="32"/>
      <c r="C140" s="67" t="s">
        <v>101</v>
      </c>
      <c r="J140" s="127">
        <f>BK140</f>
        <v>0</v>
      </c>
      <c r="L140" s="32"/>
      <c r="M140" s="65"/>
      <c r="N140" s="56"/>
      <c r="O140" s="56"/>
      <c r="P140" s="128">
        <f>P141+P286</f>
        <v>0</v>
      </c>
      <c r="Q140" s="56"/>
      <c r="R140" s="128">
        <f>R141+R286</f>
        <v>24.32654411</v>
      </c>
      <c r="S140" s="56"/>
      <c r="T140" s="129">
        <f>T141+T286</f>
        <v>0</v>
      </c>
      <c r="AT140" s="17" t="s">
        <v>74</v>
      </c>
      <c r="AU140" s="17" t="s">
        <v>102</v>
      </c>
      <c r="BK140" s="130">
        <f>BK141+BK286</f>
        <v>0</v>
      </c>
    </row>
    <row r="141" spans="2:65" s="11" customFormat="1" ht="25.9" customHeight="1">
      <c r="B141" s="131"/>
      <c r="D141" s="132" t="s">
        <v>74</v>
      </c>
      <c r="E141" s="133" t="s">
        <v>125</v>
      </c>
      <c r="F141" s="133" t="s">
        <v>126</v>
      </c>
      <c r="I141" s="134"/>
      <c r="J141" s="135">
        <f>BK141</f>
        <v>0</v>
      </c>
      <c r="L141" s="131"/>
      <c r="M141" s="136"/>
      <c r="P141" s="137">
        <f>P142+P209+P230+P245+P280+P284</f>
        <v>0</v>
      </c>
      <c r="R141" s="137">
        <f>R142+R209+R230+R245+R280+R284</f>
        <v>22.19491129</v>
      </c>
      <c r="T141" s="138">
        <f>T142+T209+T230+T245+T280+T284</f>
        <v>0</v>
      </c>
      <c r="AR141" s="132" t="s">
        <v>82</v>
      </c>
      <c r="AT141" s="139" t="s">
        <v>74</v>
      </c>
      <c r="AU141" s="139" t="s">
        <v>75</v>
      </c>
      <c r="AY141" s="132" t="s">
        <v>127</v>
      </c>
      <c r="BK141" s="140">
        <f>BK142+BK209+BK230+BK245+BK280+BK284</f>
        <v>0</v>
      </c>
    </row>
    <row r="142" spans="2:65" s="11" customFormat="1" ht="22.9" customHeight="1">
      <c r="B142" s="131"/>
      <c r="D142" s="132" t="s">
        <v>74</v>
      </c>
      <c r="E142" s="141" t="s">
        <v>82</v>
      </c>
      <c r="F142" s="141" t="s">
        <v>128</v>
      </c>
      <c r="I142" s="134"/>
      <c r="J142" s="142">
        <f>BK142</f>
        <v>0</v>
      </c>
      <c r="L142" s="131"/>
      <c r="M142" s="136"/>
      <c r="P142" s="137">
        <f>SUM(P143:P208)</f>
        <v>0</v>
      </c>
      <c r="R142" s="137">
        <f>SUM(R143:R208)</f>
        <v>1.4248324000000001</v>
      </c>
      <c r="T142" s="138">
        <f>SUM(T143:T208)</f>
        <v>0</v>
      </c>
      <c r="AR142" s="132" t="s">
        <v>82</v>
      </c>
      <c r="AT142" s="139" t="s">
        <v>74</v>
      </c>
      <c r="AU142" s="139" t="s">
        <v>82</v>
      </c>
      <c r="AY142" s="132" t="s">
        <v>127</v>
      </c>
      <c r="BK142" s="140">
        <f>SUM(BK143:BK208)</f>
        <v>0</v>
      </c>
    </row>
    <row r="143" spans="2:65" s="1" customFormat="1" ht="16.5" customHeight="1">
      <c r="B143" s="143"/>
      <c r="C143" s="144" t="s">
        <v>82</v>
      </c>
      <c r="D143" s="144" t="s">
        <v>129</v>
      </c>
      <c r="E143" s="145" t="s">
        <v>547</v>
      </c>
      <c r="F143" s="146" t="s">
        <v>548</v>
      </c>
      <c r="G143" s="147" t="s">
        <v>145</v>
      </c>
      <c r="H143" s="148">
        <v>72.239999999999995</v>
      </c>
      <c r="I143" s="149"/>
      <c r="J143" s="150">
        <f>ROUND(I143*H143,2)</f>
        <v>0</v>
      </c>
      <c r="K143" s="151"/>
      <c r="L143" s="32"/>
      <c r="M143" s="152" t="s">
        <v>1</v>
      </c>
      <c r="N143" s="153" t="s">
        <v>41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AR143" s="156" t="s">
        <v>133</v>
      </c>
      <c r="AT143" s="156" t="s">
        <v>129</v>
      </c>
      <c r="AU143" s="156" t="s">
        <v>88</v>
      </c>
      <c r="AY143" s="17" t="s">
        <v>127</v>
      </c>
      <c r="BE143" s="157">
        <f>IF(N143="základná",J143,0)</f>
        <v>0</v>
      </c>
      <c r="BF143" s="157">
        <f>IF(N143="znížená",J143,0)</f>
        <v>0</v>
      </c>
      <c r="BG143" s="157">
        <f>IF(N143="zákl. prenesená",J143,0)</f>
        <v>0</v>
      </c>
      <c r="BH143" s="157">
        <f>IF(N143="zníž. prenesená",J143,0)</f>
        <v>0</v>
      </c>
      <c r="BI143" s="157">
        <f>IF(N143="nulová",J143,0)</f>
        <v>0</v>
      </c>
      <c r="BJ143" s="17" t="s">
        <v>88</v>
      </c>
      <c r="BK143" s="157">
        <f>ROUND(I143*H143,2)</f>
        <v>0</v>
      </c>
      <c r="BL143" s="17" t="s">
        <v>133</v>
      </c>
      <c r="BM143" s="156" t="s">
        <v>549</v>
      </c>
    </row>
    <row r="144" spans="2:65" s="12" customFormat="1" ht="11.25">
      <c r="B144" s="158"/>
      <c r="D144" s="159" t="s">
        <v>135</v>
      </c>
      <c r="E144" s="160" t="s">
        <v>1</v>
      </c>
      <c r="F144" s="161" t="s">
        <v>550</v>
      </c>
      <c r="H144" s="160" t="s">
        <v>1</v>
      </c>
      <c r="I144" s="162"/>
      <c r="L144" s="158"/>
      <c r="M144" s="163"/>
      <c r="T144" s="164"/>
      <c r="AT144" s="160" t="s">
        <v>135</v>
      </c>
      <c r="AU144" s="160" t="s">
        <v>88</v>
      </c>
      <c r="AV144" s="12" t="s">
        <v>82</v>
      </c>
      <c r="AW144" s="12" t="s">
        <v>31</v>
      </c>
      <c r="AX144" s="12" t="s">
        <v>75</v>
      </c>
      <c r="AY144" s="160" t="s">
        <v>127</v>
      </c>
    </row>
    <row r="145" spans="2:65" s="13" customFormat="1" ht="11.25">
      <c r="B145" s="165"/>
      <c r="D145" s="159" t="s">
        <v>135</v>
      </c>
      <c r="E145" s="166" t="s">
        <v>1</v>
      </c>
      <c r="F145" s="167" t="s">
        <v>551</v>
      </c>
      <c r="H145" s="168">
        <v>72.239999999999995</v>
      </c>
      <c r="I145" s="169"/>
      <c r="L145" s="165"/>
      <c r="M145" s="170"/>
      <c r="T145" s="171"/>
      <c r="AT145" s="166" t="s">
        <v>135</v>
      </c>
      <c r="AU145" s="166" t="s">
        <v>88</v>
      </c>
      <c r="AV145" s="13" t="s">
        <v>88</v>
      </c>
      <c r="AW145" s="13" t="s">
        <v>31</v>
      </c>
      <c r="AX145" s="13" t="s">
        <v>75</v>
      </c>
      <c r="AY145" s="166" t="s">
        <v>127</v>
      </c>
    </row>
    <row r="146" spans="2:65" s="14" customFormat="1" ht="11.25">
      <c r="B146" s="172"/>
      <c r="D146" s="159" t="s">
        <v>135</v>
      </c>
      <c r="E146" s="173" t="s">
        <v>1</v>
      </c>
      <c r="F146" s="174" t="s">
        <v>138</v>
      </c>
      <c r="H146" s="175">
        <v>72.239999999999995</v>
      </c>
      <c r="I146" s="176"/>
      <c r="L146" s="172"/>
      <c r="M146" s="177"/>
      <c r="T146" s="178"/>
      <c r="AT146" s="173" t="s">
        <v>135</v>
      </c>
      <c r="AU146" s="173" t="s">
        <v>88</v>
      </c>
      <c r="AV146" s="14" t="s">
        <v>133</v>
      </c>
      <c r="AW146" s="14" t="s">
        <v>31</v>
      </c>
      <c r="AX146" s="14" t="s">
        <v>82</v>
      </c>
      <c r="AY146" s="173" t="s">
        <v>127</v>
      </c>
    </row>
    <row r="147" spans="2:65" s="1" customFormat="1" ht="24.2" customHeight="1">
      <c r="B147" s="143"/>
      <c r="C147" s="144" t="s">
        <v>88</v>
      </c>
      <c r="D147" s="144" t="s">
        <v>129</v>
      </c>
      <c r="E147" s="145" t="s">
        <v>552</v>
      </c>
      <c r="F147" s="146" t="s">
        <v>553</v>
      </c>
      <c r="G147" s="147" t="s">
        <v>145</v>
      </c>
      <c r="H147" s="148">
        <v>21.672000000000001</v>
      </c>
      <c r="I147" s="149"/>
      <c r="J147" s="150">
        <f>ROUND(I147*H147,2)</f>
        <v>0</v>
      </c>
      <c r="K147" s="151"/>
      <c r="L147" s="32"/>
      <c r="M147" s="152" t="s">
        <v>1</v>
      </c>
      <c r="N147" s="153" t="s">
        <v>41</v>
      </c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AR147" s="156" t="s">
        <v>133</v>
      </c>
      <c r="AT147" s="156" t="s">
        <v>129</v>
      </c>
      <c r="AU147" s="156" t="s">
        <v>88</v>
      </c>
      <c r="AY147" s="17" t="s">
        <v>127</v>
      </c>
      <c r="BE147" s="157">
        <f>IF(N147="základná",J147,0)</f>
        <v>0</v>
      </c>
      <c r="BF147" s="157">
        <f>IF(N147="znížená",J147,0)</f>
        <v>0</v>
      </c>
      <c r="BG147" s="157">
        <f>IF(N147="zákl. prenesená",J147,0)</f>
        <v>0</v>
      </c>
      <c r="BH147" s="157">
        <f>IF(N147="zníž. prenesená",J147,0)</f>
        <v>0</v>
      </c>
      <c r="BI147" s="157">
        <f>IF(N147="nulová",J147,0)</f>
        <v>0</v>
      </c>
      <c r="BJ147" s="17" t="s">
        <v>88</v>
      </c>
      <c r="BK147" s="157">
        <f>ROUND(I147*H147,2)</f>
        <v>0</v>
      </c>
      <c r="BL147" s="17" t="s">
        <v>133</v>
      </c>
      <c r="BM147" s="156" t="s">
        <v>554</v>
      </c>
    </row>
    <row r="148" spans="2:65" s="13" customFormat="1" ht="11.25">
      <c r="B148" s="165"/>
      <c r="D148" s="159" t="s">
        <v>135</v>
      </c>
      <c r="E148" s="166" t="s">
        <v>1</v>
      </c>
      <c r="F148" s="167" t="s">
        <v>555</v>
      </c>
      <c r="H148" s="168">
        <v>21.672000000000001</v>
      </c>
      <c r="I148" s="169"/>
      <c r="L148" s="165"/>
      <c r="M148" s="170"/>
      <c r="T148" s="171"/>
      <c r="AT148" s="166" t="s">
        <v>135</v>
      </c>
      <c r="AU148" s="166" t="s">
        <v>88</v>
      </c>
      <c r="AV148" s="13" t="s">
        <v>88</v>
      </c>
      <c r="AW148" s="13" t="s">
        <v>31</v>
      </c>
      <c r="AX148" s="13" t="s">
        <v>75</v>
      </c>
      <c r="AY148" s="166" t="s">
        <v>127</v>
      </c>
    </row>
    <row r="149" spans="2:65" s="14" customFormat="1" ht="11.25">
      <c r="B149" s="172"/>
      <c r="D149" s="159" t="s">
        <v>135</v>
      </c>
      <c r="E149" s="173" t="s">
        <v>1</v>
      </c>
      <c r="F149" s="174" t="s">
        <v>138</v>
      </c>
      <c r="H149" s="175">
        <v>21.672000000000001</v>
      </c>
      <c r="I149" s="176"/>
      <c r="L149" s="172"/>
      <c r="M149" s="177"/>
      <c r="T149" s="178"/>
      <c r="AT149" s="173" t="s">
        <v>135</v>
      </c>
      <c r="AU149" s="173" t="s">
        <v>88</v>
      </c>
      <c r="AV149" s="14" t="s">
        <v>133</v>
      </c>
      <c r="AW149" s="14" t="s">
        <v>31</v>
      </c>
      <c r="AX149" s="14" t="s">
        <v>82</v>
      </c>
      <c r="AY149" s="173" t="s">
        <v>127</v>
      </c>
    </row>
    <row r="150" spans="2:65" s="1" customFormat="1" ht="16.5" customHeight="1">
      <c r="B150" s="143"/>
      <c r="C150" s="144" t="s">
        <v>142</v>
      </c>
      <c r="D150" s="144" t="s">
        <v>129</v>
      </c>
      <c r="E150" s="145" t="s">
        <v>170</v>
      </c>
      <c r="F150" s="146" t="s">
        <v>171</v>
      </c>
      <c r="G150" s="147" t="s">
        <v>145</v>
      </c>
      <c r="H150" s="148">
        <v>2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41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AR150" s="156" t="s">
        <v>133</v>
      </c>
      <c r="AT150" s="156" t="s">
        <v>129</v>
      </c>
      <c r="AU150" s="156" t="s">
        <v>88</v>
      </c>
      <c r="AY150" s="17" t="s">
        <v>127</v>
      </c>
      <c r="BE150" s="157">
        <f>IF(N150="základná",J150,0)</f>
        <v>0</v>
      </c>
      <c r="BF150" s="157">
        <f>IF(N150="znížená",J150,0)</f>
        <v>0</v>
      </c>
      <c r="BG150" s="157">
        <f>IF(N150="zákl. prenesená",J150,0)</f>
        <v>0</v>
      </c>
      <c r="BH150" s="157">
        <f>IF(N150="zníž. prenesená",J150,0)</f>
        <v>0</v>
      </c>
      <c r="BI150" s="157">
        <f>IF(N150="nulová",J150,0)</f>
        <v>0</v>
      </c>
      <c r="BJ150" s="17" t="s">
        <v>88</v>
      </c>
      <c r="BK150" s="157">
        <f>ROUND(I150*H150,2)</f>
        <v>0</v>
      </c>
      <c r="BL150" s="17" t="s">
        <v>133</v>
      </c>
      <c r="BM150" s="156" t="s">
        <v>556</v>
      </c>
    </row>
    <row r="151" spans="2:65" s="12" customFormat="1" ht="11.25">
      <c r="B151" s="158"/>
      <c r="D151" s="159" t="s">
        <v>135</v>
      </c>
      <c r="E151" s="160" t="s">
        <v>1</v>
      </c>
      <c r="F151" s="161" t="s">
        <v>557</v>
      </c>
      <c r="H151" s="160" t="s">
        <v>1</v>
      </c>
      <c r="I151" s="162"/>
      <c r="L151" s="158"/>
      <c r="M151" s="163"/>
      <c r="T151" s="164"/>
      <c r="AT151" s="160" t="s">
        <v>135</v>
      </c>
      <c r="AU151" s="160" t="s">
        <v>88</v>
      </c>
      <c r="AV151" s="12" t="s">
        <v>82</v>
      </c>
      <c r="AW151" s="12" t="s">
        <v>31</v>
      </c>
      <c r="AX151" s="12" t="s">
        <v>75</v>
      </c>
      <c r="AY151" s="160" t="s">
        <v>127</v>
      </c>
    </row>
    <row r="152" spans="2:65" s="13" customFormat="1" ht="11.25">
      <c r="B152" s="165"/>
      <c r="D152" s="159" t="s">
        <v>135</v>
      </c>
      <c r="E152" s="166" t="s">
        <v>1</v>
      </c>
      <c r="F152" s="167" t="s">
        <v>558</v>
      </c>
      <c r="H152" s="168">
        <v>2</v>
      </c>
      <c r="I152" s="169"/>
      <c r="L152" s="165"/>
      <c r="M152" s="170"/>
      <c r="T152" s="171"/>
      <c r="AT152" s="166" t="s">
        <v>135</v>
      </c>
      <c r="AU152" s="166" t="s">
        <v>88</v>
      </c>
      <c r="AV152" s="13" t="s">
        <v>88</v>
      </c>
      <c r="AW152" s="13" t="s">
        <v>31</v>
      </c>
      <c r="AX152" s="13" t="s">
        <v>75</v>
      </c>
      <c r="AY152" s="166" t="s">
        <v>127</v>
      </c>
    </row>
    <row r="153" spans="2:65" s="14" customFormat="1" ht="11.25">
      <c r="B153" s="172"/>
      <c r="D153" s="159" t="s">
        <v>135</v>
      </c>
      <c r="E153" s="173" t="s">
        <v>1</v>
      </c>
      <c r="F153" s="174" t="s">
        <v>138</v>
      </c>
      <c r="H153" s="175">
        <v>2</v>
      </c>
      <c r="I153" s="176"/>
      <c r="L153" s="172"/>
      <c r="M153" s="177"/>
      <c r="T153" s="178"/>
      <c r="AT153" s="173" t="s">
        <v>135</v>
      </c>
      <c r="AU153" s="173" t="s">
        <v>88</v>
      </c>
      <c r="AV153" s="14" t="s">
        <v>133</v>
      </c>
      <c r="AW153" s="14" t="s">
        <v>31</v>
      </c>
      <c r="AX153" s="14" t="s">
        <v>82</v>
      </c>
      <c r="AY153" s="173" t="s">
        <v>127</v>
      </c>
    </row>
    <row r="154" spans="2:65" s="1" customFormat="1" ht="37.9" customHeight="1">
      <c r="B154" s="143"/>
      <c r="C154" s="144" t="s">
        <v>133</v>
      </c>
      <c r="D154" s="144" t="s">
        <v>129</v>
      </c>
      <c r="E154" s="145" t="s">
        <v>176</v>
      </c>
      <c r="F154" s="146" t="s">
        <v>177</v>
      </c>
      <c r="G154" s="147" t="s">
        <v>145</v>
      </c>
      <c r="H154" s="148">
        <v>0.6</v>
      </c>
      <c r="I154" s="149"/>
      <c r="J154" s="150">
        <f>ROUND(I154*H154,2)</f>
        <v>0</v>
      </c>
      <c r="K154" s="151"/>
      <c r="L154" s="32"/>
      <c r="M154" s="152" t="s">
        <v>1</v>
      </c>
      <c r="N154" s="153" t="s">
        <v>41</v>
      </c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AR154" s="156" t="s">
        <v>133</v>
      </c>
      <c r="AT154" s="156" t="s">
        <v>129</v>
      </c>
      <c r="AU154" s="156" t="s">
        <v>88</v>
      </c>
      <c r="AY154" s="17" t="s">
        <v>127</v>
      </c>
      <c r="BE154" s="157">
        <f>IF(N154="základná",J154,0)</f>
        <v>0</v>
      </c>
      <c r="BF154" s="157">
        <f>IF(N154="znížená",J154,0)</f>
        <v>0</v>
      </c>
      <c r="BG154" s="157">
        <f>IF(N154="zákl. prenesená",J154,0)</f>
        <v>0</v>
      </c>
      <c r="BH154" s="157">
        <f>IF(N154="zníž. prenesená",J154,0)</f>
        <v>0</v>
      </c>
      <c r="BI154" s="157">
        <f>IF(N154="nulová",J154,0)</f>
        <v>0</v>
      </c>
      <c r="BJ154" s="17" t="s">
        <v>88</v>
      </c>
      <c r="BK154" s="157">
        <f>ROUND(I154*H154,2)</f>
        <v>0</v>
      </c>
      <c r="BL154" s="17" t="s">
        <v>133</v>
      </c>
      <c r="BM154" s="156" t="s">
        <v>559</v>
      </c>
    </row>
    <row r="155" spans="2:65" s="13" customFormat="1" ht="11.25">
      <c r="B155" s="165"/>
      <c r="D155" s="159" t="s">
        <v>135</v>
      </c>
      <c r="E155" s="166" t="s">
        <v>1</v>
      </c>
      <c r="F155" s="167" t="s">
        <v>560</v>
      </c>
      <c r="H155" s="168">
        <v>0.6</v>
      </c>
      <c r="I155" s="169"/>
      <c r="L155" s="165"/>
      <c r="M155" s="170"/>
      <c r="T155" s="171"/>
      <c r="AT155" s="166" t="s">
        <v>135</v>
      </c>
      <c r="AU155" s="166" t="s">
        <v>88</v>
      </c>
      <c r="AV155" s="13" t="s">
        <v>88</v>
      </c>
      <c r="AW155" s="13" t="s">
        <v>31</v>
      </c>
      <c r="AX155" s="13" t="s">
        <v>75</v>
      </c>
      <c r="AY155" s="166" t="s">
        <v>127</v>
      </c>
    </row>
    <row r="156" spans="2:65" s="14" customFormat="1" ht="11.25">
      <c r="B156" s="172"/>
      <c r="D156" s="159" t="s">
        <v>135</v>
      </c>
      <c r="E156" s="173" t="s">
        <v>1</v>
      </c>
      <c r="F156" s="174" t="s">
        <v>138</v>
      </c>
      <c r="H156" s="175">
        <v>0.6</v>
      </c>
      <c r="I156" s="176"/>
      <c r="L156" s="172"/>
      <c r="M156" s="177"/>
      <c r="T156" s="178"/>
      <c r="AT156" s="173" t="s">
        <v>135</v>
      </c>
      <c r="AU156" s="173" t="s">
        <v>88</v>
      </c>
      <c r="AV156" s="14" t="s">
        <v>133</v>
      </c>
      <c r="AW156" s="14" t="s">
        <v>31</v>
      </c>
      <c r="AX156" s="14" t="s">
        <v>82</v>
      </c>
      <c r="AY156" s="173" t="s">
        <v>127</v>
      </c>
    </row>
    <row r="157" spans="2:65" s="1" customFormat="1" ht="24.2" customHeight="1">
      <c r="B157" s="143"/>
      <c r="C157" s="144" t="s">
        <v>164</v>
      </c>
      <c r="D157" s="144" t="s">
        <v>129</v>
      </c>
      <c r="E157" s="145" t="s">
        <v>561</v>
      </c>
      <c r="F157" s="146" t="s">
        <v>562</v>
      </c>
      <c r="G157" s="147" t="s">
        <v>132</v>
      </c>
      <c r="H157" s="148">
        <v>29.7</v>
      </c>
      <c r="I157" s="149"/>
      <c r="J157" s="150">
        <f>ROUND(I157*H157,2)</f>
        <v>0</v>
      </c>
      <c r="K157" s="151"/>
      <c r="L157" s="32"/>
      <c r="M157" s="152" t="s">
        <v>1</v>
      </c>
      <c r="N157" s="153" t="s">
        <v>41</v>
      </c>
      <c r="P157" s="154">
        <f>O157*H157</f>
        <v>0</v>
      </c>
      <c r="Q157" s="154">
        <v>6.6E-4</v>
      </c>
      <c r="R157" s="154">
        <f>Q157*H157</f>
        <v>1.9601999999999998E-2</v>
      </c>
      <c r="S157" s="154">
        <v>0</v>
      </c>
      <c r="T157" s="155">
        <f>S157*H157</f>
        <v>0</v>
      </c>
      <c r="AR157" s="156" t="s">
        <v>133</v>
      </c>
      <c r="AT157" s="156" t="s">
        <v>129</v>
      </c>
      <c r="AU157" s="156" t="s">
        <v>88</v>
      </c>
      <c r="AY157" s="17" t="s">
        <v>127</v>
      </c>
      <c r="BE157" s="157">
        <f>IF(N157="základná",J157,0)</f>
        <v>0</v>
      </c>
      <c r="BF157" s="157">
        <f>IF(N157="znížená",J157,0)</f>
        <v>0</v>
      </c>
      <c r="BG157" s="157">
        <f>IF(N157="zákl. prenesená",J157,0)</f>
        <v>0</v>
      </c>
      <c r="BH157" s="157">
        <f>IF(N157="zníž. prenesená",J157,0)</f>
        <v>0</v>
      </c>
      <c r="BI157" s="157">
        <f>IF(N157="nulová",J157,0)</f>
        <v>0</v>
      </c>
      <c r="BJ157" s="17" t="s">
        <v>88</v>
      </c>
      <c r="BK157" s="157">
        <f>ROUND(I157*H157,2)</f>
        <v>0</v>
      </c>
      <c r="BL157" s="17" t="s">
        <v>133</v>
      </c>
      <c r="BM157" s="156" t="s">
        <v>563</v>
      </c>
    </row>
    <row r="158" spans="2:65" s="12" customFormat="1" ht="11.25">
      <c r="B158" s="158"/>
      <c r="D158" s="159" t="s">
        <v>135</v>
      </c>
      <c r="E158" s="160" t="s">
        <v>1</v>
      </c>
      <c r="F158" s="161" t="s">
        <v>550</v>
      </c>
      <c r="H158" s="160" t="s">
        <v>1</v>
      </c>
      <c r="I158" s="162"/>
      <c r="L158" s="158"/>
      <c r="M158" s="163"/>
      <c r="T158" s="164"/>
      <c r="AT158" s="160" t="s">
        <v>135</v>
      </c>
      <c r="AU158" s="160" t="s">
        <v>88</v>
      </c>
      <c r="AV158" s="12" t="s">
        <v>82</v>
      </c>
      <c r="AW158" s="12" t="s">
        <v>31</v>
      </c>
      <c r="AX158" s="12" t="s">
        <v>75</v>
      </c>
      <c r="AY158" s="160" t="s">
        <v>127</v>
      </c>
    </row>
    <row r="159" spans="2:65" s="13" customFormat="1" ht="11.25">
      <c r="B159" s="165"/>
      <c r="D159" s="159" t="s">
        <v>135</v>
      </c>
      <c r="E159" s="166" t="s">
        <v>1</v>
      </c>
      <c r="F159" s="167" t="s">
        <v>564</v>
      </c>
      <c r="H159" s="168">
        <v>29.7</v>
      </c>
      <c r="I159" s="169"/>
      <c r="L159" s="165"/>
      <c r="M159" s="170"/>
      <c r="T159" s="171"/>
      <c r="AT159" s="166" t="s">
        <v>135</v>
      </c>
      <c r="AU159" s="166" t="s">
        <v>88</v>
      </c>
      <c r="AV159" s="13" t="s">
        <v>88</v>
      </c>
      <c r="AW159" s="13" t="s">
        <v>31</v>
      </c>
      <c r="AX159" s="13" t="s">
        <v>75</v>
      </c>
      <c r="AY159" s="166" t="s">
        <v>127</v>
      </c>
    </row>
    <row r="160" spans="2:65" s="14" customFormat="1" ht="11.25">
      <c r="B160" s="172"/>
      <c r="D160" s="159" t="s">
        <v>135</v>
      </c>
      <c r="E160" s="173" t="s">
        <v>1</v>
      </c>
      <c r="F160" s="174" t="s">
        <v>138</v>
      </c>
      <c r="H160" s="175">
        <v>29.7</v>
      </c>
      <c r="I160" s="176"/>
      <c r="L160" s="172"/>
      <c r="M160" s="177"/>
      <c r="T160" s="178"/>
      <c r="AT160" s="173" t="s">
        <v>135</v>
      </c>
      <c r="AU160" s="173" t="s">
        <v>88</v>
      </c>
      <c r="AV160" s="14" t="s">
        <v>133</v>
      </c>
      <c r="AW160" s="14" t="s">
        <v>31</v>
      </c>
      <c r="AX160" s="14" t="s">
        <v>82</v>
      </c>
      <c r="AY160" s="173" t="s">
        <v>127</v>
      </c>
    </row>
    <row r="161" spans="2:65" s="1" customFormat="1" ht="21.75" customHeight="1">
      <c r="B161" s="143"/>
      <c r="C161" s="144" t="s">
        <v>169</v>
      </c>
      <c r="D161" s="144" t="s">
        <v>129</v>
      </c>
      <c r="E161" s="145" t="s">
        <v>565</v>
      </c>
      <c r="F161" s="146" t="s">
        <v>566</v>
      </c>
      <c r="G161" s="147" t="s">
        <v>132</v>
      </c>
      <c r="H161" s="148">
        <v>29.7</v>
      </c>
      <c r="I161" s="149"/>
      <c r="J161" s="150">
        <f>ROUND(I161*H161,2)</f>
        <v>0</v>
      </c>
      <c r="K161" s="151"/>
      <c r="L161" s="32"/>
      <c r="M161" s="152" t="s">
        <v>1</v>
      </c>
      <c r="N161" s="153" t="s">
        <v>41</v>
      </c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AR161" s="156" t="s">
        <v>133</v>
      </c>
      <c r="AT161" s="156" t="s">
        <v>129</v>
      </c>
      <c r="AU161" s="156" t="s">
        <v>88</v>
      </c>
      <c r="AY161" s="17" t="s">
        <v>127</v>
      </c>
      <c r="BE161" s="157">
        <f>IF(N161="základná",J161,0)</f>
        <v>0</v>
      </c>
      <c r="BF161" s="157">
        <f>IF(N161="znížená",J161,0)</f>
        <v>0</v>
      </c>
      <c r="BG161" s="157">
        <f>IF(N161="zákl. prenesená",J161,0)</f>
        <v>0</v>
      </c>
      <c r="BH161" s="157">
        <f>IF(N161="zníž. prenesená",J161,0)</f>
        <v>0</v>
      </c>
      <c r="BI161" s="157">
        <f>IF(N161="nulová",J161,0)</f>
        <v>0</v>
      </c>
      <c r="BJ161" s="17" t="s">
        <v>88</v>
      </c>
      <c r="BK161" s="157">
        <f>ROUND(I161*H161,2)</f>
        <v>0</v>
      </c>
      <c r="BL161" s="17" t="s">
        <v>133</v>
      </c>
      <c r="BM161" s="156" t="s">
        <v>567</v>
      </c>
    </row>
    <row r="162" spans="2:65" s="1" customFormat="1" ht="24.2" customHeight="1">
      <c r="B162" s="143"/>
      <c r="C162" s="144" t="s">
        <v>175</v>
      </c>
      <c r="D162" s="144" t="s">
        <v>129</v>
      </c>
      <c r="E162" s="145" t="s">
        <v>568</v>
      </c>
      <c r="F162" s="146" t="s">
        <v>569</v>
      </c>
      <c r="G162" s="147" t="s">
        <v>145</v>
      </c>
      <c r="H162" s="148">
        <v>72.239999999999995</v>
      </c>
      <c r="I162" s="149"/>
      <c r="J162" s="150">
        <f>ROUND(I162*H162,2)</f>
        <v>0</v>
      </c>
      <c r="K162" s="151"/>
      <c r="L162" s="32"/>
      <c r="M162" s="152" t="s">
        <v>1</v>
      </c>
      <c r="N162" s="153" t="s">
        <v>41</v>
      </c>
      <c r="P162" s="154">
        <f>O162*H162</f>
        <v>0</v>
      </c>
      <c r="Q162" s="154">
        <v>4.6000000000000001E-4</v>
      </c>
      <c r="R162" s="154">
        <f>Q162*H162</f>
        <v>3.32304E-2</v>
      </c>
      <c r="S162" s="154">
        <v>0</v>
      </c>
      <c r="T162" s="155">
        <f>S162*H162</f>
        <v>0</v>
      </c>
      <c r="AR162" s="156" t="s">
        <v>133</v>
      </c>
      <c r="AT162" s="156" t="s">
        <v>129</v>
      </c>
      <c r="AU162" s="156" t="s">
        <v>88</v>
      </c>
      <c r="AY162" s="17" t="s">
        <v>127</v>
      </c>
      <c r="BE162" s="157">
        <f>IF(N162="základná",J162,0)</f>
        <v>0</v>
      </c>
      <c r="BF162" s="157">
        <f>IF(N162="znížená",J162,0)</f>
        <v>0</v>
      </c>
      <c r="BG162" s="157">
        <f>IF(N162="zákl. prenesená",J162,0)</f>
        <v>0</v>
      </c>
      <c r="BH162" s="157">
        <f>IF(N162="zníž. prenesená",J162,0)</f>
        <v>0</v>
      </c>
      <c r="BI162" s="157">
        <f>IF(N162="nulová",J162,0)</f>
        <v>0</v>
      </c>
      <c r="BJ162" s="17" t="s">
        <v>88</v>
      </c>
      <c r="BK162" s="157">
        <f>ROUND(I162*H162,2)</f>
        <v>0</v>
      </c>
      <c r="BL162" s="17" t="s">
        <v>133</v>
      </c>
      <c r="BM162" s="156" t="s">
        <v>570</v>
      </c>
    </row>
    <row r="163" spans="2:65" s="12" customFormat="1" ht="11.25">
      <c r="B163" s="158"/>
      <c r="D163" s="159" t="s">
        <v>135</v>
      </c>
      <c r="E163" s="160" t="s">
        <v>1</v>
      </c>
      <c r="F163" s="161" t="s">
        <v>550</v>
      </c>
      <c r="H163" s="160" t="s">
        <v>1</v>
      </c>
      <c r="I163" s="162"/>
      <c r="L163" s="158"/>
      <c r="M163" s="163"/>
      <c r="T163" s="164"/>
      <c r="AT163" s="160" t="s">
        <v>135</v>
      </c>
      <c r="AU163" s="160" t="s">
        <v>88</v>
      </c>
      <c r="AV163" s="12" t="s">
        <v>82</v>
      </c>
      <c r="AW163" s="12" t="s">
        <v>31</v>
      </c>
      <c r="AX163" s="12" t="s">
        <v>75</v>
      </c>
      <c r="AY163" s="160" t="s">
        <v>127</v>
      </c>
    </row>
    <row r="164" spans="2:65" s="13" customFormat="1" ht="11.25">
      <c r="B164" s="165"/>
      <c r="D164" s="159" t="s">
        <v>135</v>
      </c>
      <c r="E164" s="166" t="s">
        <v>1</v>
      </c>
      <c r="F164" s="167" t="s">
        <v>551</v>
      </c>
      <c r="H164" s="168">
        <v>72.239999999999995</v>
      </c>
      <c r="I164" s="169"/>
      <c r="L164" s="165"/>
      <c r="M164" s="170"/>
      <c r="T164" s="171"/>
      <c r="AT164" s="166" t="s">
        <v>135</v>
      </c>
      <c r="AU164" s="166" t="s">
        <v>88</v>
      </c>
      <c r="AV164" s="13" t="s">
        <v>88</v>
      </c>
      <c r="AW164" s="13" t="s">
        <v>31</v>
      </c>
      <c r="AX164" s="13" t="s">
        <v>75</v>
      </c>
      <c r="AY164" s="166" t="s">
        <v>127</v>
      </c>
    </row>
    <row r="165" spans="2:65" s="14" customFormat="1" ht="11.25">
      <c r="B165" s="172"/>
      <c r="D165" s="159" t="s">
        <v>135</v>
      </c>
      <c r="E165" s="173" t="s">
        <v>1</v>
      </c>
      <c r="F165" s="174" t="s">
        <v>138</v>
      </c>
      <c r="H165" s="175">
        <v>72.239999999999995</v>
      </c>
      <c r="I165" s="176"/>
      <c r="L165" s="172"/>
      <c r="M165" s="177"/>
      <c r="T165" s="178"/>
      <c r="AT165" s="173" t="s">
        <v>135</v>
      </c>
      <c r="AU165" s="173" t="s">
        <v>88</v>
      </c>
      <c r="AV165" s="14" t="s">
        <v>133</v>
      </c>
      <c r="AW165" s="14" t="s">
        <v>31</v>
      </c>
      <c r="AX165" s="14" t="s">
        <v>82</v>
      </c>
      <c r="AY165" s="173" t="s">
        <v>127</v>
      </c>
    </row>
    <row r="166" spans="2:65" s="1" customFormat="1" ht="24.2" customHeight="1">
      <c r="B166" s="143"/>
      <c r="C166" s="144" t="s">
        <v>180</v>
      </c>
      <c r="D166" s="144" t="s">
        <v>129</v>
      </c>
      <c r="E166" s="145" t="s">
        <v>571</v>
      </c>
      <c r="F166" s="146" t="s">
        <v>572</v>
      </c>
      <c r="G166" s="147" t="s">
        <v>145</v>
      </c>
      <c r="H166" s="148">
        <v>72.239999999999995</v>
      </c>
      <c r="I166" s="149"/>
      <c r="J166" s="150">
        <f>ROUND(I166*H166,2)</f>
        <v>0</v>
      </c>
      <c r="K166" s="151"/>
      <c r="L166" s="32"/>
      <c r="M166" s="152" t="s">
        <v>1</v>
      </c>
      <c r="N166" s="153" t="s">
        <v>41</v>
      </c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AR166" s="156" t="s">
        <v>133</v>
      </c>
      <c r="AT166" s="156" t="s">
        <v>129</v>
      </c>
      <c r="AU166" s="156" t="s">
        <v>88</v>
      </c>
      <c r="AY166" s="17" t="s">
        <v>127</v>
      </c>
      <c r="BE166" s="157">
        <f>IF(N166="základná",J166,0)</f>
        <v>0</v>
      </c>
      <c r="BF166" s="157">
        <f>IF(N166="znížená",J166,0)</f>
        <v>0</v>
      </c>
      <c r="BG166" s="157">
        <f>IF(N166="zákl. prenesená",J166,0)</f>
        <v>0</v>
      </c>
      <c r="BH166" s="157">
        <f>IF(N166="zníž. prenesená",J166,0)</f>
        <v>0</v>
      </c>
      <c r="BI166" s="157">
        <f>IF(N166="nulová",J166,0)</f>
        <v>0</v>
      </c>
      <c r="BJ166" s="17" t="s">
        <v>88</v>
      </c>
      <c r="BK166" s="157">
        <f>ROUND(I166*H166,2)</f>
        <v>0</v>
      </c>
      <c r="BL166" s="17" t="s">
        <v>133</v>
      </c>
      <c r="BM166" s="156" t="s">
        <v>573</v>
      </c>
    </row>
    <row r="167" spans="2:65" s="1" customFormat="1" ht="24.2" customHeight="1">
      <c r="B167" s="143"/>
      <c r="C167" s="144" t="s">
        <v>189</v>
      </c>
      <c r="D167" s="144" t="s">
        <v>129</v>
      </c>
      <c r="E167" s="145" t="s">
        <v>181</v>
      </c>
      <c r="F167" s="146" t="s">
        <v>182</v>
      </c>
      <c r="G167" s="147" t="s">
        <v>145</v>
      </c>
      <c r="H167" s="148">
        <v>130.608</v>
      </c>
      <c r="I167" s="149"/>
      <c r="J167" s="150">
        <f>ROUND(I167*H167,2)</f>
        <v>0</v>
      </c>
      <c r="K167" s="151"/>
      <c r="L167" s="32"/>
      <c r="M167" s="152" t="s">
        <v>1</v>
      </c>
      <c r="N167" s="153" t="s">
        <v>41</v>
      </c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AR167" s="156" t="s">
        <v>133</v>
      </c>
      <c r="AT167" s="156" t="s">
        <v>129</v>
      </c>
      <c r="AU167" s="156" t="s">
        <v>88</v>
      </c>
      <c r="AY167" s="17" t="s">
        <v>127</v>
      </c>
      <c r="BE167" s="157">
        <f>IF(N167="základná",J167,0)</f>
        <v>0</v>
      </c>
      <c r="BF167" s="157">
        <f>IF(N167="znížená",J167,0)</f>
        <v>0</v>
      </c>
      <c r="BG167" s="157">
        <f>IF(N167="zákl. prenesená",J167,0)</f>
        <v>0</v>
      </c>
      <c r="BH167" s="157">
        <f>IF(N167="zníž. prenesená",J167,0)</f>
        <v>0</v>
      </c>
      <c r="BI167" s="157">
        <f>IF(N167="nulová",J167,0)</f>
        <v>0</v>
      </c>
      <c r="BJ167" s="17" t="s">
        <v>88</v>
      </c>
      <c r="BK167" s="157">
        <f>ROUND(I167*H167,2)</f>
        <v>0</v>
      </c>
      <c r="BL167" s="17" t="s">
        <v>133</v>
      </c>
      <c r="BM167" s="156" t="s">
        <v>574</v>
      </c>
    </row>
    <row r="168" spans="2:65" s="13" customFormat="1" ht="11.25">
      <c r="B168" s="165"/>
      <c r="D168" s="159" t="s">
        <v>135</v>
      </c>
      <c r="E168" s="166" t="s">
        <v>1</v>
      </c>
      <c r="F168" s="167" t="s">
        <v>575</v>
      </c>
      <c r="H168" s="168">
        <v>72.239999999999995</v>
      </c>
      <c r="I168" s="169"/>
      <c r="L168" s="165"/>
      <c r="M168" s="170"/>
      <c r="T168" s="171"/>
      <c r="AT168" s="166" t="s">
        <v>135</v>
      </c>
      <c r="AU168" s="166" t="s">
        <v>88</v>
      </c>
      <c r="AV168" s="13" t="s">
        <v>88</v>
      </c>
      <c r="AW168" s="13" t="s">
        <v>31</v>
      </c>
      <c r="AX168" s="13" t="s">
        <v>75</v>
      </c>
      <c r="AY168" s="166" t="s">
        <v>127</v>
      </c>
    </row>
    <row r="169" spans="2:65" s="13" customFormat="1" ht="11.25">
      <c r="B169" s="165"/>
      <c r="D169" s="159" t="s">
        <v>135</v>
      </c>
      <c r="E169" s="166" t="s">
        <v>1</v>
      </c>
      <c r="F169" s="167" t="s">
        <v>576</v>
      </c>
      <c r="H169" s="168">
        <v>2</v>
      </c>
      <c r="I169" s="169"/>
      <c r="L169" s="165"/>
      <c r="M169" s="170"/>
      <c r="T169" s="171"/>
      <c r="AT169" s="166" t="s">
        <v>135</v>
      </c>
      <c r="AU169" s="166" t="s">
        <v>88</v>
      </c>
      <c r="AV169" s="13" t="s">
        <v>88</v>
      </c>
      <c r="AW169" s="13" t="s">
        <v>31</v>
      </c>
      <c r="AX169" s="13" t="s">
        <v>75</v>
      </c>
      <c r="AY169" s="166" t="s">
        <v>127</v>
      </c>
    </row>
    <row r="170" spans="2:65" s="15" customFormat="1" ht="11.25">
      <c r="B170" s="179"/>
      <c r="D170" s="159" t="s">
        <v>135</v>
      </c>
      <c r="E170" s="180" t="s">
        <v>1</v>
      </c>
      <c r="F170" s="181" t="s">
        <v>187</v>
      </c>
      <c r="H170" s="182">
        <v>74.239999999999995</v>
      </c>
      <c r="I170" s="183"/>
      <c r="L170" s="179"/>
      <c r="M170" s="184"/>
      <c r="T170" s="185"/>
      <c r="AT170" s="180" t="s">
        <v>135</v>
      </c>
      <c r="AU170" s="180" t="s">
        <v>88</v>
      </c>
      <c r="AV170" s="15" t="s">
        <v>142</v>
      </c>
      <c r="AW170" s="15" t="s">
        <v>31</v>
      </c>
      <c r="AX170" s="15" t="s">
        <v>75</v>
      </c>
      <c r="AY170" s="180" t="s">
        <v>127</v>
      </c>
    </row>
    <row r="171" spans="2:65" s="13" customFormat="1" ht="11.25">
      <c r="B171" s="165"/>
      <c r="D171" s="159" t="s">
        <v>135</v>
      </c>
      <c r="E171" s="166" t="s">
        <v>1</v>
      </c>
      <c r="F171" s="167" t="s">
        <v>577</v>
      </c>
      <c r="H171" s="168">
        <v>56.368000000000002</v>
      </c>
      <c r="I171" s="169"/>
      <c r="L171" s="165"/>
      <c r="M171" s="170"/>
      <c r="T171" s="171"/>
      <c r="AT171" s="166" t="s">
        <v>135</v>
      </c>
      <c r="AU171" s="166" t="s">
        <v>88</v>
      </c>
      <c r="AV171" s="13" t="s">
        <v>88</v>
      </c>
      <c r="AW171" s="13" t="s">
        <v>31</v>
      </c>
      <c r="AX171" s="13" t="s">
        <v>75</v>
      </c>
      <c r="AY171" s="166" t="s">
        <v>127</v>
      </c>
    </row>
    <row r="172" spans="2:65" s="14" customFormat="1" ht="11.25">
      <c r="B172" s="172"/>
      <c r="D172" s="159" t="s">
        <v>135</v>
      </c>
      <c r="E172" s="173" t="s">
        <v>1</v>
      </c>
      <c r="F172" s="174" t="s">
        <v>138</v>
      </c>
      <c r="H172" s="175">
        <v>130.608</v>
      </c>
      <c r="I172" s="176"/>
      <c r="L172" s="172"/>
      <c r="M172" s="177"/>
      <c r="T172" s="178"/>
      <c r="AT172" s="173" t="s">
        <v>135</v>
      </c>
      <c r="AU172" s="173" t="s">
        <v>88</v>
      </c>
      <c r="AV172" s="14" t="s">
        <v>133</v>
      </c>
      <c r="AW172" s="14" t="s">
        <v>31</v>
      </c>
      <c r="AX172" s="14" t="s">
        <v>82</v>
      </c>
      <c r="AY172" s="173" t="s">
        <v>127</v>
      </c>
    </row>
    <row r="173" spans="2:65" s="1" customFormat="1" ht="33" customHeight="1">
      <c r="B173" s="143"/>
      <c r="C173" s="144" t="s">
        <v>194</v>
      </c>
      <c r="D173" s="144" t="s">
        <v>129</v>
      </c>
      <c r="E173" s="145" t="s">
        <v>190</v>
      </c>
      <c r="F173" s="146" t="s">
        <v>191</v>
      </c>
      <c r="G173" s="147" t="s">
        <v>145</v>
      </c>
      <c r="H173" s="148">
        <v>17.872</v>
      </c>
      <c r="I173" s="149"/>
      <c r="J173" s="150">
        <f>ROUND(I173*H173,2)</f>
        <v>0</v>
      </c>
      <c r="K173" s="151"/>
      <c r="L173" s="32"/>
      <c r="M173" s="152" t="s">
        <v>1</v>
      </c>
      <c r="N173" s="153" t="s">
        <v>41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AR173" s="156" t="s">
        <v>133</v>
      </c>
      <c r="AT173" s="156" t="s">
        <v>129</v>
      </c>
      <c r="AU173" s="156" t="s">
        <v>88</v>
      </c>
      <c r="AY173" s="17" t="s">
        <v>127</v>
      </c>
      <c r="BE173" s="157">
        <f>IF(N173="základná",J173,0)</f>
        <v>0</v>
      </c>
      <c r="BF173" s="157">
        <f>IF(N173="znížená",J173,0)</f>
        <v>0</v>
      </c>
      <c r="BG173" s="157">
        <f>IF(N173="zákl. prenesená",J173,0)</f>
        <v>0</v>
      </c>
      <c r="BH173" s="157">
        <f>IF(N173="zníž. prenesená",J173,0)</f>
        <v>0</v>
      </c>
      <c r="BI173" s="157">
        <f>IF(N173="nulová",J173,0)</f>
        <v>0</v>
      </c>
      <c r="BJ173" s="17" t="s">
        <v>88</v>
      </c>
      <c r="BK173" s="157">
        <f>ROUND(I173*H173,2)</f>
        <v>0</v>
      </c>
      <c r="BL173" s="17" t="s">
        <v>133</v>
      </c>
      <c r="BM173" s="156" t="s">
        <v>578</v>
      </c>
    </row>
    <row r="174" spans="2:65" s="13" customFormat="1" ht="11.25">
      <c r="B174" s="165"/>
      <c r="D174" s="159" t="s">
        <v>135</v>
      </c>
      <c r="E174" s="166" t="s">
        <v>1</v>
      </c>
      <c r="F174" s="167" t="s">
        <v>579</v>
      </c>
      <c r="H174" s="168">
        <v>74.239999999999995</v>
      </c>
      <c r="I174" s="169"/>
      <c r="L174" s="165"/>
      <c r="M174" s="170"/>
      <c r="T174" s="171"/>
      <c r="AT174" s="166" t="s">
        <v>135</v>
      </c>
      <c r="AU174" s="166" t="s">
        <v>88</v>
      </c>
      <c r="AV174" s="13" t="s">
        <v>88</v>
      </c>
      <c r="AW174" s="13" t="s">
        <v>31</v>
      </c>
      <c r="AX174" s="13" t="s">
        <v>75</v>
      </c>
      <c r="AY174" s="166" t="s">
        <v>127</v>
      </c>
    </row>
    <row r="175" spans="2:65" s="13" customFormat="1" ht="11.25">
      <c r="B175" s="165"/>
      <c r="D175" s="159" t="s">
        <v>135</v>
      </c>
      <c r="E175" s="166" t="s">
        <v>1</v>
      </c>
      <c r="F175" s="167" t="s">
        <v>580</v>
      </c>
      <c r="H175" s="168">
        <v>-56.368000000000002</v>
      </c>
      <c r="I175" s="169"/>
      <c r="L175" s="165"/>
      <c r="M175" s="170"/>
      <c r="T175" s="171"/>
      <c r="AT175" s="166" t="s">
        <v>135</v>
      </c>
      <c r="AU175" s="166" t="s">
        <v>88</v>
      </c>
      <c r="AV175" s="13" t="s">
        <v>88</v>
      </c>
      <c r="AW175" s="13" t="s">
        <v>31</v>
      </c>
      <c r="AX175" s="13" t="s">
        <v>75</v>
      </c>
      <c r="AY175" s="166" t="s">
        <v>127</v>
      </c>
    </row>
    <row r="176" spans="2:65" s="14" customFormat="1" ht="11.25">
      <c r="B176" s="172"/>
      <c r="D176" s="159" t="s">
        <v>135</v>
      </c>
      <c r="E176" s="173" t="s">
        <v>1</v>
      </c>
      <c r="F176" s="174" t="s">
        <v>138</v>
      </c>
      <c r="H176" s="175">
        <v>17.871999999999993</v>
      </c>
      <c r="I176" s="176"/>
      <c r="L176" s="172"/>
      <c r="M176" s="177"/>
      <c r="T176" s="178"/>
      <c r="AT176" s="173" t="s">
        <v>135</v>
      </c>
      <c r="AU176" s="173" t="s">
        <v>88</v>
      </c>
      <c r="AV176" s="14" t="s">
        <v>133</v>
      </c>
      <c r="AW176" s="14" t="s">
        <v>31</v>
      </c>
      <c r="AX176" s="14" t="s">
        <v>82</v>
      </c>
      <c r="AY176" s="173" t="s">
        <v>127</v>
      </c>
    </row>
    <row r="177" spans="2:65" s="1" customFormat="1" ht="37.9" customHeight="1">
      <c r="B177" s="143"/>
      <c r="C177" s="144" t="s">
        <v>199</v>
      </c>
      <c r="D177" s="144" t="s">
        <v>129</v>
      </c>
      <c r="E177" s="145" t="s">
        <v>195</v>
      </c>
      <c r="F177" s="146" t="s">
        <v>196</v>
      </c>
      <c r="G177" s="147" t="s">
        <v>145</v>
      </c>
      <c r="H177" s="148">
        <v>232.33600000000001</v>
      </c>
      <c r="I177" s="149"/>
      <c r="J177" s="150">
        <f>ROUND(I177*H177,2)</f>
        <v>0</v>
      </c>
      <c r="K177" s="151"/>
      <c r="L177" s="32"/>
      <c r="M177" s="152" t="s">
        <v>1</v>
      </c>
      <c r="N177" s="153" t="s">
        <v>41</v>
      </c>
      <c r="P177" s="154">
        <f>O177*H177</f>
        <v>0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AR177" s="156" t="s">
        <v>133</v>
      </c>
      <c r="AT177" s="156" t="s">
        <v>129</v>
      </c>
      <c r="AU177" s="156" t="s">
        <v>88</v>
      </c>
      <c r="AY177" s="17" t="s">
        <v>127</v>
      </c>
      <c r="BE177" s="157">
        <f>IF(N177="základná",J177,0)</f>
        <v>0</v>
      </c>
      <c r="BF177" s="157">
        <f>IF(N177="znížená",J177,0)</f>
        <v>0</v>
      </c>
      <c r="BG177" s="157">
        <f>IF(N177="zákl. prenesená",J177,0)</f>
        <v>0</v>
      </c>
      <c r="BH177" s="157">
        <f>IF(N177="zníž. prenesená",J177,0)</f>
        <v>0</v>
      </c>
      <c r="BI177" s="157">
        <f>IF(N177="nulová",J177,0)</f>
        <v>0</v>
      </c>
      <c r="BJ177" s="17" t="s">
        <v>88</v>
      </c>
      <c r="BK177" s="157">
        <f>ROUND(I177*H177,2)</f>
        <v>0</v>
      </c>
      <c r="BL177" s="17" t="s">
        <v>133</v>
      </c>
      <c r="BM177" s="156" t="s">
        <v>581</v>
      </c>
    </row>
    <row r="178" spans="2:65" s="13" customFormat="1" ht="11.25">
      <c r="B178" s="165"/>
      <c r="D178" s="159" t="s">
        <v>135</v>
      </c>
      <c r="E178" s="166" t="s">
        <v>1</v>
      </c>
      <c r="F178" s="167" t="s">
        <v>582</v>
      </c>
      <c r="H178" s="168">
        <v>232.33600000000001</v>
      </c>
      <c r="I178" s="169"/>
      <c r="L178" s="165"/>
      <c r="M178" s="170"/>
      <c r="T178" s="171"/>
      <c r="AT178" s="166" t="s">
        <v>135</v>
      </c>
      <c r="AU178" s="166" t="s">
        <v>88</v>
      </c>
      <c r="AV178" s="13" t="s">
        <v>88</v>
      </c>
      <c r="AW178" s="13" t="s">
        <v>31</v>
      </c>
      <c r="AX178" s="13" t="s">
        <v>75</v>
      </c>
      <c r="AY178" s="166" t="s">
        <v>127</v>
      </c>
    </row>
    <row r="179" spans="2:65" s="14" customFormat="1" ht="11.25">
      <c r="B179" s="172"/>
      <c r="D179" s="159" t="s">
        <v>135</v>
      </c>
      <c r="E179" s="173" t="s">
        <v>1</v>
      </c>
      <c r="F179" s="174" t="s">
        <v>138</v>
      </c>
      <c r="H179" s="175">
        <v>232.33600000000001</v>
      </c>
      <c r="I179" s="176"/>
      <c r="L179" s="172"/>
      <c r="M179" s="177"/>
      <c r="T179" s="178"/>
      <c r="AT179" s="173" t="s">
        <v>135</v>
      </c>
      <c r="AU179" s="173" t="s">
        <v>88</v>
      </c>
      <c r="AV179" s="14" t="s">
        <v>133</v>
      </c>
      <c r="AW179" s="14" t="s">
        <v>31</v>
      </c>
      <c r="AX179" s="14" t="s">
        <v>82</v>
      </c>
      <c r="AY179" s="173" t="s">
        <v>127</v>
      </c>
    </row>
    <row r="180" spans="2:65" s="1" customFormat="1" ht="24.2" customHeight="1">
      <c r="B180" s="143"/>
      <c r="C180" s="144" t="s">
        <v>204</v>
      </c>
      <c r="D180" s="144" t="s">
        <v>129</v>
      </c>
      <c r="E180" s="145" t="s">
        <v>583</v>
      </c>
      <c r="F180" s="146" t="s">
        <v>584</v>
      </c>
      <c r="G180" s="147" t="s">
        <v>145</v>
      </c>
      <c r="H180" s="148">
        <v>130.608</v>
      </c>
      <c r="I180" s="149"/>
      <c r="J180" s="150">
        <f>ROUND(I180*H180,2)</f>
        <v>0</v>
      </c>
      <c r="K180" s="151"/>
      <c r="L180" s="32"/>
      <c r="M180" s="152" t="s">
        <v>1</v>
      </c>
      <c r="N180" s="153" t="s">
        <v>41</v>
      </c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AR180" s="156" t="s">
        <v>133</v>
      </c>
      <c r="AT180" s="156" t="s">
        <v>129</v>
      </c>
      <c r="AU180" s="156" t="s">
        <v>88</v>
      </c>
      <c r="AY180" s="17" t="s">
        <v>127</v>
      </c>
      <c r="BE180" s="157">
        <f>IF(N180="základná",J180,0)</f>
        <v>0</v>
      </c>
      <c r="BF180" s="157">
        <f>IF(N180="znížená",J180,0)</f>
        <v>0</v>
      </c>
      <c r="BG180" s="157">
        <f>IF(N180="zákl. prenesená",J180,0)</f>
        <v>0</v>
      </c>
      <c r="BH180" s="157">
        <f>IF(N180="zníž. prenesená",J180,0)</f>
        <v>0</v>
      </c>
      <c r="BI180" s="157">
        <f>IF(N180="nulová",J180,0)</f>
        <v>0</v>
      </c>
      <c r="BJ180" s="17" t="s">
        <v>88</v>
      </c>
      <c r="BK180" s="157">
        <f>ROUND(I180*H180,2)</f>
        <v>0</v>
      </c>
      <c r="BL180" s="17" t="s">
        <v>133</v>
      </c>
      <c r="BM180" s="156" t="s">
        <v>585</v>
      </c>
    </row>
    <row r="181" spans="2:65" s="13" customFormat="1" ht="11.25">
      <c r="B181" s="165"/>
      <c r="D181" s="159" t="s">
        <v>135</v>
      </c>
      <c r="E181" s="166" t="s">
        <v>1</v>
      </c>
      <c r="F181" s="167" t="s">
        <v>575</v>
      </c>
      <c r="H181" s="168">
        <v>72.239999999999995</v>
      </c>
      <c r="I181" s="169"/>
      <c r="L181" s="165"/>
      <c r="M181" s="170"/>
      <c r="T181" s="171"/>
      <c r="AT181" s="166" t="s">
        <v>135</v>
      </c>
      <c r="AU181" s="166" t="s">
        <v>88</v>
      </c>
      <c r="AV181" s="13" t="s">
        <v>88</v>
      </c>
      <c r="AW181" s="13" t="s">
        <v>31</v>
      </c>
      <c r="AX181" s="13" t="s">
        <v>75</v>
      </c>
      <c r="AY181" s="166" t="s">
        <v>127</v>
      </c>
    </row>
    <row r="182" spans="2:65" s="13" customFormat="1" ht="11.25">
      <c r="B182" s="165"/>
      <c r="D182" s="159" t="s">
        <v>135</v>
      </c>
      <c r="E182" s="166" t="s">
        <v>1</v>
      </c>
      <c r="F182" s="167" t="s">
        <v>576</v>
      </c>
      <c r="H182" s="168">
        <v>2</v>
      </c>
      <c r="I182" s="169"/>
      <c r="L182" s="165"/>
      <c r="M182" s="170"/>
      <c r="T182" s="171"/>
      <c r="AT182" s="166" t="s">
        <v>135</v>
      </c>
      <c r="AU182" s="166" t="s">
        <v>88</v>
      </c>
      <c r="AV182" s="13" t="s">
        <v>88</v>
      </c>
      <c r="AW182" s="13" t="s">
        <v>31</v>
      </c>
      <c r="AX182" s="13" t="s">
        <v>75</v>
      </c>
      <c r="AY182" s="166" t="s">
        <v>127</v>
      </c>
    </row>
    <row r="183" spans="2:65" s="15" customFormat="1" ht="11.25">
      <c r="B183" s="179"/>
      <c r="D183" s="159" t="s">
        <v>135</v>
      </c>
      <c r="E183" s="180" t="s">
        <v>1</v>
      </c>
      <c r="F183" s="181" t="s">
        <v>187</v>
      </c>
      <c r="H183" s="182">
        <v>74.239999999999995</v>
      </c>
      <c r="I183" s="183"/>
      <c r="L183" s="179"/>
      <c r="M183" s="184"/>
      <c r="T183" s="185"/>
      <c r="AT183" s="180" t="s">
        <v>135</v>
      </c>
      <c r="AU183" s="180" t="s">
        <v>88</v>
      </c>
      <c r="AV183" s="15" t="s">
        <v>142</v>
      </c>
      <c r="AW183" s="15" t="s">
        <v>31</v>
      </c>
      <c r="AX183" s="15" t="s">
        <v>75</v>
      </c>
      <c r="AY183" s="180" t="s">
        <v>127</v>
      </c>
    </row>
    <row r="184" spans="2:65" s="13" customFormat="1" ht="11.25">
      <c r="B184" s="165"/>
      <c r="D184" s="159" t="s">
        <v>135</v>
      </c>
      <c r="E184" s="166" t="s">
        <v>1</v>
      </c>
      <c r="F184" s="167" t="s">
        <v>577</v>
      </c>
      <c r="H184" s="168">
        <v>56.368000000000002</v>
      </c>
      <c r="I184" s="169"/>
      <c r="L184" s="165"/>
      <c r="M184" s="170"/>
      <c r="T184" s="171"/>
      <c r="AT184" s="166" t="s">
        <v>135</v>
      </c>
      <c r="AU184" s="166" t="s">
        <v>88</v>
      </c>
      <c r="AV184" s="13" t="s">
        <v>88</v>
      </c>
      <c r="AW184" s="13" t="s">
        <v>31</v>
      </c>
      <c r="AX184" s="13" t="s">
        <v>75</v>
      </c>
      <c r="AY184" s="166" t="s">
        <v>127</v>
      </c>
    </row>
    <row r="185" spans="2:65" s="14" customFormat="1" ht="11.25">
      <c r="B185" s="172"/>
      <c r="D185" s="159" t="s">
        <v>135</v>
      </c>
      <c r="E185" s="173" t="s">
        <v>1</v>
      </c>
      <c r="F185" s="174" t="s">
        <v>138</v>
      </c>
      <c r="H185" s="175">
        <v>130.608</v>
      </c>
      <c r="I185" s="176"/>
      <c r="L185" s="172"/>
      <c r="M185" s="177"/>
      <c r="T185" s="178"/>
      <c r="AT185" s="173" t="s">
        <v>135</v>
      </c>
      <c r="AU185" s="173" t="s">
        <v>88</v>
      </c>
      <c r="AV185" s="14" t="s">
        <v>133</v>
      </c>
      <c r="AW185" s="14" t="s">
        <v>31</v>
      </c>
      <c r="AX185" s="14" t="s">
        <v>82</v>
      </c>
      <c r="AY185" s="173" t="s">
        <v>127</v>
      </c>
    </row>
    <row r="186" spans="2:65" s="1" customFormat="1" ht="33" customHeight="1">
      <c r="B186" s="143"/>
      <c r="C186" s="144" t="s">
        <v>209</v>
      </c>
      <c r="D186" s="144" t="s">
        <v>129</v>
      </c>
      <c r="E186" s="145" t="s">
        <v>205</v>
      </c>
      <c r="F186" s="146" t="s">
        <v>206</v>
      </c>
      <c r="G186" s="147" t="s">
        <v>145</v>
      </c>
      <c r="H186" s="148">
        <v>17.872</v>
      </c>
      <c r="I186" s="149"/>
      <c r="J186" s="150">
        <f>ROUND(I186*H186,2)</f>
        <v>0</v>
      </c>
      <c r="K186" s="151"/>
      <c r="L186" s="32"/>
      <c r="M186" s="152" t="s">
        <v>1</v>
      </c>
      <c r="N186" s="153" t="s">
        <v>41</v>
      </c>
      <c r="P186" s="154">
        <f>O186*H186</f>
        <v>0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AR186" s="156" t="s">
        <v>133</v>
      </c>
      <c r="AT186" s="156" t="s">
        <v>129</v>
      </c>
      <c r="AU186" s="156" t="s">
        <v>88</v>
      </c>
      <c r="AY186" s="17" t="s">
        <v>127</v>
      </c>
      <c r="BE186" s="157">
        <f>IF(N186="základná",J186,0)</f>
        <v>0</v>
      </c>
      <c r="BF186" s="157">
        <f>IF(N186="znížená",J186,0)</f>
        <v>0</v>
      </c>
      <c r="BG186" s="157">
        <f>IF(N186="zákl. prenesená",J186,0)</f>
        <v>0</v>
      </c>
      <c r="BH186" s="157">
        <f>IF(N186="zníž. prenesená",J186,0)</f>
        <v>0</v>
      </c>
      <c r="BI186" s="157">
        <f>IF(N186="nulová",J186,0)</f>
        <v>0</v>
      </c>
      <c r="BJ186" s="17" t="s">
        <v>88</v>
      </c>
      <c r="BK186" s="157">
        <f>ROUND(I186*H186,2)</f>
        <v>0</v>
      </c>
      <c r="BL186" s="17" t="s">
        <v>133</v>
      </c>
      <c r="BM186" s="156" t="s">
        <v>586</v>
      </c>
    </row>
    <row r="187" spans="2:65" s="13" customFormat="1" ht="11.25">
      <c r="B187" s="165"/>
      <c r="D187" s="159" t="s">
        <v>135</v>
      </c>
      <c r="E187" s="166" t="s">
        <v>1</v>
      </c>
      <c r="F187" s="167" t="s">
        <v>587</v>
      </c>
      <c r="H187" s="168">
        <v>17.872</v>
      </c>
      <c r="I187" s="169"/>
      <c r="L187" s="165"/>
      <c r="M187" s="170"/>
      <c r="T187" s="171"/>
      <c r="AT187" s="166" t="s">
        <v>135</v>
      </c>
      <c r="AU187" s="166" t="s">
        <v>88</v>
      </c>
      <c r="AV187" s="13" t="s">
        <v>88</v>
      </c>
      <c r="AW187" s="13" t="s">
        <v>31</v>
      </c>
      <c r="AX187" s="13" t="s">
        <v>75</v>
      </c>
      <c r="AY187" s="166" t="s">
        <v>127</v>
      </c>
    </row>
    <row r="188" spans="2:65" s="14" customFormat="1" ht="11.25">
      <c r="B188" s="172"/>
      <c r="D188" s="159" t="s">
        <v>135</v>
      </c>
      <c r="E188" s="173" t="s">
        <v>1</v>
      </c>
      <c r="F188" s="174" t="s">
        <v>138</v>
      </c>
      <c r="H188" s="175">
        <v>17.872</v>
      </c>
      <c r="I188" s="176"/>
      <c r="L188" s="172"/>
      <c r="M188" s="177"/>
      <c r="T188" s="178"/>
      <c r="AT188" s="173" t="s">
        <v>135</v>
      </c>
      <c r="AU188" s="173" t="s">
        <v>88</v>
      </c>
      <c r="AV188" s="14" t="s">
        <v>133</v>
      </c>
      <c r="AW188" s="14" t="s">
        <v>31</v>
      </c>
      <c r="AX188" s="14" t="s">
        <v>82</v>
      </c>
      <c r="AY188" s="173" t="s">
        <v>127</v>
      </c>
    </row>
    <row r="189" spans="2:65" s="1" customFormat="1" ht="24.2" customHeight="1">
      <c r="B189" s="143"/>
      <c r="C189" s="144" t="s">
        <v>216</v>
      </c>
      <c r="D189" s="144" t="s">
        <v>129</v>
      </c>
      <c r="E189" s="145" t="s">
        <v>210</v>
      </c>
      <c r="F189" s="146" t="s">
        <v>211</v>
      </c>
      <c r="G189" s="147" t="s">
        <v>212</v>
      </c>
      <c r="H189" s="148">
        <v>29.489000000000001</v>
      </c>
      <c r="I189" s="149"/>
      <c r="J189" s="150">
        <f>ROUND(I189*H189,2)</f>
        <v>0</v>
      </c>
      <c r="K189" s="151"/>
      <c r="L189" s="32"/>
      <c r="M189" s="152" t="s">
        <v>1</v>
      </c>
      <c r="N189" s="153" t="s">
        <v>41</v>
      </c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AR189" s="156" t="s">
        <v>133</v>
      </c>
      <c r="AT189" s="156" t="s">
        <v>129</v>
      </c>
      <c r="AU189" s="156" t="s">
        <v>88</v>
      </c>
      <c r="AY189" s="17" t="s">
        <v>127</v>
      </c>
      <c r="BE189" s="157">
        <f>IF(N189="základná",J189,0)</f>
        <v>0</v>
      </c>
      <c r="BF189" s="157">
        <f>IF(N189="znížená",J189,0)</f>
        <v>0</v>
      </c>
      <c r="BG189" s="157">
        <f>IF(N189="zákl. prenesená",J189,0)</f>
        <v>0</v>
      </c>
      <c r="BH189" s="157">
        <f>IF(N189="zníž. prenesená",J189,0)</f>
        <v>0</v>
      </c>
      <c r="BI189" s="157">
        <f>IF(N189="nulová",J189,0)</f>
        <v>0</v>
      </c>
      <c r="BJ189" s="17" t="s">
        <v>88</v>
      </c>
      <c r="BK189" s="157">
        <f>ROUND(I189*H189,2)</f>
        <v>0</v>
      </c>
      <c r="BL189" s="17" t="s">
        <v>133</v>
      </c>
      <c r="BM189" s="156" t="s">
        <v>588</v>
      </c>
    </row>
    <row r="190" spans="2:65" s="13" customFormat="1" ht="11.25">
      <c r="B190" s="165"/>
      <c r="D190" s="159" t="s">
        <v>135</v>
      </c>
      <c r="E190" s="166" t="s">
        <v>1</v>
      </c>
      <c r="F190" s="167" t="s">
        <v>589</v>
      </c>
      <c r="H190" s="168">
        <v>29.489000000000001</v>
      </c>
      <c r="I190" s="169"/>
      <c r="L190" s="165"/>
      <c r="M190" s="170"/>
      <c r="T190" s="171"/>
      <c r="AT190" s="166" t="s">
        <v>135</v>
      </c>
      <c r="AU190" s="166" t="s">
        <v>88</v>
      </c>
      <c r="AV190" s="13" t="s">
        <v>88</v>
      </c>
      <c r="AW190" s="13" t="s">
        <v>31</v>
      </c>
      <c r="AX190" s="13" t="s">
        <v>75</v>
      </c>
      <c r="AY190" s="166" t="s">
        <v>127</v>
      </c>
    </row>
    <row r="191" spans="2:65" s="14" customFormat="1" ht="11.25">
      <c r="B191" s="172"/>
      <c r="D191" s="159" t="s">
        <v>135</v>
      </c>
      <c r="E191" s="173" t="s">
        <v>1</v>
      </c>
      <c r="F191" s="174" t="s">
        <v>138</v>
      </c>
      <c r="H191" s="175">
        <v>29.489000000000001</v>
      </c>
      <c r="I191" s="176"/>
      <c r="L191" s="172"/>
      <c r="M191" s="177"/>
      <c r="T191" s="178"/>
      <c r="AT191" s="173" t="s">
        <v>135</v>
      </c>
      <c r="AU191" s="173" t="s">
        <v>88</v>
      </c>
      <c r="AV191" s="14" t="s">
        <v>133</v>
      </c>
      <c r="AW191" s="14" t="s">
        <v>31</v>
      </c>
      <c r="AX191" s="14" t="s">
        <v>82</v>
      </c>
      <c r="AY191" s="173" t="s">
        <v>127</v>
      </c>
    </row>
    <row r="192" spans="2:65" s="1" customFormat="1" ht="24.2" customHeight="1">
      <c r="B192" s="143"/>
      <c r="C192" s="144" t="s">
        <v>223</v>
      </c>
      <c r="D192" s="144" t="s">
        <v>129</v>
      </c>
      <c r="E192" s="145" t="s">
        <v>217</v>
      </c>
      <c r="F192" s="146" t="s">
        <v>218</v>
      </c>
      <c r="G192" s="147" t="s">
        <v>145</v>
      </c>
      <c r="H192" s="148">
        <v>56.368000000000002</v>
      </c>
      <c r="I192" s="149"/>
      <c r="J192" s="150">
        <f>ROUND(I192*H192,2)</f>
        <v>0</v>
      </c>
      <c r="K192" s="151"/>
      <c r="L192" s="32"/>
      <c r="M192" s="152" t="s">
        <v>1</v>
      </c>
      <c r="N192" s="153" t="s">
        <v>41</v>
      </c>
      <c r="P192" s="154">
        <f>O192*H192</f>
        <v>0</v>
      </c>
      <c r="Q192" s="154">
        <v>0</v>
      </c>
      <c r="R192" s="154">
        <f>Q192*H192</f>
        <v>0</v>
      </c>
      <c r="S192" s="154">
        <v>0</v>
      </c>
      <c r="T192" s="155">
        <f>S192*H192</f>
        <v>0</v>
      </c>
      <c r="AR192" s="156" t="s">
        <v>133</v>
      </c>
      <c r="AT192" s="156" t="s">
        <v>129</v>
      </c>
      <c r="AU192" s="156" t="s">
        <v>88</v>
      </c>
      <c r="AY192" s="17" t="s">
        <v>127</v>
      </c>
      <c r="BE192" s="157">
        <f>IF(N192="základná",J192,0)</f>
        <v>0</v>
      </c>
      <c r="BF192" s="157">
        <f>IF(N192="znížená",J192,0)</f>
        <v>0</v>
      </c>
      <c r="BG192" s="157">
        <f>IF(N192="zákl. prenesená",J192,0)</f>
        <v>0</v>
      </c>
      <c r="BH192" s="157">
        <f>IF(N192="zníž. prenesená",J192,0)</f>
        <v>0</v>
      </c>
      <c r="BI192" s="157">
        <f>IF(N192="nulová",J192,0)</f>
        <v>0</v>
      </c>
      <c r="BJ192" s="17" t="s">
        <v>88</v>
      </c>
      <c r="BK192" s="157">
        <f>ROUND(I192*H192,2)</f>
        <v>0</v>
      </c>
      <c r="BL192" s="17" t="s">
        <v>133</v>
      </c>
      <c r="BM192" s="156" t="s">
        <v>590</v>
      </c>
    </row>
    <row r="193" spans="2:65" s="12" customFormat="1" ht="11.25">
      <c r="B193" s="158"/>
      <c r="D193" s="159" t="s">
        <v>135</v>
      </c>
      <c r="E193" s="160" t="s">
        <v>1</v>
      </c>
      <c r="F193" s="161" t="s">
        <v>591</v>
      </c>
      <c r="H193" s="160" t="s">
        <v>1</v>
      </c>
      <c r="I193" s="162"/>
      <c r="L193" s="158"/>
      <c r="M193" s="163"/>
      <c r="T193" s="164"/>
      <c r="AT193" s="160" t="s">
        <v>135</v>
      </c>
      <c r="AU193" s="160" t="s">
        <v>88</v>
      </c>
      <c r="AV193" s="12" t="s">
        <v>82</v>
      </c>
      <c r="AW193" s="12" t="s">
        <v>31</v>
      </c>
      <c r="AX193" s="12" t="s">
        <v>75</v>
      </c>
      <c r="AY193" s="160" t="s">
        <v>127</v>
      </c>
    </row>
    <row r="194" spans="2:65" s="13" customFormat="1" ht="11.25">
      <c r="B194" s="165"/>
      <c r="D194" s="159" t="s">
        <v>135</v>
      </c>
      <c r="E194" s="166" t="s">
        <v>1</v>
      </c>
      <c r="F194" s="167" t="s">
        <v>592</v>
      </c>
      <c r="H194" s="168">
        <v>72.239999999999995</v>
      </c>
      <c r="I194" s="169"/>
      <c r="L194" s="165"/>
      <c r="M194" s="170"/>
      <c r="T194" s="171"/>
      <c r="AT194" s="166" t="s">
        <v>135</v>
      </c>
      <c r="AU194" s="166" t="s">
        <v>88</v>
      </c>
      <c r="AV194" s="13" t="s">
        <v>88</v>
      </c>
      <c r="AW194" s="13" t="s">
        <v>31</v>
      </c>
      <c r="AX194" s="13" t="s">
        <v>75</v>
      </c>
      <c r="AY194" s="166" t="s">
        <v>127</v>
      </c>
    </row>
    <row r="195" spans="2:65" s="13" customFormat="1" ht="11.25">
      <c r="B195" s="165"/>
      <c r="D195" s="159" t="s">
        <v>135</v>
      </c>
      <c r="E195" s="166" t="s">
        <v>1</v>
      </c>
      <c r="F195" s="167" t="s">
        <v>593</v>
      </c>
      <c r="H195" s="168">
        <v>-4.8719999999999999</v>
      </c>
      <c r="I195" s="169"/>
      <c r="L195" s="165"/>
      <c r="M195" s="170"/>
      <c r="T195" s="171"/>
      <c r="AT195" s="166" t="s">
        <v>135</v>
      </c>
      <c r="AU195" s="166" t="s">
        <v>88</v>
      </c>
      <c r="AV195" s="13" t="s">
        <v>88</v>
      </c>
      <c r="AW195" s="13" t="s">
        <v>31</v>
      </c>
      <c r="AX195" s="13" t="s">
        <v>75</v>
      </c>
      <c r="AY195" s="166" t="s">
        <v>127</v>
      </c>
    </row>
    <row r="196" spans="2:65" s="13" customFormat="1" ht="11.25">
      <c r="B196" s="165"/>
      <c r="D196" s="159" t="s">
        <v>135</v>
      </c>
      <c r="E196" s="166" t="s">
        <v>1</v>
      </c>
      <c r="F196" s="167" t="s">
        <v>594</v>
      </c>
      <c r="H196" s="168">
        <v>-12</v>
      </c>
      <c r="I196" s="169"/>
      <c r="L196" s="165"/>
      <c r="M196" s="170"/>
      <c r="T196" s="171"/>
      <c r="AT196" s="166" t="s">
        <v>135</v>
      </c>
      <c r="AU196" s="166" t="s">
        <v>88</v>
      </c>
      <c r="AV196" s="13" t="s">
        <v>88</v>
      </c>
      <c r="AW196" s="13" t="s">
        <v>31</v>
      </c>
      <c r="AX196" s="13" t="s">
        <v>75</v>
      </c>
      <c r="AY196" s="166" t="s">
        <v>127</v>
      </c>
    </row>
    <row r="197" spans="2:65" s="15" customFormat="1" ht="11.25">
      <c r="B197" s="179"/>
      <c r="D197" s="159" t="s">
        <v>135</v>
      </c>
      <c r="E197" s="180" t="s">
        <v>1</v>
      </c>
      <c r="F197" s="181" t="s">
        <v>187</v>
      </c>
      <c r="H197" s="182">
        <v>55.367999999999995</v>
      </c>
      <c r="I197" s="183"/>
      <c r="L197" s="179"/>
      <c r="M197" s="184"/>
      <c r="T197" s="185"/>
      <c r="AT197" s="180" t="s">
        <v>135</v>
      </c>
      <c r="AU197" s="180" t="s">
        <v>88</v>
      </c>
      <c r="AV197" s="15" t="s">
        <v>142</v>
      </c>
      <c r="AW197" s="15" t="s">
        <v>31</v>
      </c>
      <c r="AX197" s="15" t="s">
        <v>75</v>
      </c>
      <c r="AY197" s="180" t="s">
        <v>127</v>
      </c>
    </row>
    <row r="198" spans="2:65" s="12" customFormat="1" ht="11.25">
      <c r="B198" s="158"/>
      <c r="D198" s="159" t="s">
        <v>135</v>
      </c>
      <c r="E198" s="160" t="s">
        <v>1</v>
      </c>
      <c r="F198" s="161" t="s">
        <v>595</v>
      </c>
      <c r="H198" s="160" t="s">
        <v>1</v>
      </c>
      <c r="I198" s="162"/>
      <c r="L198" s="158"/>
      <c r="M198" s="163"/>
      <c r="T198" s="164"/>
      <c r="AT198" s="160" t="s">
        <v>135</v>
      </c>
      <c r="AU198" s="160" t="s">
        <v>88</v>
      </c>
      <c r="AV198" s="12" t="s">
        <v>82</v>
      </c>
      <c r="AW198" s="12" t="s">
        <v>31</v>
      </c>
      <c r="AX198" s="12" t="s">
        <v>75</v>
      </c>
      <c r="AY198" s="160" t="s">
        <v>127</v>
      </c>
    </row>
    <row r="199" spans="2:65" s="13" customFormat="1" ht="11.25">
      <c r="B199" s="165"/>
      <c r="D199" s="159" t="s">
        <v>135</v>
      </c>
      <c r="E199" s="166" t="s">
        <v>1</v>
      </c>
      <c r="F199" s="167" t="s">
        <v>596</v>
      </c>
      <c r="H199" s="168">
        <v>1</v>
      </c>
      <c r="I199" s="169"/>
      <c r="L199" s="165"/>
      <c r="M199" s="170"/>
      <c r="T199" s="171"/>
      <c r="AT199" s="166" t="s">
        <v>135</v>
      </c>
      <c r="AU199" s="166" t="s">
        <v>88</v>
      </c>
      <c r="AV199" s="13" t="s">
        <v>88</v>
      </c>
      <c r="AW199" s="13" t="s">
        <v>31</v>
      </c>
      <c r="AX199" s="13" t="s">
        <v>75</v>
      </c>
      <c r="AY199" s="166" t="s">
        <v>127</v>
      </c>
    </row>
    <row r="200" spans="2:65" s="15" customFormat="1" ht="11.25">
      <c r="B200" s="179"/>
      <c r="D200" s="159" t="s">
        <v>135</v>
      </c>
      <c r="E200" s="180" t="s">
        <v>1</v>
      </c>
      <c r="F200" s="181" t="s">
        <v>187</v>
      </c>
      <c r="H200" s="182">
        <v>1</v>
      </c>
      <c r="I200" s="183"/>
      <c r="L200" s="179"/>
      <c r="M200" s="184"/>
      <c r="T200" s="185"/>
      <c r="AT200" s="180" t="s">
        <v>135</v>
      </c>
      <c r="AU200" s="180" t="s">
        <v>88</v>
      </c>
      <c r="AV200" s="15" t="s">
        <v>142</v>
      </c>
      <c r="AW200" s="15" t="s">
        <v>31</v>
      </c>
      <c r="AX200" s="15" t="s">
        <v>75</v>
      </c>
      <c r="AY200" s="180" t="s">
        <v>127</v>
      </c>
    </row>
    <row r="201" spans="2:65" s="14" customFormat="1" ht="11.25">
      <c r="B201" s="172"/>
      <c r="D201" s="159" t="s">
        <v>135</v>
      </c>
      <c r="E201" s="173" t="s">
        <v>1</v>
      </c>
      <c r="F201" s="174" t="s">
        <v>138</v>
      </c>
      <c r="H201" s="175">
        <v>56.367999999999995</v>
      </c>
      <c r="I201" s="176"/>
      <c r="L201" s="172"/>
      <c r="M201" s="177"/>
      <c r="T201" s="178"/>
      <c r="AT201" s="173" t="s">
        <v>135</v>
      </c>
      <c r="AU201" s="173" t="s">
        <v>88</v>
      </c>
      <c r="AV201" s="14" t="s">
        <v>133</v>
      </c>
      <c r="AW201" s="14" t="s">
        <v>31</v>
      </c>
      <c r="AX201" s="14" t="s">
        <v>82</v>
      </c>
      <c r="AY201" s="173" t="s">
        <v>127</v>
      </c>
    </row>
    <row r="202" spans="2:65" s="1" customFormat="1" ht="24.2" customHeight="1">
      <c r="B202" s="143"/>
      <c r="C202" s="144" t="s">
        <v>231</v>
      </c>
      <c r="D202" s="144" t="s">
        <v>129</v>
      </c>
      <c r="E202" s="145" t="s">
        <v>597</v>
      </c>
      <c r="F202" s="146" t="s">
        <v>598</v>
      </c>
      <c r="G202" s="147" t="s">
        <v>145</v>
      </c>
      <c r="H202" s="148">
        <v>0.85599999999999998</v>
      </c>
      <c r="I202" s="149"/>
      <c r="J202" s="150">
        <f>ROUND(I202*H202,2)</f>
        <v>0</v>
      </c>
      <c r="K202" s="151"/>
      <c r="L202" s="32"/>
      <c r="M202" s="152" t="s">
        <v>1</v>
      </c>
      <c r="N202" s="153" t="s">
        <v>41</v>
      </c>
      <c r="P202" s="154">
        <f>O202*H202</f>
        <v>0</v>
      </c>
      <c r="Q202" s="154">
        <v>0</v>
      </c>
      <c r="R202" s="154">
        <f>Q202*H202</f>
        <v>0</v>
      </c>
      <c r="S202" s="154">
        <v>0</v>
      </c>
      <c r="T202" s="155">
        <f>S202*H202</f>
        <v>0</v>
      </c>
      <c r="AR202" s="156" t="s">
        <v>133</v>
      </c>
      <c r="AT202" s="156" t="s">
        <v>129</v>
      </c>
      <c r="AU202" s="156" t="s">
        <v>88</v>
      </c>
      <c r="AY202" s="17" t="s">
        <v>127</v>
      </c>
      <c r="BE202" s="157">
        <f>IF(N202="základná",J202,0)</f>
        <v>0</v>
      </c>
      <c r="BF202" s="157">
        <f>IF(N202="znížená",J202,0)</f>
        <v>0</v>
      </c>
      <c r="BG202" s="157">
        <f>IF(N202="zákl. prenesená",J202,0)</f>
        <v>0</v>
      </c>
      <c r="BH202" s="157">
        <f>IF(N202="zníž. prenesená",J202,0)</f>
        <v>0</v>
      </c>
      <c r="BI202" s="157">
        <f>IF(N202="nulová",J202,0)</f>
        <v>0</v>
      </c>
      <c r="BJ202" s="17" t="s">
        <v>88</v>
      </c>
      <c r="BK202" s="157">
        <f>ROUND(I202*H202,2)</f>
        <v>0</v>
      </c>
      <c r="BL202" s="17" t="s">
        <v>133</v>
      </c>
      <c r="BM202" s="156" t="s">
        <v>599</v>
      </c>
    </row>
    <row r="203" spans="2:65" s="12" customFormat="1" ht="11.25">
      <c r="B203" s="158"/>
      <c r="D203" s="159" t="s">
        <v>135</v>
      </c>
      <c r="E203" s="160" t="s">
        <v>1</v>
      </c>
      <c r="F203" s="161" t="s">
        <v>600</v>
      </c>
      <c r="H203" s="160" t="s">
        <v>1</v>
      </c>
      <c r="I203" s="162"/>
      <c r="L203" s="158"/>
      <c r="M203" s="163"/>
      <c r="T203" s="164"/>
      <c r="AT203" s="160" t="s">
        <v>135</v>
      </c>
      <c r="AU203" s="160" t="s">
        <v>88</v>
      </c>
      <c r="AV203" s="12" t="s">
        <v>82</v>
      </c>
      <c r="AW203" s="12" t="s">
        <v>31</v>
      </c>
      <c r="AX203" s="12" t="s">
        <v>75</v>
      </c>
      <c r="AY203" s="160" t="s">
        <v>127</v>
      </c>
    </row>
    <row r="204" spans="2:65" s="13" customFormat="1" ht="11.25">
      <c r="B204" s="165"/>
      <c r="D204" s="159" t="s">
        <v>135</v>
      </c>
      <c r="E204" s="166" t="s">
        <v>1</v>
      </c>
      <c r="F204" s="167" t="s">
        <v>601</v>
      </c>
      <c r="H204" s="168">
        <v>0.85599999999999998</v>
      </c>
      <c r="I204" s="169"/>
      <c r="L204" s="165"/>
      <c r="M204" s="170"/>
      <c r="T204" s="171"/>
      <c r="AT204" s="166" t="s">
        <v>135</v>
      </c>
      <c r="AU204" s="166" t="s">
        <v>88</v>
      </c>
      <c r="AV204" s="13" t="s">
        <v>88</v>
      </c>
      <c r="AW204" s="13" t="s">
        <v>31</v>
      </c>
      <c r="AX204" s="13" t="s">
        <v>75</v>
      </c>
      <c r="AY204" s="166" t="s">
        <v>127</v>
      </c>
    </row>
    <row r="205" spans="2:65" s="14" customFormat="1" ht="11.25">
      <c r="B205" s="172"/>
      <c r="D205" s="159" t="s">
        <v>135</v>
      </c>
      <c r="E205" s="173" t="s">
        <v>1</v>
      </c>
      <c r="F205" s="174" t="s">
        <v>138</v>
      </c>
      <c r="H205" s="175">
        <v>0.85599999999999998</v>
      </c>
      <c r="I205" s="176"/>
      <c r="L205" s="172"/>
      <c r="M205" s="177"/>
      <c r="T205" s="178"/>
      <c r="AT205" s="173" t="s">
        <v>135</v>
      </c>
      <c r="AU205" s="173" t="s">
        <v>88</v>
      </c>
      <c r="AV205" s="14" t="s">
        <v>133</v>
      </c>
      <c r="AW205" s="14" t="s">
        <v>31</v>
      </c>
      <c r="AX205" s="14" t="s">
        <v>82</v>
      </c>
      <c r="AY205" s="173" t="s">
        <v>127</v>
      </c>
    </row>
    <row r="206" spans="2:65" s="1" customFormat="1" ht="16.5" customHeight="1">
      <c r="B206" s="143"/>
      <c r="C206" s="186" t="s">
        <v>236</v>
      </c>
      <c r="D206" s="186" t="s">
        <v>232</v>
      </c>
      <c r="E206" s="187" t="s">
        <v>602</v>
      </c>
      <c r="F206" s="188" t="s">
        <v>603</v>
      </c>
      <c r="G206" s="189" t="s">
        <v>212</v>
      </c>
      <c r="H206" s="190">
        <v>1.3720000000000001</v>
      </c>
      <c r="I206" s="191"/>
      <c r="J206" s="192">
        <f>ROUND(I206*H206,2)</f>
        <v>0</v>
      </c>
      <c r="K206" s="193"/>
      <c r="L206" s="194"/>
      <c r="M206" s="195" t="s">
        <v>1</v>
      </c>
      <c r="N206" s="196" t="s">
        <v>41</v>
      </c>
      <c r="P206" s="154">
        <f>O206*H206</f>
        <v>0</v>
      </c>
      <c r="Q206" s="154">
        <v>1</v>
      </c>
      <c r="R206" s="154">
        <f>Q206*H206</f>
        <v>1.3720000000000001</v>
      </c>
      <c r="S206" s="154">
        <v>0</v>
      </c>
      <c r="T206" s="155">
        <f>S206*H206</f>
        <v>0</v>
      </c>
      <c r="AR206" s="156" t="s">
        <v>180</v>
      </c>
      <c r="AT206" s="156" t="s">
        <v>232</v>
      </c>
      <c r="AU206" s="156" t="s">
        <v>88</v>
      </c>
      <c r="AY206" s="17" t="s">
        <v>127</v>
      </c>
      <c r="BE206" s="157">
        <f>IF(N206="základná",J206,0)</f>
        <v>0</v>
      </c>
      <c r="BF206" s="157">
        <f>IF(N206="znížená",J206,0)</f>
        <v>0</v>
      </c>
      <c r="BG206" s="157">
        <f>IF(N206="zákl. prenesená",J206,0)</f>
        <v>0</v>
      </c>
      <c r="BH206" s="157">
        <f>IF(N206="zníž. prenesená",J206,0)</f>
        <v>0</v>
      </c>
      <c r="BI206" s="157">
        <f>IF(N206="nulová",J206,0)</f>
        <v>0</v>
      </c>
      <c r="BJ206" s="17" t="s">
        <v>88</v>
      </c>
      <c r="BK206" s="157">
        <f>ROUND(I206*H206,2)</f>
        <v>0</v>
      </c>
      <c r="BL206" s="17" t="s">
        <v>133</v>
      </c>
      <c r="BM206" s="156" t="s">
        <v>604</v>
      </c>
    </row>
    <row r="207" spans="2:65" s="13" customFormat="1" ht="11.25">
      <c r="B207" s="165"/>
      <c r="D207" s="159" t="s">
        <v>135</v>
      </c>
      <c r="E207" s="166" t="s">
        <v>1</v>
      </c>
      <c r="F207" s="167" t="s">
        <v>605</v>
      </c>
      <c r="H207" s="168">
        <v>1.3720000000000001</v>
      </c>
      <c r="I207" s="169"/>
      <c r="L207" s="165"/>
      <c r="M207" s="170"/>
      <c r="T207" s="171"/>
      <c r="AT207" s="166" t="s">
        <v>135</v>
      </c>
      <c r="AU207" s="166" t="s">
        <v>88</v>
      </c>
      <c r="AV207" s="13" t="s">
        <v>88</v>
      </c>
      <c r="AW207" s="13" t="s">
        <v>31</v>
      </c>
      <c r="AX207" s="13" t="s">
        <v>75</v>
      </c>
      <c r="AY207" s="166" t="s">
        <v>127</v>
      </c>
    </row>
    <row r="208" spans="2:65" s="14" customFormat="1" ht="11.25">
      <c r="B208" s="172"/>
      <c r="D208" s="159" t="s">
        <v>135</v>
      </c>
      <c r="E208" s="173" t="s">
        <v>1</v>
      </c>
      <c r="F208" s="174" t="s">
        <v>138</v>
      </c>
      <c r="H208" s="175">
        <v>1.3720000000000001</v>
      </c>
      <c r="I208" s="176"/>
      <c r="L208" s="172"/>
      <c r="M208" s="177"/>
      <c r="T208" s="178"/>
      <c r="AT208" s="173" t="s">
        <v>135</v>
      </c>
      <c r="AU208" s="173" t="s">
        <v>88</v>
      </c>
      <c r="AV208" s="14" t="s">
        <v>133</v>
      </c>
      <c r="AW208" s="14" t="s">
        <v>31</v>
      </c>
      <c r="AX208" s="14" t="s">
        <v>82</v>
      </c>
      <c r="AY208" s="173" t="s">
        <v>127</v>
      </c>
    </row>
    <row r="209" spans="2:65" s="11" customFormat="1" ht="22.9" customHeight="1">
      <c r="B209" s="131"/>
      <c r="D209" s="132" t="s">
        <v>74</v>
      </c>
      <c r="E209" s="141" t="s">
        <v>142</v>
      </c>
      <c r="F209" s="141" t="s">
        <v>606</v>
      </c>
      <c r="I209" s="134"/>
      <c r="J209" s="142">
        <f>BK209</f>
        <v>0</v>
      </c>
      <c r="L209" s="131"/>
      <c r="M209" s="136"/>
      <c r="P209" s="137">
        <f>SUM(P210:P229)</f>
        <v>0</v>
      </c>
      <c r="R209" s="137">
        <f>SUM(R210:R229)</f>
        <v>6.8454185299999999</v>
      </c>
      <c r="T209" s="138">
        <f>SUM(T210:T229)</f>
        <v>0</v>
      </c>
      <c r="AR209" s="132" t="s">
        <v>82</v>
      </c>
      <c r="AT209" s="139" t="s">
        <v>74</v>
      </c>
      <c r="AU209" s="139" t="s">
        <v>82</v>
      </c>
      <c r="AY209" s="132" t="s">
        <v>127</v>
      </c>
      <c r="BK209" s="140">
        <f>SUM(BK210:BK229)</f>
        <v>0</v>
      </c>
    </row>
    <row r="210" spans="2:65" s="1" customFormat="1" ht="37.9" customHeight="1">
      <c r="B210" s="143"/>
      <c r="C210" s="144" t="s">
        <v>240</v>
      </c>
      <c r="D210" s="144" t="s">
        <v>129</v>
      </c>
      <c r="E210" s="145" t="s">
        <v>607</v>
      </c>
      <c r="F210" s="146" t="s">
        <v>608</v>
      </c>
      <c r="G210" s="147" t="s">
        <v>145</v>
      </c>
      <c r="H210" s="148">
        <v>7.6619999999999999</v>
      </c>
      <c r="I210" s="149"/>
      <c r="J210" s="150">
        <f>ROUND(I210*H210,2)</f>
        <v>0</v>
      </c>
      <c r="K210" s="151"/>
      <c r="L210" s="32"/>
      <c r="M210" s="152" t="s">
        <v>1</v>
      </c>
      <c r="N210" s="153" t="s">
        <v>41</v>
      </c>
      <c r="P210" s="154">
        <f>O210*H210</f>
        <v>0</v>
      </c>
      <c r="Q210" s="154">
        <v>0.77519000000000005</v>
      </c>
      <c r="R210" s="154">
        <f>Q210*H210</f>
        <v>5.9395057800000002</v>
      </c>
      <c r="S210" s="154">
        <v>0</v>
      </c>
      <c r="T210" s="155">
        <f>S210*H210</f>
        <v>0</v>
      </c>
      <c r="AR210" s="156" t="s">
        <v>133</v>
      </c>
      <c r="AT210" s="156" t="s">
        <v>129</v>
      </c>
      <c r="AU210" s="156" t="s">
        <v>88</v>
      </c>
      <c r="AY210" s="17" t="s">
        <v>127</v>
      </c>
      <c r="BE210" s="157">
        <f>IF(N210="základná",J210,0)</f>
        <v>0</v>
      </c>
      <c r="BF210" s="157">
        <f>IF(N210="znížená",J210,0)</f>
        <v>0</v>
      </c>
      <c r="BG210" s="157">
        <f>IF(N210="zákl. prenesená",J210,0)</f>
        <v>0</v>
      </c>
      <c r="BH210" s="157">
        <f>IF(N210="zníž. prenesená",J210,0)</f>
        <v>0</v>
      </c>
      <c r="BI210" s="157">
        <f>IF(N210="nulová",J210,0)</f>
        <v>0</v>
      </c>
      <c r="BJ210" s="17" t="s">
        <v>88</v>
      </c>
      <c r="BK210" s="157">
        <f>ROUND(I210*H210,2)</f>
        <v>0</v>
      </c>
      <c r="BL210" s="17" t="s">
        <v>133</v>
      </c>
      <c r="BM210" s="156" t="s">
        <v>609</v>
      </c>
    </row>
    <row r="211" spans="2:65" s="13" customFormat="1" ht="11.25">
      <c r="B211" s="165"/>
      <c r="D211" s="159" t="s">
        <v>135</v>
      </c>
      <c r="E211" s="166" t="s">
        <v>1</v>
      </c>
      <c r="F211" s="167" t="s">
        <v>610</v>
      </c>
      <c r="H211" s="168">
        <v>6.5309999999999997</v>
      </c>
      <c r="I211" s="169"/>
      <c r="L211" s="165"/>
      <c r="M211" s="170"/>
      <c r="T211" s="171"/>
      <c r="AT211" s="166" t="s">
        <v>135</v>
      </c>
      <c r="AU211" s="166" t="s">
        <v>88</v>
      </c>
      <c r="AV211" s="13" t="s">
        <v>88</v>
      </c>
      <c r="AW211" s="13" t="s">
        <v>31</v>
      </c>
      <c r="AX211" s="13" t="s">
        <v>75</v>
      </c>
      <c r="AY211" s="166" t="s">
        <v>127</v>
      </c>
    </row>
    <row r="212" spans="2:65" s="13" customFormat="1" ht="11.25">
      <c r="B212" s="165"/>
      <c r="D212" s="159" t="s">
        <v>135</v>
      </c>
      <c r="E212" s="166" t="s">
        <v>1</v>
      </c>
      <c r="F212" s="167" t="s">
        <v>611</v>
      </c>
      <c r="H212" s="168">
        <v>2.0310000000000001</v>
      </c>
      <c r="I212" s="169"/>
      <c r="L212" s="165"/>
      <c r="M212" s="170"/>
      <c r="T212" s="171"/>
      <c r="AT212" s="166" t="s">
        <v>135</v>
      </c>
      <c r="AU212" s="166" t="s">
        <v>88</v>
      </c>
      <c r="AV212" s="13" t="s">
        <v>88</v>
      </c>
      <c r="AW212" s="13" t="s">
        <v>31</v>
      </c>
      <c r="AX212" s="13" t="s">
        <v>75</v>
      </c>
      <c r="AY212" s="166" t="s">
        <v>127</v>
      </c>
    </row>
    <row r="213" spans="2:65" s="13" customFormat="1" ht="11.25">
      <c r="B213" s="165"/>
      <c r="D213" s="159" t="s">
        <v>135</v>
      </c>
      <c r="E213" s="166" t="s">
        <v>1</v>
      </c>
      <c r="F213" s="167" t="s">
        <v>612</v>
      </c>
      <c r="H213" s="168">
        <v>-0.9</v>
      </c>
      <c r="I213" s="169"/>
      <c r="L213" s="165"/>
      <c r="M213" s="170"/>
      <c r="T213" s="171"/>
      <c r="AT213" s="166" t="s">
        <v>135</v>
      </c>
      <c r="AU213" s="166" t="s">
        <v>88</v>
      </c>
      <c r="AV213" s="13" t="s">
        <v>88</v>
      </c>
      <c r="AW213" s="13" t="s">
        <v>31</v>
      </c>
      <c r="AX213" s="13" t="s">
        <v>75</v>
      </c>
      <c r="AY213" s="166" t="s">
        <v>127</v>
      </c>
    </row>
    <row r="214" spans="2:65" s="14" customFormat="1" ht="11.25">
      <c r="B214" s="172"/>
      <c r="D214" s="159" t="s">
        <v>135</v>
      </c>
      <c r="E214" s="173" t="s">
        <v>1</v>
      </c>
      <c r="F214" s="174" t="s">
        <v>138</v>
      </c>
      <c r="H214" s="175">
        <v>7.6619999999999999</v>
      </c>
      <c r="I214" s="176"/>
      <c r="L214" s="172"/>
      <c r="M214" s="177"/>
      <c r="T214" s="178"/>
      <c r="AT214" s="173" t="s">
        <v>135</v>
      </c>
      <c r="AU214" s="173" t="s">
        <v>88</v>
      </c>
      <c r="AV214" s="14" t="s">
        <v>133</v>
      </c>
      <c r="AW214" s="14" t="s">
        <v>31</v>
      </c>
      <c r="AX214" s="14" t="s">
        <v>82</v>
      </c>
      <c r="AY214" s="173" t="s">
        <v>127</v>
      </c>
    </row>
    <row r="215" spans="2:65" s="1" customFormat="1" ht="24.2" customHeight="1">
      <c r="B215" s="143"/>
      <c r="C215" s="144" t="s">
        <v>246</v>
      </c>
      <c r="D215" s="144" t="s">
        <v>129</v>
      </c>
      <c r="E215" s="145" t="s">
        <v>613</v>
      </c>
      <c r="F215" s="146" t="s">
        <v>614</v>
      </c>
      <c r="G215" s="147" t="s">
        <v>226</v>
      </c>
      <c r="H215" s="148">
        <v>5</v>
      </c>
      <c r="I215" s="149"/>
      <c r="J215" s="150">
        <f>ROUND(I215*H215,2)</f>
        <v>0</v>
      </c>
      <c r="K215" s="151"/>
      <c r="L215" s="32"/>
      <c r="M215" s="152" t="s">
        <v>1</v>
      </c>
      <c r="N215" s="153" t="s">
        <v>41</v>
      </c>
      <c r="P215" s="154">
        <f>O215*H215</f>
        <v>0</v>
      </c>
      <c r="Q215" s="154">
        <v>5.9800000000000001E-3</v>
      </c>
      <c r="R215" s="154">
        <f>Q215*H215</f>
        <v>2.9899999999999999E-2</v>
      </c>
      <c r="S215" s="154">
        <v>0</v>
      </c>
      <c r="T215" s="155">
        <f>S215*H215</f>
        <v>0</v>
      </c>
      <c r="AR215" s="156" t="s">
        <v>133</v>
      </c>
      <c r="AT215" s="156" t="s">
        <v>129</v>
      </c>
      <c r="AU215" s="156" t="s">
        <v>88</v>
      </c>
      <c r="AY215" s="17" t="s">
        <v>127</v>
      </c>
      <c r="BE215" s="157">
        <f>IF(N215="základná",J215,0)</f>
        <v>0</v>
      </c>
      <c r="BF215" s="157">
        <f>IF(N215="znížená",J215,0)</f>
        <v>0</v>
      </c>
      <c r="BG215" s="157">
        <f>IF(N215="zákl. prenesená",J215,0)</f>
        <v>0</v>
      </c>
      <c r="BH215" s="157">
        <f>IF(N215="zníž. prenesená",J215,0)</f>
        <v>0</v>
      </c>
      <c r="BI215" s="157">
        <f>IF(N215="nulová",J215,0)</f>
        <v>0</v>
      </c>
      <c r="BJ215" s="17" t="s">
        <v>88</v>
      </c>
      <c r="BK215" s="157">
        <f>ROUND(I215*H215,2)</f>
        <v>0</v>
      </c>
      <c r="BL215" s="17" t="s">
        <v>133</v>
      </c>
      <c r="BM215" s="156" t="s">
        <v>615</v>
      </c>
    </row>
    <row r="216" spans="2:65" s="12" customFormat="1" ht="11.25">
      <c r="B216" s="158"/>
      <c r="D216" s="159" t="s">
        <v>135</v>
      </c>
      <c r="E216" s="160" t="s">
        <v>1</v>
      </c>
      <c r="F216" s="161" t="s">
        <v>616</v>
      </c>
      <c r="H216" s="160" t="s">
        <v>1</v>
      </c>
      <c r="I216" s="162"/>
      <c r="L216" s="158"/>
      <c r="M216" s="163"/>
      <c r="T216" s="164"/>
      <c r="AT216" s="160" t="s">
        <v>135</v>
      </c>
      <c r="AU216" s="160" t="s">
        <v>88</v>
      </c>
      <c r="AV216" s="12" t="s">
        <v>82</v>
      </c>
      <c r="AW216" s="12" t="s">
        <v>31</v>
      </c>
      <c r="AX216" s="12" t="s">
        <v>75</v>
      </c>
      <c r="AY216" s="160" t="s">
        <v>127</v>
      </c>
    </row>
    <row r="217" spans="2:65" s="13" customFormat="1" ht="11.25">
      <c r="B217" s="165"/>
      <c r="D217" s="159" t="s">
        <v>135</v>
      </c>
      <c r="E217" s="166" t="s">
        <v>1</v>
      </c>
      <c r="F217" s="167" t="s">
        <v>617</v>
      </c>
      <c r="H217" s="168">
        <v>1</v>
      </c>
      <c r="I217" s="169"/>
      <c r="L217" s="165"/>
      <c r="M217" s="170"/>
      <c r="T217" s="171"/>
      <c r="AT217" s="166" t="s">
        <v>135</v>
      </c>
      <c r="AU217" s="166" t="s">
        <v>88</v>
      </c>
      <c r="AV217" s="13" t="s">
        <v>88</v>
      </c>
      <c r="AW217" s="13" t="s">
        <v>31</v>
      </c>
      <c r="AX217" s="13" t="s">
        <v>75</v>
      </c>
      <c r="AY217" s="166" t="s">
        <v>127</v>
      </c>
    </row>
    <row r="218" spans="2:65" s="12" customFormat="1" ht="11.25">
      <c r="B218" s="158"/>
      <c r="D218" s="159" t="s">
        <v>135</v>
      </c>
      <c r="E218" s="160" t="s">
        <v>1</v>
      </c>
      <c r="F218" s="161" t="s">
        <v>618</v>
      </c>
      <c r="H218" s="160" t="s">
        <v>1</v>
      </c>
      <c r="I218" s="162"/>
      <c r="L218" s="158"/>
      <c r="M218" s="163"/>
      <c r="T218" s="164"/>
      <c r="AT218" s="160" t="s">
        <v>135</v>
      </c>
      <c r="AU218" s="160" t="s">
        <v>88</v>
      </c>
      <c r="AV218" s="12" t="s">
        <v>82</v>
      </c>
      <c r="AW218" s="12" t="s">
        <v>31</v>
      </c>
      <c r="AX218" s="12" t="s">
        <v>75</v>
      </c>
      <c r="AY218" s="160" t="s">
        <v>127</v>
      </c>
    </row>
    <row r="219" spans="2:65" s="13" customFormat="1" ht="11.25">
      <c r="B219" s="165"/>
      <c r="D219" s="159" t="s">
        <v>135</v>
      </c>
      <c r="E219" s="166" t="s">
        <v>1</v>
      </c>
      <c r="F219" s="167" t="s">
        <v>619</v>
      </c>
      <c r="H219" s="168">
        <v>2</v>
      </c>
      <c r="I219" s="169"/>
      <c r="L219" s="165"/>
      <c r="M219" s="170"/>
      <c r="T219" s="171"/>
      <c r="AT219" s="166" t="s">
        <v>135</v>
      </c>
      <c r="AU219" s="166" t="s">
        <v>88</v>
      </c>
      <c r="AV219" s="13" t="s">
        <v>88</v>
      </c>
      <c r="AW219" s="13" t="s">
        <v>31</v>
      </c>
      <c r="AX219" s="13" t="s">
        <v>75</v>
      </c>
      <c r="AY219" s="166" t="s">
        <v>127</v>
      </c>
    </row>
    <row r="220" spans="2:65" s="13" customFormat="1" ht="11.25">
      <c r="B220" s="165"/>
      <c r="D220" s="159" t="s">
        <v>135</v>
      </c>
      <c r="E220" s="166" t="s">
        <v>1</v>
      </c>
      <c r="F220" s="167" t="s">
        <v>620</v>
      </c>
      <c r="H220" s="168">
        <v>2</v>
      </c>
      <c r="I220" s="169"/>
      <c r="L220" s="165"/>
      <c r="M220" s="170"/>
      <c r="T220" s="171"/>
      <c r="AT220" s="166" t="s">
        <v>135</v>
      </c>
      <c r="AU220" s="166" t="s">
        <v>88</v>
      </c>
      <c r="AV220" s="13" t="s">
        <v>88</v>
      </c>
      <c r="AW220" s="13" t="s">
        <v>31</v>
      </c>
      <c r="AX220" s="13" t="s">
        <v>75</v>
      </c>
      <c r="AY220" s="166" t="s">
        <v>127</v>
      </c>
    </row>
    <row r="221" spans="2:65" s="14" customFormat="1" ht="11.25">
      <c r="B221" s="172"/>
      <c r="D221" s="159" t="s">
        <v>135</v>
      </c>
      <c r="E221" s="173" t="s">
        <v>1</v>
      </c>
      <c r="F221" s="174" t="s">
        <v>138</v>
      </c>
      <c r="H221" s="175">
        <v>5</v>
      </c>
      <c r="I221" s="176"/>
      <c r="L221" s="172"/>
      <c r="M221" s="177"/>
      <c r="T221" s="178"/>
      <c r="AT221" s="173" t="s">
        <v>135</v>
      </c>
      <c r="AU221" s="173" t="s">
        <v>88</v>
      </c>
      <c r="AV221" s="14" t="s">
        <v>133</v>
      </c>
      <c r="AW221" s="14" t="s">
        <v>31</v>
      </c>
      <c r="AX221" s="14" t="s">
        <v>82</v>
      </c>
      <c r="AY221" s="173" t="s">
        <v>127</v>
      </c>
    </row>
    <row r="222" spans="2:65" s="1" customFormat="1" ht="24.2" customHeight="1">
      <c r="B222" s="143"/>
      <c r="C222" s="186" t="s">
        <v>7</v>
      </c>
      <c r="D222" s="186" t="s">
        <v>232</v>
      </c>
      <c r="E222" s="187" t="s">
        <v>621</v>
      </c>
      <c r="F222" s="188" t="s">
        <v>622</v>
      </c>
      <c r="G222" s="189" t="s">
        <v>226</v>
      </c>
      <c r="H222" s="190">
        <v>1.01</v>
      </c>
      <c r="I222" s="191"/>
      <c r="J222" s="192">
        <f>ROUND(I222*H222,2)</f>
        <v>0</v>
      </c>
      <c r="K222" s="193"/>
      <c r="L222" s="194"/>
      <c r="M222" s="195" t="s">
        <v>1</v>
      </c>
      <c r="N222" s="196" t="s">
        <v>41</v>
      </c>
      <c r="P222" s="154">
        <f>O222*H222</f>
        <v>0</v>
      </c>
      <c r="Q222" s="154">
        <v>1.9599999999999999E-2</v>
      </c>
      <c r="R222" s="154">
        <f>Q222*H222</f>
        <v>1.9796000000000001E-2</v>
      </c>
      <c r="S222" s="154">
        <v>0</v>
      </c>
      <c r="T222" s="155">
        <f>S222*H222</f>
        <v>0</v>
      </c>
      <c r="AR222" s="156" t="s">
        <v>180</v>
      </c>
      <c r="AT222" s="156" t="s">
        <v>232</v>
      </c>
      <c r="AU222" s="156" t="s">
        <v>88</v>
      </c>
      <c r="AY222" s="17" t="s">
        <v>127</v>
      </c>
      <c r="BE222" s="157">
        <f>IF(N222="základná",J222,0)</f>
        <v>0</v>
      </c>
      <c r="BF222" s="157">
        <f>IF(N222="znížená",J222,0)</f>
        <v>0</v>
      </c>
      <c r="BG222" s="157">
        <f>IF(N222="zákl. prenesená",J222,0)</f>
        <v>0</v>
      </c>
      <c r="BH222" s="157">
        <f>IF(N222="zníž. prenesená",J222,0)</f>
        <v>0</v>
      </c>
      <c r="BI222" s="157">
        <f>IF(N222="nulová",J222,0)</f>
        <v>0</v>
      </c>
      <c r="BJ222" s="17" t="s">
        <v>88</v>
      </c>
      <c r="BK222" s="157">
        <f>ROUND(I222*H222,2)</f>
        <v>0</v>
      </c>
      <c r="BL222" s="17" t="s">
        <v>133</v>
      </c>
      <c r="BM222" s="156" t="s">
        <v>623</v>
      </c>
    </row>
    <row r="223" spans="2:65" s="13" customFormat="1" ht="11.25">
      <c r="B223" s="165"/>
      <c r="D223" s="159" t="s">
        <v>135</v>
      </c>
      <c r="F223" s="167" t="s">
        <v>624</v>
      </c>
      <c r="H223" s="168">
        <v>1.01</v>
      </c>
      <c r="I223" s="169"/>
      <c r="L223" s="165"/>
      <c r="M223" s="170"/>
      <c r="T223" s="171"/>
      <c r="AT223" s="166" t="s">
        <v>135</v>
      </c>
      <c r="AU223" s="166" t="s">
        <v>88</v>
      </c>
      <c r="AV223" s="13" t="s">
        <v>88</v>
      </c>
      <c r="AW223" s="13" t="s">
        <v>3</v>
      </c>
      <c r="AX223" s="13" t="s">
        <v>82</v>
      </c>
      <c r="AY223" s="166" t="s">
        <v>127</v>
      </c>
    </row>
    <row r="224" spans="2:65" s="1" customFormat="1" ht="24.2" customHeight="1">
      <c r="B224" s="143"/>
      <c r="C224" s="186" t="s">
        <v>256</v>
      </c>
      <c r="D224" s="186" t="s">
        <v>232</v>
      </c>
      <c r="E224" s="187" t="s">
        <v>625</v>
      </c>
      <c r="F224" s="188" t="s">
        <v>626</v>
      </c>
      <c r="G224" s="189" t="s">
        <v>226</v>
      </c>
      <c r="H224" s="190">
        <v>4</v>
      </c>
      <c r="I224" s="191"/>
      <c r="J224" s="192">
        <f>ROUND(I224*H224,2)</f>
        <v>0</v>
      </c>
      <c r="K224" s="193"/>
      <c r="L224" s="194"/>
      <c r="M224" s="195" t="s">
        <v>1</v>
      </c>
      <c r="N224" s="196" t="s">
        <v>41</v>
      </c>
      <c r="P224" s="154">
        <f>O224*H224</f>
        <v>0</v>
      </c>
      <c r="Q224" s="154">
        <v>2.86E-2</v>
      </c>
      <c r="R224" s="154">
        <f>Q224*H224</f>
        <v>0.1144</v>
      </c>
      <c r="S224" s="154">
        <v>0</v>
      </c>
      <c r="T224" s="155">
        <f>S224*H224</f>
        <v>0</v>
      </c>
      <c r="AR224" s="156" t="s">
        <v>180</v>
      </c>
      <c r="AT224" s="156" t="s">
        <v>232</v>
      </c>
      <c r="AU224" s="156" t="s">
        <v>88</v>
      </c>
      <c r="AY224" s="17" t="s">
        <v>127</v>
      </c>
      <c r="BE224" s="157">
        <f>IF(N224="základná",J224,0)</f>
        <v>0</v>
      </c>
      <c r="BF224" s="157">
        <f>IF(N224="znížená",J224,0)</f>
        <v>0</v>
      </c>
      <c r="BG224" s="157">
        <f>IF(N224="zákl. prenesená",J224,0)</f>
        <v>0</v>
      </c>
      <c r="BH224" s="157">
        <f>IF(N224="zníž. prenesená",J224,0)</f>
        <v>0</v>
      </c>
      <c r="BI224" s="157">
        <f>IF(N224="nulová",J224,0)</f>
        <v>0</v>
      </c>
      <c r="BJ224" s="17" t="s">
        <v>88</v>
      </c>
      <c r="BK224" s="157">
        <f>ROUND(I224*H224,2)</f>
        <v>0</v>
      </c>
      <c r="BL224" s="17" t="s">
        <v>133</v>
      </c>
      <c r="BM224" s="156" t="s">
        <v>627</v>
      </c>
    </row>
    <row r="225" spans="2:65" s="1" customFormat="1" ht="37.9" customHeight="1">
      <c r="B225" s="143"/>
      <c r="C225" s="144" t="s">
        <v>263</v>
      </c>
      <c r="D225" s="144" t="s">
        <v>129</v>
      </c>
      <c r="E225" s="145" t="s">
        <v>628</v>
      </c>
      <c r="F225" s="146" t="s">
        <v>629</v>
      </c>
      <c r="G225" s="147" t="s">
        <v>132</v>
      </c>
      <c r="H225" s="148">
        <v>8.4749999999999996</v>
      </c>
      <c r="I225" s="149"/>
      <c r="J225" s="150">
        <f>ROUND(I225*H225,2)</f>
        <v>0</v>
      </c>
      <c r="K225" s="151"/>
      <c r="L225" s="32"/>
      <c r="M225" s="152" t="s">
        <v>1</v>
      </c>
      <c r="N225" s="153" t="s">
        <v>41</v>
      </c>
      <c r="P225" s="154">
        <f>O225*H225</f>
        <v>0</v>
      </c>
      <c r="Q225" s="154">
        <v>8.7529999999999997E-2</v>
      </c>
      <c r="R225" s="154">
        <f>Q225*H225</f>
        <v>0.74181674999999991</v>
      </c>
      <c r="S225" s="154">
        <v>0</v>
      </c>
      <c r="T225" s="155">
        <f>S225*H225</f>
        <v>0</v>
      </c>
      <c r="AR225" s="156" t="s">
        <v>133</v>
      </c>
      <c r="AT225" s="156" t="s">
        <v>129</v>
      </c>
      <c r="AU225" s="156" t="s">
        <v>88</v>
      </c>
      <c r="AY225" s="17" t="s">
        <v>127</v>
      </c>
      <c r="BE225" s="157">
        <f>IF(N225="základná",J225,0)</f>
        <v>0</v>
      </c>
      <c r="BF225" s="157">
        <f>IF(N225="znížená",J225,0)</f>
        <v>0</v>
      </c>
      <c r="BG225" s="157">
        <f>IF(N225="zákl. prenesená",J225,0)</f>
        <v>0</v>
      </c>
      <c r="BH225" s="157">
        <f>IF(N225="zníž. prenesená",J225,0)</f>
        <v>0</v>
      </c>
      <c r="BI225" s="157">
        <f>IF(N225="nulová",J225,0)</f>
        <v>0</v>
      </c>
      <c r="BJ225" s="17" t="s">
        <v>88</v>
      </c>
      <c r="BK225" s="157">
        <f>ROUND(I225*H225,2)</f>
        <v>0</v>
      </c>
      <c r="BL225" s="17" t="s">
        <v>133</v>
      </c>
      <c r="BM225" s="156" t="s">
        <v>630</v>
      </c>
    </row>
    <row r="226" spans="2:65" s="13" customFormat="1" ht="11.25">
      <c r="B226" s="165"/>
      <c r="D226" s="159" t="s">
        <v>135</v>
      </c>
      <c r="E226" s="166" t="s">
        <v>1</v>
      </c>
      <c r="F226" s="167" t="s">
        <v>631</v>
      </c>
      <c r="H226" s="168">
        <v>1.9</v>
      </c>
      <c r="I226" s="169"/>
      <c r="L226" s="165"/>
      <c r="M226" s="170"/>
      <c r="T226" s="171"/>
      <c r="AT226" s="166" t="s">
        <v>135</v>
      </c>
      <c r="AU226" s="166" t="s">
        <v>88</v>
      </c>
      <c r="AV226" s="13" t="s">
        <v>88</v>
      </c>
      <c r="AW226" s="13" t="s">
        <v>31</v>
      </c>
      <c r="AX226" s="13" t="s">
        <v>75</v>
      </c>
      <c r="AY226" s="166" t="s">
        <v>127</v>
      </c>
    </row>
    <row r="227" spans="2:65" s="13" customFormat="1" ht="11.25">
      <c r="B227" s="165"/>
      <c r="D227" s="159" t="s">
        <v>135</v>
      </c>
      <c r="E227" s="166" t="s">
        <v>1</v>
      </c>
      <c r="F227" s="167" t="s">
        <v>632</v>
      </c>
      <c r="H227" s="168">
        <v>7.9749999999999996</v>
      </c>
      <c r="I227" s="169"/>
      <c r="L227" s="165"/>
      <c r="M227" s="170"/>
      <c r="T227" s="171"/>
      <c r="AT227" s="166" t="s">
        <v>135</v>
      </c>
      <c r="AU227" s="166" t="s">
        <v>88</v>
      </c>
      <c r="AV227" s="13" t="s">
        <v>88</v>
      </c>
      <c r="AW227" s="13" t="s">
        <v>31</v>
      </c>
      <c r="AX227" s="13" t="s">
        <v>75</v>
      </c>
      <c r="AY227" s="166" t="s">
        <v>127</v>
      </c>
    </row>
    <row r="228" spans="2:65" s="13" customFormat="1" ht="11.25">
      <c r="B228" s="165"/>
      <c r="D228" s="159" t="s">
        <v>135</v>
      </c>
      <c r="E228" s="166" t="s">
        <v>1</v>
      </c>
      <c r="F228" s="167" t="s">
        <v>633</v>
      </c>
      <c r="H228" s="168">
        <v>-1.4</v>
      </c>
      <c r="I228" s="169"/>
      <c r="L228" s="165"/>
      <c r="M228" s="170"/>
      <c r="T228" s="171"/>
      <c r="AT228" s="166" t="s">
        <v>135</v>
      </c>
      <c r="AU228" s="166" t="s">
        <v>88</v>
      </c>
      <c r="AV228" s="13" t="s">
        <v>88</v>
      </c>
      <c r="AW228" s="13" t="s">
        <v>31</v>
      </c>
      <c r="AX228" s="13" t="s">
        <v>75</v>
      </c>
      <c r="AY228" s="166" t="s">
        <v>127</v>
      </c>
    </row>
    <row r="229" spans="2:65" s="14" customFormat="1" ht="11.25">
      <c r="B229" s="172"/>
      <c r="D229" s="159" t="s">
        <v>135</v>
      </c>
      <c r="E229" s="173" t="s">
        <v>1</v>
      </c>
      <c r="F229" s="174" t="s">
        <v>138</v>
      </c>
      <c r="H229" s="175">
        <v>8.4749999999999996</v>
      </c>
      <c r="I229" s="176"/>
      <c r="L229" s="172"/>
      <c r="M229" s="177"/>
      <c r="T229" s="178"/>
      <c r="AT229" s="173" t="s">
        <v>135</v>
      </c>
      <c r="AU229" s="173" t="s">
        <v>88</v>
      </c>
      <c r="AV229" s="14" t="s">
        <v>133</v>
      </c>
      <c r="AW229" s="14" t="s">
        <v>31</v>
      </c>
      <c r="AX229" s="14" t="s">
        <v>82</v>
      </c>
      <c r="AY229" s="173" t="s">
        <v>127</v>
      </c>
    </row>
    <row r="230" spans="2:65" s="11" customFormat="1" ht="22.9" customHeight="1">
      <c r="B230" s="131"/>
      <c r="D230" s="132" t="s">
        <v>74</v>
      </c>
      <c r="E230" s="141" t="s">
        <v>133</v>
      </c>
      <c r="F230" s="141" t="s">
        <v>634</v>
      </c>
      <c r="I230" s="134"/>
      <c r="J230" s="142">
        <f>BK230</f>
        <v>0</v>
      </c>
      <c r="L230" s="131"/>
      <c r="M230" s="136"/>
      <c r="P230" s="137">
        <f>SUM(P231:P244)</f>
        <v>0</v>
      </c>
      <c r="R230" s="137">
        <f>SUM(R231:R244)</f>
        <v>1.5389529399999997</v>
      </c>
      <c r="T230" s="138">
        <f>SUM(T231:T244)</f>
        <v>0</v>
      </c>
      <c r="AR230" s="132" t="s">
        <v>82</v>
      </c>
      <c r="AT230" s="139" t="s">
        <v>74</v>
      </c>
      <c r="AU230" s="139" t="s">
        <v>82</v>
      </c>
      <c r="AY230" s="132" t="s">
        <v>127</v>
      </c>
      <c r="BK230" s="140">
        <f>SUM(BK231:BK244)</f>
        <v>0</v>
      </c>
    </row>
    <row r="231" spans="2:65" s="1" customFormat="1" ht="21.75" customHeight="1">
      <c r="B231" s="143"/>
      <c r="C231" s="144" t="s">
        <v>269</v>
      </c>
      <c r="D231" s="144" t="s">
        <v>129</v>
      </c>
      <c r="E231" s="145" t="s">
        <v>635</v>
      </c>
      <c r="F231" s="146" t="s">
        <v>636</v>
      </c>
      <c r="G231" s="147" t="s">
        <v>145</v>
      </c>
      <c r="H231" s="148">
        <v>0.47799999999999998</v>
      </c>
      <c r="I231" s="149"/>
      <c r="J231" s="150">
        <f>ROUND(I231*H231,2)</f>
        <v>0</v>
      </c>
      <c r="K231" s="151"/>
      <c r="L231" s="32"/>
      <c r="M231" s="152" t="s">
        <v>1</v>
      </c>
      <c r="N231" s="153" t="s">
        <v>41</v>
      </c>
      <c r="P231" s="154">
        <f>O231*H231</f>
        <v>0</v>
      </c>
      <c r="Q231" s="154">
        <v>2.29698</v>
      </c>
      <c r="R231" s="154">
        <f>Q231*H231</f>
        <v>1.0979564399999999</v>
      </c>
      <c r="S231" s="154">
        <v>0</v>
      </c>
      <c r="T231" s="155">
        <f>S231*H231</f>
        <v>0</v>
      </c>
      <c r="AR231" s="156" t="s">
        <v>133</v>
      </c>
      <c r="AT231" s="156" t="s">
        <v>129</v>
      </c>
      <c r="AU231" s="156" t="s">
        <v>88</v>
      </c>
      <c r="AY231" s="17" t="s">
        <v>127</v>
      </c>
      <c r="BE231" s="157">
        <f>IF(N231="základná",J231,0)</f>
        <v>0</v>
      </c>
      <c r="BF231" s="157">
        <f>IF(N231="znížená",J231,0)</f>
        <v>0</v>
      </c>
      <c r="BG231" s="157">
        <f>IF(N231="zákl. prenesená",J231,0)</f>
        <v>0</v>
      </c>
      <c r="BH231" s="157">
        <f>IF(N231="zníž. prenesená",J231,0)</f>
        <v>0</v>
      </c>
      <c r="BI231" s="157">
        <f>IF(N231="nulová",J231,0)</f>
        <v>0</v>
      </c>
      <c r="BJ231" s="17" t="s">
        <v>88</v>
      </c>
      <c r="BK231" s="157">
        <f>ROUND(I231*H231,2)</f>
        <v>0</v>
      </c>
      <c r="BL231" s="17" t="s">
        <v>133</v>
      </c>
      <c r="BM231" s="156" t="s">
        <v>637</v>
      </c>
    </row>
    <row r="232" spans="2:65" s="13" customFormat="1" ht="11.25">
      <c r="B232" s="165"/>
      <c r="D232" s="159" t="s">
        <v>135</v>
      </c>
      <c r="E232" s="166" t="s">
        <v>1</v>
      </c>
      <c r="F232" s="167" t="s">
        <v>638</v>
      </c>
      <c r="H232" s="168">
        <v>0.47799999999999998</v>
      </c>
      <c r="I232" s="169"/>
      <c r="L232" s="165"/>
      <c r="M232" s="170"/>
      <c r="T232" s="171"/>
      <c r="AT232" s="166" t="s">
        <v>135</v>
      </c>
      <c r="AU232" s="166" t="s">
        <v>88</v>
      </c>
      <c r="AV232" s="13" t="s">
        <v>88</v>
      </c>
      <c r="AW232" s="13" t="s">
        <v>31</v>
      </c>
      <c r="AX232" s="13" t="s">
        <v>75</v>
      </c>
      <c r="AY232" s="166" t="s">
        <v>127</v>
      </c>
    </row>
    <row r="233" spans="2:65" s="14" customFormat="1" ht="11.25">
      <c r="B233" s="172"/>
      <c r="D233" s="159" t="s">
        <v>135</v>
      </c>
      <c r="E233" s="173" t="s">
        <v>1</v>
      </c>
      <c r="F233" s="174" t="s">
        <v>138</v>
      </c>
      <c r="H233" s="175">
        <v>0.47799999999999998</v>
      </c>
      <c r="I233" s="176"/>
      <c r="L233" s="172"/>
      <c r="M233" s="177"/>
      <c r="T233" s="178"/>
      <c r="AT233" s="173" t="s">
        <v>135</v>
      </c>
      <c r="AU233" s="173" t="s">
        <v>88</v>
      </c>
      <c r="AV233" s="14" t="s">
        <v>133</v>
      </c>
      <c r="AW233" s="14" t="s">
        <v>31</v>
      </c>
      <c r="AX233" s="14" t="s">
        <v>82</v>
      </c>
      <c r="AY233" s="173" t="s">
        <v>127</v>
      </c>
    </row>
    <row r="234" spans="2:65" s="1" customFormat="1" ht="24.2" customHeight="1">
      <c r="B234" s="143"/>
      <c r="C234" s="144" t="s">
        <v>273</v>
      </c>
      <c r="D234" s="144" t="s">
        <v>129</v>
      </c>
      <c r="E234" s="145" t="s">
        <v>639</v>
      </c>
      <c r="F234" s="146" t="s">
        <v>640</v>
      </c>
      <c r="G234" s="147" t="s">
        <v>132</v>
      </c>
      <c r="H234" s="148">
        <v>3.8250000000000002</v>
      </c>
      <c r="I234" s="149"/>
      <c r="J234" s="150">
        <f>ROUND(I234*H234,2)</f>
        <v>0</v>
      </c>
      <c r="K234" s="151"/>
      <c r="L234" s="32"/>
      <c r="M234" s="152" t="s">
        <v>1</v>
      </c>
      <c r="N234" s="153" t="s">
        <v>41</v>
      </c>
      <c r="P234" s="154">
        <f>O234*H234</f>
        <v>0</v>
      </c>
      <c r="Q234" s="154">
        <v>3.14E-3</v>
      </c>
      <c r="R234" s="154">
        <f>Q234*H234</f>
        <v>1.20105E-2</v>
      </c>
      <c r="S234" s="154">
        <v>0</v>
      </c>
      <c r="T234" s="155">
        <f>S234*H234</f>
        <v>0</v>
      </c>
      <c r="AR234" s="156" t="s">
        <v>133</v>
      </c>
      <c r="AT234" s="156" t="s">
        <v>129</v>
      </c>
      <c r="AU234" s="156" t="s">
        <v>88</v>
      </c>
      <c r="AY234" s="17" t="s">
        <v>127</v>
      </c>
      <c r="BE234" s="157">
        <f>IF(N234="základná",J234,0)</f>
        <v>0</v>
      </c>
      <c r="BF234" s="157">
        <f>IF(N234="znížená",J234,0)</f>
        <v>0</v>
      </c>
      <c r="BG234" s="157">
        <f>IF(N234="zákl. prenesená",J234,0)</f>
        <v>0</v>
      </c>
      <c r="BH234" s="157">
        <f>IF(N234="zníž. prenesená",J234,0)</f>
        <v>0</v>
      </c>
      <c r="BI234" s="157">
        <f>IF(N234="nulová",J234,0)</f>
        <v>0</v>
      </c>
      <c r="BJ234" s="17" t="s">
        <v>88</v>
      </c>
      <c r="BK234" s="157">
        <f>ROUND(I234*H234,2)</f>
        <v>0</v>
      </c>
      <c r="BL234" s="17" t="s">
        <v>133</v>
      </c>
      <c r="BM234" s="156" t="s">
        <v>641</v>
      </c>
    </row>
    <row r="235" spans="2:65" s="13" customFormat="1" ht="11.25">
      <c r="B235" s="165"/>
      <c r="D235" s="159" t="s">
        <v>135</v>
      </c>
      <c r="E235" s="166" t="s">
        <v>1</v>
      </c>
      <c r="F235" s="167" t="s">
        <v>642</v>
      </c>
      <c r="H235" s="168">
        <v>3.8250000000000002</v>
      </c>
      <c r="I235" s="169"/>
      <c r="L235" s="165"/>
      <c r="M235" s="170"/>
      <c r="T235" s="171"/>
      <c r="AT235" s="166" t="s">
        <v>135</v>
      </c>
      <c r="AU235" s="166" t="s">
        <v>88</v>
      </c>
      <c r="AV235" s="13" t="s">
        <v>88</v>
      </c>
      <c r="AW235" s="13" t="s">
        <v>31</v>
      </c>
      <c r="AX235" s="13" t="s">
        <v>75</v>
      </c>
      <c r="AY235" s="166" t="s">
        <v>127</v>
      </c>
    </row>
    <row r="236" spans="2:65" s="14" customFormat="1" ht="11.25">
      <c r="B236" s="172"/>
      <c r="D236" s="159" t="s">
        <v>135</v>
      </c>
      <c r="E236" s="173" t="s">
        <v>1</v>
      </c>
      <c r="F236" s="174" t="s">
        <v>138</v>
      </c>
      <c r="H236" s="175">
        <v>3.8250000000000002</v>
      </c>
      <c r="I236" s="176"/>
      <c r="L236" s="172"/>
      <c r="M236" s="177"/>
      <c r="T236" s="178"/>
      <c r="AT236" s="173" t="s">
        <v>135</v>
      </c>
      <c r="AU236" s="173" t="s">
        <v>88</v>
      </c>
      <c r="AV236" s="14" t="s">
        <v>133</v>
      </c>
      <c r="AW236" s="14" t="s">
        <v>31</v>
      </c>
      <c r="AX236" s="14" t="s">
        <v>82</v>
      </c>
      <c r="AY236" s="173" t="s">
        <v>127</v>
      </c>
    </row>
    <row r="237" spans="2:65" s="1" customFormat="1" ht="24.2" customHeight="1">
      <c r="B237" s="143"/>
      <c r="C237" s="144" t="s">
        <v>278</v>
      </c>
      <c r="D237" s="144" t="s">
        <v>129</v>
      </c>
      <c r="E237" s="145" t="s">
        <v>643</v>
      </c>
      <c r="F237" s="146" t="s">
        <v>644</v>
      </c>
      <c r="G237" s="147" t="s">
        <v>132</v>
      </c>
      <c r="H237" s="148">
        <v>3.8250000000000002</v>
      </c>
      <c r="I237" s="149"/>
      <c r="J237" s="150">
        <f>ROUND(I237*H237,2)</f>
        <v>0</v>
      </c>
      <c r="K237" s="151"/>
      <c r="L237" s="32"/>
      <c r="M237" s="152" t="s">
        <v>1</v>
      </c>
      <c r="N237" s="153" t="s">
        <v>41</v>
      </c>
      <c r="P237" s="154">
        <f>O237*H237</f>
        <v>0</v>
      </c>
      <c r="Q237" s="154">
        <v>0</v>
      </c>
      <c r="R237" s="154">
        <f>Q237*H237</f>
        <v>0</v>
      </c>
      <c r="S237" s="154">
        <v>0</v>
      </c>
      <c r="T237" s="155">
        <f>S237*H237</f>
        <v>0</v>
      </c>
      <c r="AR237" s="156" t="s">
        <v>133</v>
      </c>
      <c r="AT237" s="156" t="s">
        <v>129</v>
      </c>
      <c r="AU237" s="156" t="s">
        <v>88</v>
      </c>
      <c r="AY237" s="17" t="s">
        <v>127</v>
      </c>
      <c r="BE237" s="157">
        <f>IF(N237="základná",J237,0)</f>
        <v>0</v>
      </c>
      <c r="BF237" s="157">
        <f>IF(N237="znížená",J237,0)</f>
        <v>0</v>
      </c>
      <c r="BG237" s="157">
        <f>IF(N237="zákl. prenesená",J237,0)</f>
        <v>0</v>
      </c>
      <c r="BH237" s="157">
        <f>IF(N237="zníž. prenesená",J237,0)</f>
        <v>0</v>
      </c>
      <c r="BI237" s="157">
        <f>IF(N237="nulová",J237,0)</f>
        <v>0</v>
      </c>
      <c r="BJ237" s="17" t="s">
        <v>88</v>
      </c>
      <c r="BK237" s="157">
        <f>ROUND(I237*H237,2)</f>
        <v>0</v>
      </c>
      <c r="BL237" s="17" t="s">
        <v>133</v>
      </c>
      <c r="BM237" s="156" t="s">
        <v>645</v>
      </c>
    </row>
    <row r="238" spans="2:65" s="1" customFormat="1" ht="24.2" customHeight="1">
      <c r="B238" s="143"/>
      <c r="C238" s="144" t="s">
        <v>284</v>
      </c>
      <c r="D238" s="144" t="s">
        <v>129</v>
      </c>
      <c r="E238" s="145" t="s">
        <v>646</v>
      </c>
      <c r="F238" s="146" t="s">
        <v>647</v>
      </c>
      <c r="G238" s="147" t="s">
        <v>212</v>
      </c>
      <c r="H238" s="148">
        <v>0.05</v>
      </c>
      <c r="I238" s="149"/>
      <c r="J238" s="150">
        <f>ROUND(I238*H238,2)</f>
        <v>0</v>
      </c>
      <c r="K238" s="151"/>
      <c r="L238" s="32"/>
      <c r="M238" s="152" t="s">
        <v>1</v>
      </c>
      <c r="N238" s="153" t="s">
        <v>41</v>
      </c>
      <c r="P238" s="154">
        <f>O238*H238</f>
        <v>0</v>
      </c>
      <c r="Q238" s="154">
        <v>1.0165999999999999</v>
      </c>
      <c r="R238" s="154">
        <f>Q238*H238</f>
        <v>5.083E-2</v>
      </c>
      <c r="S238" s="154">
        <v>0</v>
      </c>
      <c r="T238" s="155">
        <f>S238*H238</f>
        <v>0</v>
      </c>
      <c r="AR238" s="156" t="s">
        <v>133</v>
      </c>
      <c r="AT238" s="156" t="s">
        <v>129</v>
      </c>
      <c r="AU238" s="156" t="s">
        <v>88</v>
      </c>
      <c r="AY238" s="17" t="s">
        <v>127</v>
      </c>
      <c r="BE238" s="157">
        <f>IF(N238="základná",J238,0)</f>
        <v>0</v>
      </c>
      <c r="BF238" s="157">
        <f>IF(N238="znížená",J238,0)</f>
        <v>0</v>
      </c>
      <c r="BG238" s="157">
        <f>IF(N238="zákl. prenesená",J238,0)</f>
        <v>0</v>
      </c>
      <c r="BH238" s="157">
        <f>IF(N238="zníž. prenesená",J238,0)</f>
        <v>0</v>
      </c>
      <c r="BI238" s="157">
        <f>IF(N238="nulová",J238,0)</f>
        <v>0</v>
      </c>
      <c r="BJ238" s="17" t="s">
        <v>88</v>
      </c>
      <c r="BK238" s="157">
        <f>ROUND(I238*H238,2)</f>
        <v>0</v>
      </c>
      <c r="BL238" s="17" t="s">
        <v>133</v>
      </c>
      <c r="BM238" s="156" t="s">
        <v>648</v>
      </c>
    </row>
    <row r="239" spans="2:65" s="13" customFormat="1" ht="11.25">
      <c r="B239" s="165"/>
      <c r="D239" s="159" t="s">
        <v>135</v>
      </c>
      <c r="E239" s="166" t="s">
        <v>1</v>
      </c>
      <c r="F239" s="167" t="s">
        <v>649</v>
      </c>
      <c r="H239" s="168">
        <v>0.05</v>
      </c>
      <c r="I239" s="169"/>
      <c r="L239" s="165"/>
      <c r="M239" s="170"/>
      <c r="T239" s="171"/>
      <c r="AT239" s="166" t="s">
        <v>135</v>
      </c>
      <c r="AU239" s="166" t="s">
        <v>88</v>
      </c>
      <c r="AV239" s="13" t="s">
        <v>88</v>
      </c>
      <c r="AW239" s="13" t="s">
        <v>31</v>
      </c>
      <c r="AX239" s="13" t="s">
        <v>75</v>
      </c>
      <c r="AY239" s="166" t="s">
        <v>127</v>
      </c>
    </row>
    <row r="240" spans="2:65" s="14" customFormat="1" ht="11.25">
      <c r="B240" s="172"/>
      <c r="D240" s="159" t="s">
        <v>135</v>
      </c>
      <c r="E240" s="173" t="s">
        <v>1</v>
      </c>
      <c r="F240" s="174" t="s">
        <v>138</v>
      </c>
      <c r="H240" s="175">
        <v>0.05</v>
      </c>
      <c r="I240" s="176"/>
      <c r="L240" s="172"/>
      <c r="M240" s="177"/>
      <c r="T240" s="178"/>
      <c r="AT240" s="173" t="s">
        <v>135</v>
      </c>
      <c r="AU240" s="173" t="s">
        <v>88</v>
      </c>
      <c r="AV240" s="14" t="s">
        <v>133</v>
      </c>
      <c r="AW240" s="14" t="s">
        <v>31</v>
      </c>
      <c r="AX240" s="14" t="s">
        <v>82</v>
      </c>
      <c r="AY240" s="173" t="s">
        <v>127</v>
      </c>
    </row>
    <row r="241" spans="2:65" s="1" customFormat="1" ht="24.2" customHeight="1">
      <c r="B241" s="143"/>
      <c r="C241" s="144" t="s">
        <v>290</v>
      </c>
      <c r="D241" s="144" t="s">
        <v>129</v>
      </c>
      <c r="E241" s="145" t="s">
        <v>650</v>
      </c>
      <c r="F241" s="146" t="s">
        <v>651</v>
      </c>
      <c r="G241" s="147" t="s">
        <v>145</v>
      </c>
      <c r="H241" s="148">
        <v>0.2</v>
      </c>
      <c r="I241" s="149"/>
      <c r="J241" s="150">
        <f>ROUND(I241*H241,2)</f>
        <v>0</v>
      </c>
      <c r="K241" s="151"/>
      <c r="L241" s="32"/>
      <c r="M241" s="152" t="s">
        <v>1</v>
      </c>
      <c r="N241" s="153" t="s">
        <v>41</v>
      </c>
      <c r="P241" s="154">
        <f>O241*H241</f>
        <v>0</v>
      </c>
      <c r="Q241" s="154">
        <v>1.8907799999999999</v>
      </c>
      <c r="R241" s="154">
        <f>Q241*H241</f>
        <v>0.37815599999999999</v>
      </c>
      <c r="S241" s="154">
        <v>0</v>
      </c>
      <c r="T241" s="155">
        <f>S241*H241</f>
        <v>0</v>
      </c>
      <c r="AR241" s="156" t="s">
        <v>133</v>
      </c>
      <c r="AT241" s="156" t="s">
        <v>129</v>
      </c>
      <c r="AU241" s="156" t="s">
        <v>88</v>
      </c>
      <c r="AY241" s="17" t="s">
        <v>127</v>
      </c>
      <c r="BE241" s="157">
        <f>IF(N241="základná",J241,0)</f>
        <v>0</v>
      </c>
      <c r="BF241" s="157">
        <f>IF(N241="znížená",J241,0)</f>
        <v>0</v>
      </c>
      <c r="BG241" s="157">
        <f>IF(N241="zákl. prenesená",J241,0)</f>
        <v>0</v>
      </c>
      <c r="BH241" s="157">
        <f>IF(N241="zníž. prenesená",J241,0)</f>
        <v>0</v>
      </c>
      <c r="BI241" s="157">
        <f>IF(N241="nulová",J241,0)</f>
        <v>0</v>
      </c>
      <c r="BJ241" s="17" t="s">
        <v>88</v>
      </c>
      <c r="BK241" s="157">
        <f>ROUND(I241*H241,2)</f>
        <v>0</v>
      </c>
      <c r="BL241" s="17" t="s">
        <v>133</v>
      </c>
      <c r="BM241" s="156" t="s">
        <v>652</v>
      </c>
    </row>
    <row r="242" spans="2:65" s="12" customFormat="1" ht="11.25">
      <c r="B242" s="158"/>
      <c r="D242" s="159" t="s">
        <v>135</v>
      </c>
      <c r="E242" s="160" t="s">
        <v>1</v>
      </c>
      <c r="F242" s="161" t="s">
        <v>557</v>
      </c>
      <c r="H242" s="160" t="s">
        <v>1</v>
      </c>
      <c r="I242" s="162"/>
      <c r="L242" s="158"/>
      <c r="M242" s="163"/>
      <c r="T242" s="164"/>
      <c r="AT242" s="160" t="s">
        <v>135</v>
      </c>
      <c r="AU242" s="160" t="s">
        <v>88</v>
      </c>
      <c r="AV242" s="12" t="s">
        <v>82</v>
      </c>
      <c r="AW242" s="12" t="s">
        <v>31</v>
      </c>
      <c r="AX242" s="12" t="s">
        <v>75</v>
      </c>
      <c r="AY242" s="160" t="s">
        <v>127</v>
      </c>
    </row>
    <row r="243" spans="2:65" s="13" customFormat="1" ht="11.25">
      <c r="B243" s="165"/>
      <c r="D243" s="159" t="s">
        <v>135</v>
      </c>
      <c r="E243" s="166" t="s">
        <v>1</v>
      </c>
      <c r="F243" s="167" t="s">
        <v>653</v>
      </c>
      <c r="H243" s="168">
        <v>0.2</v>
      </c>
      <c r="I243" s="169"/>
      <c r="L243" s="165"/>
      <c r="M243" s="170"/>
      <c r="T243" s="171"/>
      <c r="AT243" s="166" t="s">
        <v>135</v>
      </c>
      <c r="AU243" s="166" t="s">
        <v>88</v>
      </c>
      <c r="AV243" s="13" t="s">
        <v>88</v>
      </c>
      <c r="AW243" s="13" t="s">
        <v>31</v>
      </c>
      <c r="AX243" s="13" t="s">
        <v>75</v>
      </c>
      <c r="AY243" s="166" t="s">
        <v>127</v>
      </c>
    </row>
    <row r="244" spans="2:65" s="14" customFormat="1" ht="11.25">
      <c r="B244" s="172"/>
      <c r="D244" s="159" t="s">
        <v>135</v>
      </c>
      <c r="E244" s="173" t="s">
        <v>1</v>
      </c>
      <c r="F244" s="174" t="s">
        <v>138</v>
      </c>
      <c r="H244" s="175">
        <v>0.2</v>
      </c>
      <c r="I244" s="176"/>
      <c r="L244" s="172"/>
      <c r="M244" s="177"/>
      <c r="T244" s="178"/>
      <c r="AT244" s="173" t="s">
        <v>135</v>
      </c>
      <c r="AU244" s="173" t="s">
        <v>88</v>
      </c>
      <c r="AV244" s="14" t="s">
        <v>133</v>
      </c>
      <c r="AW244" s="14" t="s">
        <v>31</v>
      </c>
      <c r="AX244" s="14" t="s">
        <v>82</v>
      </c>
      <c r="AY244" s="173" t="s">
        <v>127</v>
      </c>
    </row>
    <row r="245" spans="2:65" s="11" customFormat="1" ht="22.9" customHeight="1">
      <c r="B245" s="131"/>
      <c r="D245" s="132" t="s">
        <v>74</v>
      </c>
      <c r="E245" s="141" t="s">
        <v>169</v>
      </c>
      <c r="F245" s="141" t="s">
        <v>262</v>
      </c>
      <c r="I245" s="134"/>
      <c r="J245" s="142">
        <f>BK245</f>
        <v>0</v>
      </c>
      <c r="L245" s="131"/>
      <c r="M245" s="136"/>
      <c r="P245" s="137">
        <f>SUM(P246:P279)</f>
        <v>0</v>
      </c>
      <c r="R245" s="137">
        <f>SUM(R246:R279)</f>
        <v>12.094607419999999</v>
      </c>
      <c r="T245" s="138">
        <f>SUM(T246:T279)</f>
        <v>0</v>
      </c>
      <c r="AR245" s="132" t="s">
        <v>82</v>
      </c>
      <c r="AT245" s="139" t="s">
        <v>74</v>
      </c>
      <c r="AU245" s="139" t="s">
        <v>82</v>
      </c>
      <c r="AY245" s="132" t="s">
        <v>127</v>
      </c>
      <c r="BK245" s="140">
        <f>SUM(BK246:BK279)</f>
        <v>0</v>
      </c>
    </row>
    <row r="246" spans="2:65" s="1" customFormat="1" ht="24.2" customHeight="1">
      <c r="B246" s="143"/>
      <c r="C246" s="144" t="s">
        <v>297</v>
      </c>
      <c r="D246" s="144" t="s">
        <v>129</v>
      </c>
      <c r="E246" s="145" t="s">
        <v>654</v>
      </c>
      <c r="F246" s="146" t="s">
        <v>655</v>
      </c>
      <c r="G246" s="147" t="s">
        <v>132</v>
      </c>
      <c r="H246" s="148">
        <v>78.510000000000005</v>
      </c>
      <c r="I246" s="149"/>
      <c r="J246" s="150">
        <f>ROUND(I246*H246,2)</f>
        <v>0</v>
      </c>
      <c r="K246" s="151"/>
      <c r="L246" s="32"/>
      <c r="M246" s="152" t="s">
        <v>1</v>
      </c>
      <c r="N246" s="153" t="s">
        <v>41</v>
      </c>
      <c r="P246" s="154">
        <f>O246*H246</f>
        <v>0</v>
      </c>
      <c r="Q246" s="154">
        <v>2.3000000000000001E-4</v>
      </c>
      <c r="R246" s="154">
        <f>Q246*H246</f>
        <v>1.8057300000000002E-2</v>
      </c>
      <c r="S246" s="154">
        <v>0</v>
      </c>
      <c r="T246" s="155">
        <f>S246*H246</f>
        <v>0</v>
      </c>
      <c r="AR246" s="156" t="s">
        <v>133</v>
      </c>
      <c r="AT246" s="156" t="s">
        <v>129</v>
      </c>
      <c r="AU246" s="156" t="s">
        <v>88</v>
      </c>
      <c r="AY246" s="17" t="s">
        <v>127</v>
      </c>
      <c r="BE246" s="157">
        <f>IF(N246="základná",J246,0)</f>
        <v>0</v>
      </c>
      <c r="BF246" s="157">
        <f>IF(N246="znížená",J246,0)</f>
        <v>0</v>
      </c>
      <c r="BG246" s="157">
        <f>IF(N246="zákl. prenesená",J246,0)</f>
        <v>0</v>
      </c>
      <c r="BH246" s="157">
        <f>IF(N246="zníž. prenesená",J246,0)</f>
        <v>0</v>
      </c>
      <c r="BI246" s="157">
        <f>IF(N246="nulová",J246,0)</f>
        <v>0</v>
      </c>
      <c r="BJ246" s="17" t="s">
        <v>88</v>
      </c>
      <c r="BK246" s="157">
        <f>ROUND(I246*H246,2)</f>
        <v>0</v>
      </c>
      <c r="BL246" s="17" t="s">
        <v>133</v>
      </c>
      <c r="BM246" s="156" t="s">
        <v>656</v>
      </c>
    </row>
    <row r="247" spans="2:65" s="12" customFormat="1" ht="11.25">
      <c r="B247" s="158"/>
      <c r="D247" s="159" t="s">
        <v>135</v>
      </c>
      <c r="E247" s="160" t="s">
        <v>1</v>
      </c>
      <c r="F247" s="161" t="s">
        <v>618</v>
      </c>
      <c r="H247" s="160" t="s">
        <v>1</v>
      </c>
      <c r="I247" s="162"/>
      <c r="L247" s="158"/>
      <c r="M247" s="163"/>
      <c r="T247" s="164"/>
      <c r="AT247" s="160" t="s">
        <v>135</v>
      </c>
      <c r="AU247" s="160" t="s">
        <v>88</v>
      </c>
      <c r="AV247" s="12" t="s">
        <v>82</v>
      </c>
      <c r="AW247" s="12" t="s">
        <v>31</v>
      </c>
      <c r="AX247" s="12" t="s">
        <v>75</v>
      </c>
      <c r="AY247" s="160" t="s">
        <v>127</v>
      </c>
    </row>
    <row r="248" spans="2:65" s="13" customFormat="1" ht="11.25">
      <c r="B248" s="165"/>
      <c r="D248" s="159" t="s">
        <v>135</v>
      </c>
      <c r="E248" s="166" t="s">
        <v>1</v>
      </c>
      <c r="F248" s="167" t="s">
        <v>657</v>
      </c>
      <c r="H248" s="168">
        <v>52.25</v>
      </c>
      <c r="I248" s="169"/>
      <c r="L248" s="165"/>
      <c r="M248" s="170"/>
      <c r="T248" s="171"/>
      <c r="AT248" s="166" t="s">
        <v>135</v>
      </c>
      <c r="AU248" s="166" t="s">
        <v>88</v>
      </c>
      <c r="AV248" s="13" t="s">
        <v>88</v>
      </c>
      <c r="AW248" s="13" t="s">
        <v>31</v>
      </c>
      <c r="AX248" s="13" t="s">
        <v>75</v>
      </c>
      <c r="AY248" s="166" t="s">
        <v>127</v>
      </c>
    </row>
    <row r="249" spans="2:65" s="13" customFormat="1" ht="11.25">
      <c r="B249" s="165"/>
      <c r="D249" s="159" t="s">
        <v>135</v>
      </c>
      <c r="E249" s="166" t="s">
        <v>1</v>
      </c>
      <c r="F249" s="167" t="s">
        <v>658</v>
      </c>
      <c r="H249" s="168">
        <v>16.25</v>
      </c>
      <c r="I249" s="169"/>
      <c r="L249" s="165"/>
      <c r="M249" s="170"/>
      <c r="T249" s="171"/>
      <c r="AT249" s="166" t="s">
        <v>135</v>
      </c>
      <c r="AU249" s="166" t="s">
        <v>88</v>
      </c>
      <c r="AV249" s="13" t="s">
        <v>88</v>
      </c>
      <c r="AW249" s="13" t="s">
        <v>31</v>
      </c>
      <c r="AX249" s="13" t="s">
        <v>75</v>
      </c>
      <c r="AY249" s="166" t="s">
        <v>127</v>
      </c>
    </row>
    <row r="250" spans="2:65" s="13" customFormat="1" ht="11.25">
      <c r="B250" s="165"/>
      <c r="D250" s="159" t="s">
        <v>135</v>
      </c>
      <c r="E250" s="166" t="s">
        <v>1</v>
      </c>
      <c r="F250" s="167" t="s">
        <v>659</v>
      </c>
      <c r="H250" s="168">
        <v>-7.2</v>
      </c>
      <c r="I250" s="169"/>
      <c r="L250" s="165"/>
      <c r="M250" s="170"/>
      <c r="T250" s="171"/>
      <c r="AT250" s="166" t="s">
        <v>135</v>
      </c>
      <c r="AU250" s="166" t="s">
        <v>88</v>
      </c>
      <c r="AV250" s="13" t="s">
        <v>88</v>
      </c>
      <c r="AW250" s="13" t="s">
        <v>31</v>
      </c>
      <c r="AX250" s="13" t="s">
        <v>75</v>
      </c>
      <c r="AY250" s="166" t="s">
        <v>127</v>
      </c>
    </row>
    <row r="251" spans="2:65" s="12" customFormat="1" ht="11.25">
      <c r="B251" s="158"/>
      <c r="D251" s="159" t="s">
        <v>135</v>
      </c>
      <c r="E251" s="160" t="s">
        <v>1</v>
      </c>
      <c r="F251" s="161" t="s">
        <v>660</v>
      </c>
      <c r="H251" s="160" t="s">
        <v>1</v>
      </c>
      <c r="I251" s="162"/>
      <c r="L251" s="158"/>
      <c r="M251" s="163"/>
      <c r="T251" s="164"/>
      <c r="AT251" s="160" t="s">
        <v>135</v>
      </c>
      <c r="AU251" s="160" t="s">
        <v>88</v>
      </c>
      <c r="AV251" s="12" t="s">
        <v>82</v>
      </c>
      <c r="AW251" s="12" t="s">
        <v>31</v>
      </c>
      <c r="AX251" s="12" t="s">
        <v>75</v>
      </c>
      <c r="AY251" s="160" t="s">
        <v>127</v>
      </c>
    </row>
    <row r="252" spans="2:65" s="13" customFormat="1" ht="11.25">
      <c r="B252" s="165"/>
      <c r="D252" s="159" t="s">
        <v>135</v>
      </c>
      <c r="E252" s="166" t="s">
        <v>1</v>
      </c>
      <c r="F252" s="167" t="s">
        <v>661</v>
      </c>
      <c r="H252" s="168">
        <v>4.0599999999999996</v>
      </c>
      <c r="I252" s="169"/>
      <c r="L252" s="165"/>
      <c r="M252" s="170"/>
      <c r="T252" s="171"/>
      <c r="AT252" s="166" t="s">
        <v>135</v>
      </c>
      <c r="AU252" s="166" t="s">
        <v>88</v>
      </c>
      <c r="AV252" s="13" t="s">
        <v>88</v>
      </c>
      <c r="AW252" s="13" t="s">
        <v>31</v>
      </c>
      <c r="AX252" s="13" t="s">
        <v>75</v>
      </c>
      <c r="AY252" s="166" t="s">
        <v>127</v>
      </c>
    </row>
    <row r="253" spans="2:65" s="13" customFormat="1" ht="11.25">
      <c r="B253" s="165"/>
      <c r="D253" s="159" t="s">
        <v>135</v>
      </c>
      <c r="E253" s="166" t="s">
        <v>1</v>
      </c>
      <c r="F253" s="167" t="s">
        <v>662</v>
      </c>
      <c r="H253" s="168">
        <v>15.95</v>
      </c>
      <c r="I253" s="169"/>
      <c r="L253" s="165"/>
      <c r="M253" s="170"/>
      <c r="T253" s="171"/>
      <c r="AT253" s="166" t="s">
        <v>135</v>
      </c>
      <c r="AU253" s="166" t="s">
        <v>88</v>
      </c>
      <c r="AV253" s="13" t="s">
        <v>88</v>
      </c>
      <c r="AW253" s="13" t="s">
        <v>31</v>
      </c>
      <c r="AX253" s="13" t="s">
        <v>75</v>
      </c>
      <c r="AY253" s="166" t="s">
        <v>127</v>
      </c>
    </row>
    <row r="254" spans="2:65" s="13" customFormat="1" ht="11.25">
      <c r="B254" s="165"/>
      <c r="D254" s="159" t="s">
        <v>135</v>
      </c>
      <c r="E254" s="166" t="s">
        <v>1</v>
      </c>
      <c r="F254" s="167" t="s">
        <v>663</v>
      </c>
      <c r="H254" s="168">
        <v>-2.8</v>
      </c>
      <c r="I254" s="169"/>
      <c r="L254" s="165"/>
      <c r="M254" s="170"/>
      <c r="T254" s="171"/>
      <c r="AT254" s="166" t="s">
        <v>135</v>
      </c>
      <c r="AU254" s="166" t="s">
        <v>88</v>
      </c>
      <c r="AV254" s="13" t="s">
        <v>88</v>
      </c>
      <c r="AW254" s="13" t="s">
        <v>31</v>
      </c>
      <c r="AX254" s="13" t="s">
        <v>75</v>
      </c>
      <c r="AY254" s="166" t="s">
        <v>127</v>
      </c>
    </row>
    <row r="255" spans="2:65" s="14" customFormat="1" ht="11.25">
      <c r="B255" s="172"/>
      <c r="D255" s="159" t="s">
        <v>135</v>
      </c>
      <c r="E255" s="173" t="s">
        <v>1</v>
      </c>
      <c r="F255" s="174" t="s">
        <v>138</v>
      </c>
      <c r="H255" s="175">
        <v>78.510000000000005</v>
      </c>
      <c r="I255" s="176"/>
      <c r="L255" s="172"/>
      <c r="M255" s="177"/>
      <c r="T255" s="178"/>
      <c r="AT255" s="173" t="s">
        <v>135</v>
      </c>
      <c r="AU255" s="173" t="s">
        <v>88</v>
      </c>
      <c r="AV255" s="14" t="s">
        <v>133</v>
      </c>
      <c r="AW255" s="14" t="s">
        <v>31</v>
      </c>
      <c r="AX255" s="14" t="s">
        <v>82</v>
      </c>
      <c r="AY255" s="173" t="s">
        <v>127</v>
      </c>
    </row>
    <row r="256" spans="2:65" s="1" customFormat="1" ht="24.2" customHeight="1">
      <c r="B256" s="143"/>
      <c r="C256" s="144" t="s">
        <v>306</v>
      </c>
      <c r="D256" s="144" t="s">
        <v>129</v>
      </c>
      <c r="E256" s="145" t="s">
        <v>664</v>
      </c>
      <c r="F256" s="146" t="s">
        <v>665</v>
      </c>
      <c r="G256" s="147" t="s">
        <v>132</v>
      </c>
      <c r="H256" s="148">
        <v>78.150000000000006</v>
      </c>
      <c r="I256" s="149"/>
      <c r="J256" s="150">
        <f>ROUND(I256*H256,2)</f>
        <v>0</v>
      </c>
      <c r="K256" s="151"/>
      <c r="L256" s="32"/>
      <c r="M256" s="152" t="s">
        <v>1</v>
      </c>
      <c r="N256" s="153" t="s">
        <v>41</v>
      </c>
      <c r="P256" s="154">
        <f>O256*H256</f>
        <v>0</v>
      </c>
      <c r="Q256" s="154">
        <v>1.9689999999999999E-2</v>
      </c>
      <c r="R256" s="154">
        <f>Q256*H256</f>
        <v>1.5387735</v>
      </c>
      <c r="S256" s="154">
        <v>0</v>
      </c>
      <c r="T256" s="155">
        <f>S256*H256</f>
        <v>0</v>
      </c>
      <c r="AR256" s="156" t="s">
        <v>133</v>
      </c>
      <c r="AT256" s="156" t="s">
        <v>129</v>
      </c>
      <c r="AU256" s="156" t="s">
        <v>88</v>
      </c>
      <c r="AY256" s="17" t="s">
        <v>127</v>
      </c>
      <c r="BE256" s="157">
        <f>IF(N256="základná",J256,0)</f>
        <v>0</v>
      </c>
      <c r="BF256" s="157">
        <f>IF(N256="znížená",J256,0)</f>
        <v>0</v>
      </c>
      <c r="BG256" s="157">
        <f>IF(N256="zákl. prenesená",J256,0)</f>
        <v>0</v>
      </c>
      <c r="BH256" s="157">
        <f>IF(N256="zníž. prenesená",J256,0)</f>
        <v>0</v>
      </c>
      <c r="BI256" s="157">
        <f>IF(N256="nulová",J256,0)</f>
        <v>0</v>
      </c>
      <c r="BJ256" s="17" t="s">
        <v>88</v>
      </c>
      <c r="BK256" s="157">
        <f>ROUND(I256*H256,2)</f>
        <v>0</v>
      </c>
      <c r="BL256" s="17" t="s">
        <v>133</v>
      </c>
      <c r="BM256" s="156" t="s">
        <v>666</v>
      </c>
    </row>
    <row r="257" spans="2:65" s="1" customFormat="1" ht="24.2" customHeight="1">
      <c r="B257" s="143"/>
      <c r="C257" s="144" t="s">
        <v>310</v>
      </c>
      <c r="D257" s="144" t="s">
        <v>129</v>
      </c>
      <c r="E257" s="145" t="s">
        <v>667</v>
      </c>
      <c r="F257" s="146" t="s">
        <v>668</v>
      </c>
      <c r="G257" s="147" t="s">
        <v>300</v>
      </c>
      <c r="H257" s="148">
        <v>6.65</v>
      </c>
      <c r="I257" s="149"/>
      <c r="J257" s="150">
        <f>ROUND(I257*H257,2)</f>
        <v>0</v>
      </c>
      <c r="K257" s="151"/>
      <c r="L257" s="32"/>
      <c r="M257" s="152" t="s">
        <v>1</v>
      </c>
      <c r="N257" s="153" t="s">
        <v>41</v>
      </c>
      <c r="P257" s="154">
        <f>O257*H257</f>
        <v>0</v>
      </c>
      <c r="Q257" s="154">
        <v>1.91E-3</v>
      </c>
      <c r="R257" s="154">
        <f>Q257*H257</f>
        <v>1.2701500000000001E-2</v>
      </c>
      <c r="S257" s="154">
        <v>0</v>
      </c>
      <c r="T257" s="155">
        <f>S257*H257</f>
        <v>0</v>
      </c>
      <c r="AR257" s="156" t="s">
        <v>133</v>
      </c>
      <c r="AT257" s="156" t="s">
        <v>129</v>
      </c>
      <c r="AU257" s="156" t="s">
        <v>88</v>
      </c>
      <c r="AY257" s="17" t="s">
        <v>127</v>
      </c>
      <c r="BE257" s="157">
        <f>IF(N257="základná",J257,0)</f>
        <v>0</v>
      </c>
      <c r="BF257" s="157">
        <f>IF(N257="znížená",J257,0)</f>
        <v>0</v>
      </c>
      <c r="BG257" s="157">
        <f>IF(N257="zákl. prenesená",J257,0)</f>
        <v>0</v>
      </c>
      <c r="BH257" s="157">
        <f>IF(N257="zníž. prenesená",J257,0)</f>
        <v>0</v>
      </c>
      <c r="BI257" s="157">
        <f>IF(N257="nulová",J257,0)</f>
        <v>0</v>
      </c>
      <c r="BJ257" s="17" t="s">
        <v>88</v>
      </c>
      <c r="BK257" s="157">
        <f>ROUND(I257*H257,2)</f>
        <v>0</v>
      </c>
      <c r="BL257" s="17" t="s">
        <v>133</v>
      </c>
      <c r="BM257" s="156" t="s">
        <v>669</v>
      </c>
    </row>
    <row r="258" spans="2:65" s="13" customFormat="1" ht="11.25">
      <c r="B258" s="165"/>
      <c r="D258" s="159" t="s">
        <v>135</v>
      </c>
      <c r="E258" s="166" t="s">
        <v>1</v>
      </c>
      <c r="F258" s="167" t="s">
        <v>670</v>
      </c>
      <c r="H258" s="168">
        <v>6.65</v>
      </c>
      <c r="I258" s="169"/>
      <c r="L258" s="165"/>
      <c r="M258" s="170"/>
      <c r="T258" s="171"/>
      <c r="AT258" s="166" t="s">
        <v>135</v>
      </c>
      <c r="AU258" s="166" t="s">
        <v>88</v>
      </c>
      <c r="AV258" s="13" t="s">
        <v>88</v>
      </c>
      <c r="AW258" s="13" t="s">
        <v>31</v>
      </c>
      <c r="AX258" s="13" t="s">
        <v>75</v>
      </c>
      <c r="AY258" s="166" t="s">
        <v>127</v>
      </c>
    </row>
    <row r="259" spans="2:65" s="14" customFormat="1" ht="11.25">
      <c r="B259" s="172"/>
      <c r="D259" s="159" t="s">
        <v>135</v>
      </c>
      <c r="E259" s="173" t="s">
        <v>1</v>
      </c>
      <c r="F259" s="174" t="s">
        <v>138</v>
      </c>
      <c r="H259" s="175">
        <v>6.65</v>
      </c>
      <c r="I259" s="176"/>
      <c r="L259" s="172"/>
      <c r="M259" s="177"/>
      <c r="T259" s="178"/>
      <c r="AT259" s="173" t="s">
        <v>135</v>
      </c>
      <c r="AU259" s="173" t="s">
        <v>88</v>
      </c>
      <c r="AV259" s="14" t="s">
        <v>133</v>
      </c>
      <c r="AW259" s="14" t="s">
        <v>31</v>
      </c>
      <c r="AX259" s="14" t="s">
        <v>82</v>
      </c>
      <c r="AY259" s="173" t="s">
        <v>127</v>
      </c>
    </row>
    <row r="260" spans="2:65" s="1" customFormat="1" ht="24.2" customHeight="1">
      <c r="B260" s="143"/>
      <c r="C260" s="144" t="s">
        <v>317</v>
      </c>
      <c r="D260" s="144" t="s">
        <v>129</v>
      </c>
      <c r="E260" s="145" t="s">
        <v>671</v>
      </c>
      <c r="F260" s="146" t="s">
        <v>672</v>
      </c>
      <c r="G260" s="147" t="s">
        <v>145</v>
      </c>
      <c r="H260" s="148">
        <v>2.4359999999999999</v>
      </c>
      <c r="I260" s="149"/>
      <c r="J260" s="150">
        <f>ROUND(I260*H260,2)</f>
        <v>0</v>
      </c>
      <c r="K260" s="151"/>
      <c r="L260" s="32"/>
      <c r="M260" s="152" t="s">
        <v>1</v>
      </c>
      <c r="N260" s="153" t="s">
        <v>41</v>
      </c>
      <c r="P260" s="154">
        <f>O260*H260</f>
        <v>0</v>
      </c>
      <c r="Q260" s="154">
        <v>2.4157199999999999</v>
      </c>
      <c r="R260" s="154">
        <f>Q260*H260</f>
        <v>5.8846939199999992</v>
      </c>
      <c r="S260" s="154">
        <v>0</v>
      </c>
      <c r="T260" s="155">
        <f>S260*H260</f>
        <v>0</v>
      </c>
      <c r="AR260" s="156" t="s">
        <v>133</v>
      </c>
      <c r="AT260" s="156" t="s">
        <v>129</v>
      </c>
      <c r="AU260" s="156" t="s">
        <v>88</v>
      </c>
      <c r="AY260" s="17" t="s">
        <v>127</v>
      </c>
      <c r="BE260" s="157">
        <f>IF(N260="základná",J260,0)</f>
        <v>0</v>
      </c>
      <c r="BF260" s="157">
        <f>IF(N260="znížená",J260,0)</f>
        <v>0</v>
      </c>
      <c r="BG260" s="157">
        <f>IF(N260="zákl. prenesená",J260,0)</f>
        <v>0</v>
      </c>
      <c r="BH260" s="157">
        <f>IF(N260="zníž. prenesená",J260,0)</f>
        <v>0</v>
      </c>
      <c r="BI260" s="157">
        <f>IF(N260="nulová",J260,0)</f>
        <v>0</v>
      </c>
      <c r="BJ260" s="17" t="s">
        <v>88</v>
      </c>
      <c r="BK260" s="157">
        <f>ROUND(I260*H260,2)</f>
        <v>0</v>
      </c>
      <c r="BL260" s="17" t="s">
        <v>133</v>
      </c>
      <c r="BM260" s="156" t="s">
        <v>673</v>
      </c>
    </row>
    <row r="261" spans="2:65" s="12" customFormat="1" ht="11.25">
      <c r="B261" s="158"/>
      <c r="D261" s="159" t="s">
        <v>135</v>
      </c>
      <c r="E261" s="160" t="s">
        <v>1</v>
      </c>
      <c r="F261" s="161" t="s">
        <v>674</v>
      </c>
      <c r="H261" s="160" t="s">
        <v>1</v>
      </c>
      <c r="I261" s="162"/>
      <c r="L261" s="158"/>
      <c r="M261" s="163"/>
      <c r="T261" s="164"/>
      <c r="AT261" s="160" t="s">
        <v>135</v>
      </c>
      <c r="AU261" s="160" t="s">
        <v>88</v>
      </c>
      <c r="AV261" s="12" t="s">
        <v>82</v>
      </c>
      <c r="AW261" s="12" t="s">
        <v>31</v>
      </c>
      <c r="AX261" s="12" t="s">
        <v>75</v>
      </c>
      <c r="AY261" s="160" t="s">
        <v>127</v>
      </c>
    </row>
    <row r="262" spans="2:65" s="13" customFormat="1" ht="11.25">
      <c r="B262" s="165"/>
      <c r="D262" s="159" t="s">
        <v>135</v>
      </c>
      <c r="E262" s="166" t="s">
        <v>1</v>
      </c>
      <c r="F262" s="167" t="s">
        <v>675</v>
      </c>
      <c r="H262" s="168">
        <v>2.4359999999999999</v>
      </c>
      <c r="I262" s="169"/>
      <c r="L262" s="165"/>
      <c r="M262" s="170"/>
      <c r="T262" s="171"/>
      <c r="AT262" s="166" t="s">
        <v>135</v>
      </c>
      <c r="AU262" s="166" t="s">
        <v>88</v>
      </c>
      <c r="AV262" s="13" t="s">
        <v>88</v>
      </c>
      <c r="AW262" s="13" t="s">
        <v>31</v>
      </c>
      <c r="AX262" s="13" t="s">
        <v>75</v>
      </c>
      <c r="AY262" s="166" t="s">
        <v>127</v>
      </c>
    </row>
    <row r="263" spans="2:65" s="14" customFormat="1" ht="11.25">
      <c r="B263" s="172"/>
      <c r="D263" s="159" t="s">
        <v>135</v>
      </c>
      <c r="E263" s="173" t="s">
        <v>1</v>
      </c>
      <c r="F263" s="174" t="s">
        <v>138</v>
      </c>
      <c r="H263" s="175">
        <v>2.4359999999999999</v>
      </c>
      <c r="I263" s="176"/>
      <c r="L263" s="172"/>
      <c r="M263" s="177"/>
      <c r="T263" s="178"/>
      <c r="AT263" s="173" t="s">
        <v>135</v>
      </c>
      <c r="AU263" s="173" t="s">
        <v>88</v>
      </c>
      <c r="AV263" s="14" t="s">
        <v>133</v>
      </c>
      <c r="AW263" s="14" t="s">
        <v>31</v>
      </c>
      <c r="AX263" s="14" t="s">
        <v>82</v>
      </c>
      <c r="AY263" s="173" t="s">
        <v>127</v>
      </c>
    </row>
    <row r="264" spans="2:65" s="1" customFormat="1" ht="24.2" customHeight="1">
      <c r="B264" s="143"/>
      <c r="C264" s="144" t="s">
        <v>322</v>
      </c>
      <c r="D264" s="144" t="s">
        <v>129</v>
      </c>
      <c r="E264" s="145" t="s">
        <v>676</v>
      </c>
      <c r="F264" s="146" t="s">
        <v>677</v>
      </c>
      <c r="G264" s="147" t="s">
        <v>145</v>
      </c>
      <c r="H264" s="148">
        <v>2.4359999999999999</v>
      </c>
      <c r="I264" s="149"/>
      <c r="J264" s="150">
        <f>ROUND(I264*H264,2)</f>
        <v>0</v>
      </c>
      <c r="K264" s="151"/>
      <c r="L264" s="32"/>
      <c r="M264" s="152" t="s">
        <v>1</v>
      </c>
      <c r="N264" s="153" t="s">
        <v>41</v>
      </c>
      <c r="P264" s="154">
        <f>O264*H264</f>
        <v>0</v>
      </c>
      <c r="Q264" s="154">
        <v>0</v>
      </c>
      <c r="R264" s="154">
        <f>Q264*H264</f>
        <v>0</v>
      </c>
      <c r="S264" s="154">
        <v>0</v>
      </c>
      <c r="T264" s="155">
        <f>S264*H264</f>
        <v>0</v>
      </c>
      <c r="AR264" s="156" t="s">
        <v>133</v>
      </c>
      <c r="AT264" s="156" t="s">
        <v>129</v>
      </c>
      <c r="AU264" s="156" t="s">
        <v>88</v>
      </c>
      <c r="AY264" s="17" t="s">
        <v>127</v>
      </c>
      <c r="BE264" s="157">
        <f>IF(N264="základná",J264,0)</f>
        <v>0</v>
      </c>
      <c r="BF264" s="157">
        <f>IF(N264="znížená",J264,0)</f>
        <v>0</v>
      </c>
      <c r="BG264" s="157">
        <f>IF(N264="zákl. prenesená",J264,0)</f>
        <v>0</v>
      </c>
      <c r="BH264" s="157">
        <f>IF(N264="zníž. prenesená",J264,0)</f>
        <v>0</v>
      </c>
      <c r="BI264" s="157">
        <f>IF(N264="nulová",J264,0)</f>
        <v>0</v>
      </c>
      <c r="BJ264" s="17" t="s">
        <v>88</v>
      </c>
      <c r="BK264" s="157">
        <f>ROUND(I264*H264,2)</f>
        <v>0</v>
      </c>
      <c r="BL264" s="17" t="s">
        <v>133</v>
      </c>
      <c r="BM264" s="156" t="s">
        <v>678</v>
      </c>
    </row>
    <row r="265" spans="2:65" s="1" customFormat="1" ht="33" customHeight="1">
      <c r="B265" s="143"/>
      <c r="C265" s="144" t="s">
        <v>328</v>
      </c>
      <c r="D265" s="144" t="s">
        <v>129</v>
      </c>
      <c r="E265" s="145" t="s">
        <v>679</v>
      </c>
      <c r="F265" s="146" t="s">
        <v>680</v>
      </c>
      <c r="G265" s="147" t="s">
        <v>145</v>
      </c>
      <c r="H265" s="148">
        <v>2.4359999999999999</v>
      </c>
      <c r="I265" s="149"/>
      <c r="J265" s="150">
        <f>ROUND(I265*H265,2)</f>
        <v>0</v>
      </c>
      <c r="K265" s="151"/>
      <c r="L265" s="32"/>
      <c r="M265" s="152" t="s">
        <v>1</v>
      </c>
      <c r="N265" s="153" t="s">
        <v>41</v>
      </c>
      <c r="P265" s="154">
        <f>O265*H265</f>
        <v>0</v>
      </c>
      <c r="Q265" s="154">
        <v>0</v>
      </c>
      <c r="R265" s="154">
        <f>Q265*H265</f>
        <v>0</v>
      </c>
      <c r="S265" s="154">
        <v>0</v>
      </c>
      <c r="T265" s="155">
        <f>S265*H265</f>
        <v>0</v>
      </c>
      <c r="AR265" s="156" t="s">
        <v>133</v>
      </c>
      <c r="AT265" s="156" t="s">
        <v>129</v>
      </c>
      <c r="AU265" s="156" t="s">
        <v>88</v>
      </c>
      <c r="AY265" s="17" t="s">
        <v>127</v>
      </c>
      <c r="BE265" s="157">
        <f>IF(N265="základná",J265,0)</f>
        <v>0</v>
      </c>
      <c r="BF265" s="157">
        <f>IF(N265="znížená",J265,0)</f>
        <v>0</v>
      </c>
      <c r="BG265" s="157">
        <f>IF(N265="zákl. prenesená",J265,0)</f>
        <v>0</v>
      </c>
      <c r="BH265" s="157">
        <f>IF(N265="zníž. prenesená",J265,0)</f>
        <v>0</v>
      </c>
      <c r="BI265" s="157">
        <f>IF(N265="nulová",J265,0)</f>
        <v>0</v>
      </c>
      <c r="BJ265" s="17" t="s">
        <v>88</v>
      </c>
      <c r="BK265" s="157">
        <f>ROUND(I265*H265,2)</f>
        <v>0</v>
      </c>
      <c r="BL265" s="17" t="s">
        <v>133</v>
      </c>
      <c r="BM265" s="156" t="s">
        <v>681</v>
      </c>
    </row>
    <row r="266" spans="2:65" s="1" customFormat="1" ht="37.9" customHeight="1">
      <c r="B266" s="143"/>
      <c r="C266" s="144" t="s">
        <v>333</v>
      </c>
      <c r="D266" s="144" t="s">
        <v>129</v>
      </c>
      <c r="E266" s="145" t="s">
        <v>285</v>
      </c>
      <c r="F266" s="146" t="s">
        <v>286</v>
      </c>
      <c r="G266" s="147" t="s">
        <v>132</v>
      </c>
      <c r="H266" s="148">
        <v>26.795999999999999</v>
      </c>
      <c r="I266" s="149"/>
      <c r="J266" s="150">
        <f>ROUND(I266*H266,2)</f>
        <v>0</v>
      </c>
      <c r="K266" s="151"/>
      <c r="L266" s="32"/>
      <c r="M266" s="152" t="s">
        <v>1</v>
      </c>
      <c r="N266" s="153" t="s">
        <v>41</v>
      </c>
      <c r="P266" s="154">
        <f>O266*H266</f>
        <v>0</v>
      </c>
      <c r="Q266" s="154">
        <v>2.7000000000000001E-3</v>
      </c>
      <c r="R266" s="154">
        <f>Q266*H266</f>
        <v>7.2349200000000002E-2</v>
      </c>
      <c r="S266" s="154">
        <v>0</v>
      </c>
      <c r="T266" s="155">
        <f>S266*H266</f>
        <v>0</v>
      </c>
      <c r="AR266" s="156" t="s">
        <v>133</v>
      </c>
      <c r="AT266" s="156" t="s">
        <v>129</v>
      </c>
      <c r="AU266" s="156" t="s">
        <v>88</v>
      </c>
      <c r="AY266" s="17" t="s">
        <v>127</v>
      </c>
      <c r="BE266" s="157">
        <f>IF(N266="základná",J266,0)</f>
        <v>0</v>
      </c>
      <c r="BF266" s="157">
        <f>IF(N266="znížená",J266,0)</f>
        <v>0</v>
      </c>
      <c r="BG266" s="157">
        <f>IF(N266="zákl. prenesená",J266,0)</f>
        <v>0</v>
      </c>
      <c r="BH266" s="157">
        <f>IF(N266="zníž. prenesená",J266,0)</f>
        <v>0</v>
      </c>
      <c r="BI266" s="157">
        <f>IF(N266="nulová",J266,0)</f>
        <v>0</v>
      </c>
      <c r="BJ266" s="17" t="s">
        <v>88</v>
      </c>
      <c r="BK266" s="157">
        <f>ROUND(I266*H266,2)</f>
        <v>0</v>
      </c>
      <c r="BL266" s="17" t="s">
        <v>133</v>
      </c>
      <c r="BM266" s="156" t="s">
        <v>682</v>
      </c>
    </row>
    <row r="267" spans="2:65" s="12" customFormat="1" ht="11.25">
      <c r="B267" s="158"/>
      <c r="D267" s="159" t="s">
        <v>135</v>
      </c>
      <c r="E267" s="160" t="s">
        <v>1</v>
      </c>
      <c r="F267" s="161" t="s">
        <v>683</v>
      </c>
      <c r="H267" s="160" t="s">
        <v>1</v>
      </c>
      <c r="I267" s="162"/>
      <c r="L267" s="158"/>
      <c r="M267" s="163"/>
      <c r="T267" s="164"/>
      <c r="AT267" s="160" t="s">
        <v>135</v>
      </c>
      <c r="AU267" s="160" t="s">
        <v>88</v>
      </c>
      <c r="AV267" s="12" t="s">
        <v>82</v>
      </c>
      <c r="AW267" s="12" t="s">
        <v>31</v>
      </c>
      <c r="AX267" s="12" t="s">
        <v>75</v>
      </c>
      <c r="AY267" s="160" t="s">
        <v>127</v>
      </c>
    </row>
    <row r="268" spans="2:65" s="13" customFormat="1" ht="11.25">
      <c r="B268" s="165"/>
      <c r="D268" s="159" t="s">
        <v>135</v>
      </c>
      <c r="E268" s="166" t="s">
        <v>1</v>
      </c>
      <c r="F268" s="167" t="s">
        <v>684</v>
      </c>
      <c r="H268" s="168">
        <v>26.795999999999999</v>
      </c>
      <c r="I268" s="169"/>
      <c r="L268" s="165"/>
      <c r="M268" s="170"/>
      <c r="T268" s="171"/>
      <c r="AT268" s="166" t="s">
        <v>135</v>
      </c>
      <c r="AU268" s="166" t="s">
        <v>88</v>
      </c>
      <c r="AV268" s="13" t="s">
        <v>88</v>
      </c>
      <c r="AW268" s="13" t="s">
        <v>31</v>
      </c>
      <c r="AX268" s="13" t="s">
        <v>75</v>
      </c>
      <c r="AY268" s="166" t="s">
        <v>127</v>
      </c>
    </row>
    <row r="269" spans="2:65" s="14" customFormat="1" ht="11.25">
      <c r="B269" s="172"/>
      <c r="D269" s="159" t="s">
        <v>135</v>
      </c>
      <c r="E269" s="173" t="s">
        <v>1</v>
      </c>
      <c r="F269" s="174" t="s">
        <v>138</v>
      </c>
      <c r="H269" s="175">
        <v>26.795999999999999</v>
      </c>
      <c r="I269" s="176"/>
      <c r="L269" s="172"/>
      <c r="M269" s="177"/>
      <c r="T269" s="178"/>
      <c r="AT269" s="173" t="s">
        <v>135</v>
      </c>
      <c r="AU269" s="173" t="s">
        <v>88</v>
      </c>
      <c r="AV269" s="14" t="s">
        <v>133</v>
      </c>
      <c r="AW269" s="14" t="s">
        <v>31</v>
      </c>
      <c r="AX269" s="14" t="s">
        <v>82</v>
      </c>
      <c r="AY269" s="173" t="s">
        <v>127</v>
      </c>
    </row>
    <row r="270" spans="2:65" s="1" customFormat="1" ht="24.2" customHeight="1">
      <c r="B270" s="143"/>
      <c r="C270" s="144" t="s">
        <v>339</v>
      </c>
      <c r="D270" s="144" t="s">
        <v>129</v>
      </c>
      <c r="E270" s="145" t="s">
        <v>291</v>
      </c>
      <c r="F270" s="146" t="s">
        <v>292</v>
      </c>
      <c r="G270" s="147" t="s">
        <v>145</v>
      </c>
      <c r="H270" s="148">
        <v>2.4359999999999999</v>
      </c>
      <c r="I270" s="149"/>
      <c r="J270" s="150">
        <f>ROUND(I270*H270,2)</f>
        <v>0</v>
      </c>
      <c r="K270" s="151"/>
      <c r="L270" s="32"/>
      <c r="M270" s="152" t="s">
        <v>1</v>
      </c>
      <c r="N270" s="153" t="s">
        <v>41</v>
      </c>
      <c r="P270" s="154">
        <f>O270*H270</f>
        <v>0</v>
      </c>
      <c r="Q270" s="154">
        <v>1.837</v>
      </c>
      <c r="R270" s="154">
        <f>Q270*H270</f>
        <v>4.4749319999999999</v>
      </c>
      <c r="S270" s="154">
        <v>0</v>
      </c>
      <c r="T270" s="155">
        <f>S270*H270</f>
        <v>0</v>
      </c>
      <c r="AR270" s="156" t="s">
        <v>133</v>
      </c>
      <c r="AT270" s="156" t="s">
        <v>129</v>
      </c>
      <c r="AU270" s="156" t="s">
        <v>88</v>
      </c>
      <c r="AY270" s="17" t="s">
        <v>127</v>
      </c>
      <c r="BE270" s="157">
        <f>IF(N270="základná",J270,0)</f>
        <v>0</v>
      </c>
      <c r="BF270" s="157">
        <f>IF(N270="znížená",J270,0)</f>
        <v>0</v>
      </c>
      <c r="BG270" s="157">
        <f>IF(N270="zákl. prenesená",J270,0)</f>
        <v>0</v>
      </c>
      <c r="BH270" s="157">
        <f>IF(N270="zníž. prenesená",J270,0)</f>
        <v>0</v>
      </c>
      <c r="BI270" s="157">
        <f>IF(N270="nulová",J270,0)</f>
        <v>0</v>
      </c>
      <c r="BJ270" s="17" t="s">
        <v>88</v>
      </c>
      <c r="BK270" s="157">
        <f>ROUND(I270*H270,2)</f>
        <v>0</v>
      </c>
      <c r="BL270" s="17" t="s">
        <v>133</v>
      </c>
      <c r="BM270" s="156" t="s">
        <v>685</v>
      </c>
    </row>
    <row r="271" spans="2:65" s="12" customFormat="1" ht="11.25">
      <c r="B271" s="158"/>
      <c r="D271" s="159" t="s">
        <v>135</v>
      </c>
      <c r="E271" s="160" t="s">
        <v>1</v>
      </c>
      <c r="F271" s="161" t="s">
        <v>683</v>
      </c>
      <c r="H271" s="160" t="s">
        <v>1</v>
      </c>
      <c r="I271" s="162"/>
      <c r="L271" s="158"/>
      <c r="M271" s="163"/>
      <c r="T271" s="164"/>
      <c r="AT271" s="160" t="s">
        <v>135</v>
      </c>
      <c r="AU271" s="160" t="s">
        <v>88</v>
      </c>
      <c r="AV271" s="12" t="s">
        <v>82</v>
      </c>
      <c r="AW271" s="12" t="s">
        <v>31</v>
      </c>
      <c r="AX271" s="12" t="s">
        <v>75</v>
      </c>
      <c r="AY271" s="160" t="s">
        <v>127</v>
      </c>
    </row>
    <row r="272" spans="2:65" s="13" customFormat="1" ht="11.25">
      <c r="B272" s="165"/>
      <c r="D272" s="159" t="s">
        <v>135</v>
      </c>
      <c r="E272" s="166" t="s">
        <v>1</v>
      </c>
      <c r="F272" s="167" t="s">
        <v>675</v>
      </c>
      <c r="H272" s="168">
        <v>2.4359999999999999</v>
      </c>
      <c r="I272" s="169"/>
      <c r="L272" s="165"/>
      <c r="M272" s="170"/>
      <c r="T272" s="171"/>
      <c r="AT272" s="166" t="s">
        <v>135</v>
      </c>
      <c r="AU272" s="166" t="s">
        <v>88</v>
      </c>
      <c r="AV272" s="13" t="s">
        <v>88</v>
      </c>
      <c r="AW272" s="13" t="s">
        <v>31</v>
      </c>
      <c r="AX272" s="13" t="s">
        <v>75</v>
      </c>
      <c r="AY272" s="166" t="s">
        <v>127</v>
      </c>
    </row>
    <row r="273" spans="2:65" s="14" customFormat="1" ht="11.25">
      <c r="B273" s="172"/>
      <c r="D273" s="159" t="s">
        <v>135</v>
      </c>
      <c r="E273" s="173" t="s">
        <v>1</v>
      </c>
      <c r="F273" s="174" t="s">
        <v>138</v>
      </c>
      <c r="H273" s="175">
        <v>2.4359999999999999</v>
      </c>
      <c r="I273" s="176"/>
      <c r="L273" s="172"/>
      <c r="M273" s="177"/>
      <c r="T273" s="178"/>
      <c r="AT273" s="173" t="s">
        <v>135</v>
      </c>
      <c r="AU273" s="173" t="s">
        <v>88</v>
      </c>
      <c r="AV273" s="14" t="s">
        <v>133</v>
      </c>
      <c r="AW273" s="14" t="s">
        <v>31</v>
      </c>
      <c r="AX273" s="14" t="s">
        <v>82</v>
      </c>
      <c r="AY273" s="173" t="s">
        <v>127</v>
      </c>
    </row>
    <row r="274" spans="2:65" s="1" customFormat="1" ht="24.2" customHeight="1">
      <c r="B274" s="143"/>
      <c r="C274" s="144" t="s">
        <v>347</v>
      </c>
      <c r="D274" s="144" t="s">
        <v>129</v>
      </c>
      <c r="E274" s="145" t="s">
        <v>686</v>
      </c>
      <c r="F274" s="146" t="s">
        <v>687</v>
      </c>
      <c r="G274" s="147" t="s">
        <v>226</v>
      </c>
      <c r="H274" s="148">
        <v>3</v>
      </c>
      <c r="I274" s="149"/>
      <c r="J274" s="150">
        <f>ROUND(I274*H274,2)</f>
        <v>0</v>
      </c>
      <c r="K274" s="151"/>
      <c r="L274" s="32"/>
      <c r="M274" s="152" t="s">
        <v>1</v>
      </c>
      <c r="N274" s="153" t="s">
        <v>41</v>
      </c>
      <c r="P274" s="154">
        <f>O274*H274</f>
        <v>0</v>
      </c>
      <c r="Q274" s="154">
        <v>1.7500000000000002E-2</v>
      </c>
      <c r="R274" s="154">
        <f>Q274*H274</f>
        <v>5.2500000000000005E-2</v>
      </c>
      <c r="S274" s="154">
        <v>0</v>
      </c>
      <c r="T274" s="155">
        <f>S274*H274</f>
        <v>0</v>
      </c>
      <c r="AR274" s="156" t="s">
        <v>133</v>
      </c>
      <c r="AT274" s="156" t="s">
        <v>129</v>
      </c>
      <c r="AU274" s="156" t="s">
        <v>88</v>
      </c>
      <c r="AY274" s="17" t="s">
        <v>127</v>
      </c>
      <c r="BE274" s="157">
        <f>IF(N274="základná",J274,0)</f>
        <v>0</v>
      </c>
      <c r="BF274" s="157">
        <f>IF(N274="znížená",J274,0)</f>
        <v>0</v>
      </c>
      <c r="BG274" s="157">
        <f>IF(N274="zákl. prenesená",J274,0)</f>
        <v>0</v>
      </c>
      <c r="BH274" s="157">
        <f>IF(N274="zníž. prenesená",J274,0)</f>
        <v>0</v>
      </c>
      <c r="BI274" s="157">
        <f>IF(N274="nulová",J274,0)</f>
        <v>0</v>
      </c>
      <c r="BJ274" s="17" t="s">
        <v>88</v>
      </c>
      <c r="BK274" s="157">
        <f>ROUND(I274*H274,2)</f>
        <v>0</v>
      </c>
      <c r="BL274" s="17" t="s">
        <v>133</v>
      </c>
      <c r="BM274" s="156" t="s">
        <v>688</v>
      </c>
    </row>
    <row r="275" spans="2:65" s="13" customFormat="1" ht="11.25">
      <c r="B275" s="165"/>
      <c r="D275" s="159" t="s">
        <v>135</v>
      </c>
      <c r="E275" s="166" t="s">
        <v>1</v>
      </c>
      <c r="F275" s="167" t="s">
        <v>142</v>
      </c>
      <c r="H275" s="168">
        <v>3</v>
      </c>
      <c r="I275" s="169"/>
      <c r="L275" s="165"/>
      <c r="M275" s="170"/>
      <c r="T275" s="171"/>
      <c r="AT275" s="166" t="s">
        <v>135</v>
      </c>
      <c r="AU275" s="166" t="s">
        <v>88</v>
      </c>
      <c r="AV275" s="13" t="s">
        <v>88</v>
      </c>
      <c r="AW275" s="13" t="s">
        <v>31</v>
      </c>
      <c r="AX275" s="13" t="s">
        <v>75</v>
      </c>
      <c r="AY275" s="166" t="s">
        <v>127</v>
      </c>
    </row>
    <row r="276" spans="2:65" s="14" customFormat="1" ht="11.25">
      <c r="B276" s="172"/>
      <c r="D276" s="159" t="s">
        <v>135</v>
      </c>
      <c r="E276" s="173" t="s">
        <v>1</v>
      </c>
      <c r="F276" s="174" t="s">
        <v>138</v>
      </c>
      <c r="H276" s="175">
        <v>3</v>
      </c>
      <c r="I276" s="176"/>
      <c r="L276" s="172"/>
      <c r="M276" s="177"/>
      <c r="T276" s="178"/>
      <c r="AT276" s="173" t="s">
        <v>135</v>
      </c>
      <c r="AU276" s="173" t="s">
        <v>88</v>
      </c>
      <c r="AV276" s="14" t="s">
        <v>133</v>
      </c>
      <c r="AW276" s="14" t="s">
        <v>31</v>
      </c>
      <c r="AX276" s="14" t="s">
        <v>82</v>
      </c>
      <c r="AY276" s="173" t="s">
        <v>127</v>
      </c>
    </row>
    <row r="277" spans="2:65" s="1" customFormat="1" ht="24.2" customHeight="1">
      <c r="B277" s="143"/>
      <c r="C277" s="186" t="s">
        <v>352</v>
      </c>
      <c r="D277" s="186" t="s">
        <v>232</v>
      </c>
      <c r="E277" s="187" t="s">
        <v>689</v>
      </c>
      <c r="F277" s="188" t="s">
        <v>690</v>
      </c>
      <c r="G277" s="189" t="s">
        <v>226</v>
      </c>
      <c r="H277" s="190">
        <v>1</v>
      </c>
      <c r="I277" s="191"/>
      <c r="J277" s="192">
        <f>ROUND(I277*H277,2)</f>
        <v>0</v>
      </c>
      <c r="K277" s="193"/>
      <c r="L277" s="194"/>
      <c r="M277" s="195" t="s">
        <v>1</v>
      </c>
      <c r="N277" s="196" t="s">
        <v>41</v>
      </c>
      <c r="P277" s="154">
        <f>O277*H277</f>
        <v>0</v>
      </c>
      <c r="Q277" s="154">
        <v>1.55E-2</v>
      </c>
      <c r="R277" s="154">
        <f>Q277*H277</f>
        <v>1.55E-2</v>
      </c>
      <c r="S277" s="154">
        <v>0</v>
      </c>
      <c r="T277" s="155">
        <f>S277*H277</f>
        <v>0</v>
      </c>
      <c r="AR277" s="156" t="s">
        <v>180</v>
      </c>
      <c r="AT277" s="156" t="s">
        <v>232</v>
      </c>
      <c r="AU277" s="156" t="s">
        <v>88</v>
      </c>
      <c r="AY277" s="17" t="s">
        <v>127</v>
      </c>
      <c r="BE277" s="157">
        <f>IF(N277="základná",J277,0)</f>
        <v>0</v>
      </c>
      <c r="BF277" s="157">
        <f>IF(N277="znížená",J277,0)</f>
        <v>0</v>
      </c>
      <c r="BG277" s="157">
        <f>IF(N277="zákl. prenesená",J277,0)</f>
        <v>0</v>
      </c>
      <c r="BH277" s="157">
        <f>IF(N277="zníž. prenesená",J277,0)</f>
        <v>0</v>
      </c>
      <c r="BI277" s="157">
        <f>IF(N277="nulová",J277,0)</f>
        <v>0</v>
      </c>
      <c r="BJ277" s="17" t="s">
        <v>88</v>
      </c>
      <c r="BK277" s="157">
        <f>ROUND(I277*H277,2)</f>
        <v>0</v>
      </c>
      <c r="BL277" s="17" t="s">
        <v>133</v>
      </c>
      <c r="BM277" s="156" t="s">
        <v>691</v>
      </c>
    </row>
    <row r="278" spans="2:65" s="1" customFormat="1" ht="16.5" customHeight="1">
      <c r="B278" s="143"/>
      <c r="C278" s="186" t="s">
        <v>356</v>
      </c>
      <c r="D278" s="186" t="s">
        <v>232</v>
      </c>
      <c r="E278" s="187" t="s">
        <v>692</v>
      </c>
      <c r="F278" s="188" t="s">
        <v>693</v>
      </c>
      <c r="G278" s="189" t="s">
        <v>226</v>
      </c>
      <c r="H278" s="190">
        <v>1</v>
      </c>
      <c r="I278" s="191"/>
      <c r="J278" s="192">
        <f>ROUND(I278*H278,2)</f>
        <v>0</v>
      </c>
      <c r="K278" s="193"/>
      <c r="L278" s="194"/>
      <c r="M278" s="195" t="s">
        <v>1</v>
      </c>
      <c r="N278" s="196" t="s">
        <v>41</v>
      </c>
      <c r="P278" s="154">
        <f>O278*H278</f>
        <v>0</v>
      </c>
      <c r="Q278" s="154">
        <v>1.43E-2</v>
      </c>
      <c r="R278" s="154">
        <f>Q278*H278</f>
        <v>1.43E-2</v>
      </c>
      <c r="S278" s="154">
        <v>0</v>
      </c>
      <c r="T278" s="155">
        <f>S278*H278</f>
        <v>0</v>
      </c>
      <c r="AR278" s="156" t="s">
        <v>180</v>
      </c>
      <c r="AT278" s="156" t="s">
        <v>232</v>
      </c>
      <c r="AU278" s="156" t="s">
        <v>88</v>
      </c>
      <c r="AY278" s="17" t="s">
        <v>127</v>
      </c>
      <c r="BE278" s="157">
        <f>IF(N278="základná",J278,0)</f>
        <v>0</v>
      </c>
      <c r="BF278" s="157">
        <f>IF(N278="znížená",J278,0)</f>
        <v>0</v>
      </c>
      <c r="BG278" s="157">
        <f>IF(N278="zákl. prenesená",J278,0)</f>
        <v>0</v>
      </c>
      <c r="BH278" s="157">
        <f>IF(N278="zníž. prenesená",J278,0)</f>
        <v>0</v>
      </c>
      <c r="BI278" s="157">
        <f>IF(N278="nulová",J278,0)</f>
        <v>0</v>
      </c>
      <c r="BJ278" s="17" t="s">
        <v>88</v>
      </c>
      <c r="BK278" s="157">
        <f>ROUND(I278*H278,2)</f>
        <v>0</v>
      </c>
      <c r="BL278" s="17" t="s">
        <v>133</v>
      </c>
      <c r="BM278" s="156" t="s">
        <v>694</v>
      </c>
    </row>
    <row r="279" spans="2:65" s="1" customFormat="1" ht="16.5" customHeight="1">
      <c r="B279" s="143"/>
      <c r="C279" s="186" t="s">
        <v>361</v>
      </c>
      <c r="D279" s="186" t="s">
        <v>232</v>
      </c>
      <c r="E279" s="187" t="s">
        <v>695</v>
      </c>
      <c r="F279" s="188" t="s">
        <v>696</v>
      </c>
      <c r="G279" s="189" t="s">
        <v>226</v>
      </c>
      <c r="H279" s="190">
        <v>1</v>
      </c>
      <c r="I279" s="191"/>
      <c r="J279" s="192">
        <f>ROUND(I279*H279,2)</f>
        <v>0</v>
      </c>
      <c r="K279" s="193"/>
      <c r="L279" s="194"/>
      <c r="M279" s="195" t="s">
        <v>1</v>
      </c>
      <c r="N279" s="196" t="s">
        <v>41</v>
      </c>
      <c r="P279" s="154">
        <f>O279*H279</f>
        <v>0</v>
      </c>
      <c r="Q279" s="154">
        <v>1.0800000000000001E-2</v>
      </c>
      <c r="R279" s="154">
        <f>Q279*H279</f>
        <v>1.0800000000000001E-2</v>
      </c>
      <c r="S279" s="154">
        <v>0</v>
      </c>
      <c r="T279" s="155">
        <f>S279*H279</f>
        <v>0</v>
      </c>
      <c r="AR279" s="156" t="s">
        <v>180</v>
      </c>
      <c r="AT279" s="156" t="s">
        <v>232</v>
      </c>
      <c r="AU279" s="156" t="s">
        <v>88</v>
      </c>
      <c r="AY279" s="17" t="s">
        <v>127</v>
      </c>
      <c r="BE279" s="157">
        <f>IF(N279="základná",J279,0)</f>
        <v>0</v>
      </c>
      <c r="BF279" s="157">
        <f>IF(N279="znížená",J279,0)</f>
        <v>0</v>
      </c>
      <c r="BG279" s="157">
        <f>IF(N279="zákl. prenesená",J279,0)</f>
        <v>0</v>
      </c>
      <c r="BH279" s="157">
        <f>IF(N279="zníž. prenesená",J279,0)</f>
        <v>0</v>
      </c>
      <c r="BI279" s="157">
        <f>IF(N279="nulová",J279,0)</f>
        <v>0</v>
      </c>
      <c r="BJ279" s="17" t="s">
        <v>88</v>
      </c>
      <c r="BK279" s="157">
        <f>ROUND(I279*H279,2)</f>
        <v>0</v>
      </c>
      <c r="BL279" s="17" t="s">
        <v>133</v>
      </c>
      <c r="BM279" s="156" t="s">
        <v>697</v>
      </c>
    </row>
    <row r="280" spans="2:65" s="11" customFormat="1" ht="22.9" customHeight="1">
      <c r="B280" s="131"/>
      <c r="D280" s="132" t="s">
        <v>74</v>
      </c>
      <c r="E280" s="141" t="s">
        <v>180</v>
      </c>
      <c r="F280" s="141" t="s">
        <v>698</v>
      </c>
      <c r="I280" s="134"/>
      <c r="J280" s="142">
        <f>BK280</f>
        <v>0</v>
      </c>
      <c r="L280" s="131"/>
      <c r="M280" s="136"/>
      <c r="P280" s="137">
        <f>SUM(P281:P283)</f>
        <v>0</v>
      </c>
      <c r="R280" s="137">
        <f>SUM(R281:R283)</f>
        <v>0.29110000000000003</v>
      </c>
      <c r="T280" s="138">
        <f>SUM(T281:T283)</f>
        <v>0</v>
      </c>
      <c r="AR280" s="132" t="s">
        <v>82</v>
      </c>
      <c r="AT280" s="139" t="s">
        <v>74</v>
      </c>
      <c r="AU280" s="139" t="s">
        <v>82</v>
      </c>
      <c r="AY280" s="132" t="s">
        <v>127</v>
      </c>
      <c r="BK280" s="140">
        <f>SUM(BK281:BK283)</f>
        <v>0</v>
      </c>
    </row>
    <row r="281" spans="2:65" s="1" customFormat="1" ht="24.2" customHeight="1">
      <c r="B281" s="143"/>
      <c r="C281" s="144" t="s">
        <v>365</v>
      </c>
      <c r="D281" s="144" t="s">
        <v>129</v>
      </c>
      <c r="E281" s="145" t="s">
        <v>699</v>
      </c>
      <c r="F281" s="146" t="s">
        <v>700</v>
      </c>
      <c r="G281" s="147" t="s">
        <v>300</v>
      </c>
      <c r="H281" s="148">
        <v>2.5</v>
      </c>
      <c r="I281" s="149"/>
      <c r="J281" s="150">
        <f>ROUND(I281*H281,2)</f>
        <v>0</v>
      </c>
      <c r="K281" s="151"/>
      <c r="L281" s="32"/>
      <c r="M281" s="152" t="s">
        <v>1</v>
      </c>
      <c r="N281" s="153" t="s">
        <v>41</v>
      </c>
      <c r="P281" s="154">
        <f>O281*H281</f>
        <v>0</v>
      </c>
      <c r="Q281" s="154">
        <v>3.6800000000000001E-3</v>
      </c>
      <c r="R281" s="154">
        <f>Q281*H281</f>
        <v>9.1999999999999998E-3</v>
      </c>
      <c r="S281" s="154">
        <v>0</v>
      </c>
      <c r="T281" s="155">
        <f>S281*H281</f>
        <v>0</v>
      </c>
      <c r="AR281" s="156" t="s">
        <v>133</v>
      </c>
      <c r="AT281" s="156" t="s">
        <v>129</v>
      </c>
      <c r="AU281" s="156" t="s">
        <v>88</v>
      </c>
      <c r="AY281" s="17" t="s">
        <v>127</v>
      </c>
      <c r="BE281" s="157">
        <f>IF(N281="základná",J281,0)</f>
        <v>0</v>
      </c>
      <c r="BF281" s="157">
        <f>IF(N281="znížená",J281,0)</f>
        <v>0</v>
      </c>
      <c r="BG281" s="157">
        <f>IF(N281="zákl. prenesená",J281,0)</f>
        <v>0</v>
      </c>
      <c r="BH281" s="157">
        <f>IF(N281="zníž. prenesená",J281,0)</f>
        <v>0</v>
      </c>
      <c r="BI281" s="157">
        <f>IF(N281="nulová",J281,0)</f>
        <v>0</v>
      </c>
      <c r="BJ281" s="17" t="s">
        <v>88</v>
      </c>
      <c r="BK281" s="157">
        <f>ROUND(I281*H281,2)</f>
        <v>0</v>
      </c>
      <c r="BL281" s="17" t="s">
        <v>133</v>
      </c>
      <c r="BM281" s="156" t="s">
        <v>701</v>
      </c>
    </row>
    <row r="282" spans="2:65" s="1" customFormat="1" ht="24.2" customHeight="1">
      <c r="B282" s="143"/>
      <c r="C282" s="144" t="s">
        <v>374</v>
      </c>
      <c r="D282" s="144" t="s">
        <v>129</v>
      </c>
      <c r="E282" s="145" t="s">
        <v>702</v>
      </c>
      <c r="F282" s="146" t="s">
        <v>703</v>
      </c>
      <c r="G282" s="147" t="s">
        <v>226</v>
      </c>
      <c r="H282" s="148">
        <v>1</v>
      </c>
      <c r="I282" s="149"/>
      <c r="J282" s="150">
        <f>ROUND(I282*H282,2)</f>
        <v>0</v>
      </c>
      <c r="K282" s="151"/>
      <c r="L282" s="32"/>
      <c r="M282" s="152" t="s">
        <v>1</v>
      </c>
      <c r="N282" s="153" t="s">
        <v>41</v>
      </c>
      <c r="P282" s="154">
        <f>O282*H282</f>
        <v>0</v>
      </c>
      <c r="Q282" s="154">
        <v>4.8999999999999998E-3</v>
      </c>
      <c r="R282" s="154">
        <f>Q282*H282</f>
        <v>4.8999999999999998E-3</v>
      </c>
      <c r="S282" s="154">
        <v>0</v>
      </c>
      <c r="T282" s="155">
        <f>S282*H282</f>
        <v>0</v>
      </c>
      <c r="AR282" s="156" t="s">
        <v>133</v>
      </c>
      <c r="AT282" s="156" t="s">
        <v>129</v>
      </c>
      <c r="AU282" s="156" t="s">
        <v>88</v>
      </c>
      <c r="AY282" s="17" t="s">
        <v>127</v>
      </c>
      <c r="BE282" s="157">
        <f>IF(N282="základná",J282,0)</f>
        <v>0</v>
      </c>
      <c r="BF282" s="157">
        <f>IF(N282="znížená",J282,0)</f>
        <v>0</v>
      </c>
      <c r="BG282" s="157">
        <f>IF(N282="zákl. prenesená",J282,0)</f>
        <v>0</v>
      </c>
      <c r="BH282" s="157">
        <f>IF(N282="zníž. prenesená",J282,0)</f>
        <v>0</v>
      </c>
      <c r="BI282" s="157">
        <f>IF(N282="nulová",J282,0)</f>
        <v>0</v>
      </c>
      <c r="BJ282" s="17" t="s">
        <v>88</v>
      </c>
      <c r="BK282" s="157">
        <f>ROUND(I282*H282,2)</f>
        <v>0</v>
      </c>
      <c r="BL282" s="17" t="s">
        <v>133</v>
      </c>
      <c r="BM282" s="156" t="s">
        <v>704</v>
      </c>
    </row>
    <row r="283" spans="2:65" s="1" customFormat="1" ht="16.5" customHeight="1">
      <c r="B283" s="143"/>
      <c r="C283" s="186" t="s">
        <v>379</v>
      </c>
      <c r="D283" s="186" t="s">
        <v>232</v>
      </c>
      <c r="E283" s="187" t="s">
        <v>705</v>
      </c>
      <c r="F283" s="188" t="s">
        <v>706</v>
      </c>
      <c r="G283" s="189" t="s">
        <v>707</v>
      </c>
      <c r="H283" s="190">
        <v>1</v>
      </c>
      <c r="I283" s="191"/>
      <c r="J283" s="192">
        <f>ROUND(I283*H283,2)</f>
        <v>0</v>
      </c>
      <c r="K283" s="193"/>
      <c r="L283" s="194"/>
      <c r="M283" s="195" t="s">
        <v>1</v>
      </c>
      <c r="N283" s="196" t="s">
        <v>41</v>
      </c>
      <c r="P283" s="154">
        <f>O283*H283</f>
        <v>0</v>
      </c>
      <c r="Q283" s="154">
        <v>0.27700000000000002</v>
      </c>
      <c r="R283" s="154">
        <f>Q283*H283</f>
        <v>0.27700000000000002</v>
      </c>
      <c r="S283" s="154">
        <v>0</v>
      </c>
      <c r="T283" s="155">
        <f>S283*H283</f>
        <v>0</v>
      </c>
      <c r="AR283" s="156" t="s">
        <v>180</v>
      </c>
      <c r="AT283" s="156" t="s">
        <v>232</v>
      </c>
      <c r="AU283" s="156" t="s">
        <v>88</v>
      </c>
      <c r="AY283" s="17" t="s">
        <v>127</v>
      </c>
      <c r="BE283" s="157">
        <f>IF(N283="základná",J283,0)</f>
        <v>0</v>
      </c>
      <c r="BF283" s="157">
        <f>IF(N283="znížená",J283,0)</f>
        <v>0</v>
      </c>
      <c r="BG283" s="157">
        <f>IF(N283="zákl. prenesená",J283,0)</f>
        <v>0</v>
      </c>
      <c r="BH283" s="157">
        <f>IF(N283="zníž. prenesená",J283,0)</f>
        <v>0</v>
      </c>
      <c r="BI283" s="157">
        <f>IF(N283="nulová",J283,0)</f>
        <v>0</v>
      </c>
      <c r="BJ283" s="17" t="s">
        <v>88</v>
      </c>
      <c r="BK283" s="157">
        <f>ROUND(I283*H283,2)</f>
        <v>0</v>
      </c>
      <c r="BL283" s="17" t="s">
        <v>133</v>
      </c>
      <c r="BM283" s="156" t="s">
        <v>708</v>
      </c>
    </row>
    <row r="284" spans="2:65" s="11" customFormat="1" ht="22.9" customHeight="1">
      <c r="B284" s="131"/>
      <c r="D284" s="132" t="s">
        <v>74</v>
      </c>
      <c r="E284" s="141" t="s">
        <v>337</v>
      </c>
      <c r="F284" s="141" t="s">
        <v>338</v>
      </c>
      <c r="I284" s="134"/>
      <c r="J284" s="142">
        <f>BK284</f>
        <v>0</v>
      </c>
      <c r="L284" s="131"/>
      <c r="M284" s="136"/>
      <c r="P284" s="137">
        <f>P285</f>
        <v>0</v>
      </c>
      <c r="R284" s="137">
        <f>R285</f>
        <v>0</v>
      </c>
      <c r="T284" s="138">
        <f>T285</f>
        <v>0</v>
      </c>
      <c r="AR284" s="132" t="s">
        <v>82</v>
      </c>
      <c r="AT284" s="139" t="s">
        <v>74</v>
      </c>
      <c r="AU284" s="139" t="s">
        <v>82</v>
      </c>
      <c r="AY284" s="132" t="s">
        <v>127</v>
      </c>
      <c r="BK284" s="140">
        <f>BK285</f>
        <v>0</v>
      </c>
    </row>
    <row r="285" spans="2:65" s="1" customFormat="1" ht="24.2" customHeight="1">
      <c r="B285" s="143"/>
      <c r="C285" s="144" t="s">
        <v>383</v>
      </c>
      <c r="D285" s="144" t="s">
        <v>129</v>
      </c>
      <c r="E285" s="145" t="s">
        <v>340</v>
      </c>
      <c r="F285" s="146" t="s">
        <v>341</v>
      </c>
      <c r="G285" s="147" t="s">
        <v>212</v>
      </c>
      <c r="H285" s="148">
        <v>22.195</v>
      </c>
      <c r="I285" s="149"/>
      <c r="J285" s="150">
        <f>ROUND(I285*H285,2)</f>
        <v>0</v>
      </c>
      <c r="K285" s="151"/>
      <c r="L285" s="32"/>
      <c r="M285" s="152" t="s">
        <v>1</v>
      </c>
      <c r="N285" s="153" t="s">
        <v>41</v>
      </c>
      <c r="P285" s="154">
        <f>O285*H285</f>
        <v>0</v>
      </c>
      <c r="Q285" s="154">
        <v>0</v>
      </c>
      <c r="R285" s="154">
        <f>Q285*H285</f>
        <v>0</v>
      </c>
      <c r="S285" s="154">
        <v>0</v>
      </c>
      <c r="T285" s="155">
        <f>S285*H285</f>
        <v>0</v>
      </c>
      <c r="AR285" s="156" t="s">
        <v>133</v>
      </c>
      <c r="AT285" s="156" t="s">
        <v>129</v>
      </c>
      <c r="AU285" s="156" t="s">
        <v>88</v>
      </c>
      <c r="AY285" s="17" t="s">
        <v>127</v>
      </c>
      <c r="BE285" s="157">
        <f>IF(N285="základná",J285,0)</f>
        <v>0</v>
      </c>
      <c r="BF285" s="157">
        <f>IF(N285="znížená",J285,0)</f>
        <v>0</v>
      </c>
      <c r="BG285" s="157">
        <f>IF(N285="zákl. prenesená",J285,0)</f>
        <v>0</v>
      </c>
      <c r="BH285" s="157">
        <f>IF(N285="zníž. prenesená",J285,0)</f>
        <v>0</v>
      </c>
      <c r="BI285" s="157">
        <f>IF(N285="nulová",J285,0)</f>
        <v>0</v>
      </c>
      <c r="BJ285" s="17" t="s">
        <v>88</v>
      </c>
      <c r="BK285" s="157">
        <f>ROUND(I285*H285,2)</f>
        <v>0</v>
      </c>
      <c r="BL285" s="17" t="s">
        <v>133</v>
      </c>
      <c r="BM285" s="156" t="s">
        <v>709</v>
      </c>
    </row>
    <row r="286" spans="2:65" s="11" customFormat="1" ht="25.9" customHeight="1">
      <c r="B286" s="131"/>
      <c r="D286" s="132" t="s">
        <v>74</v>
      </c>
      <c r="E286" s="133" t="s">
        <v>343</v>
      </c>
      <c r="F286" s="133" t="s">
        <v>344</v>
      </c>
      <c r="I286" s="134"/>
      <c r="J286" s="135">
        <f>BK286</f>
        <v>0</v>
      </c>
      <c r="L286" s="131"/>
      <c r="M286" s="136"/>
      <c r="P286" s="137">
        <f>P287+P294+P304+P308+P324+P340+P356+P360+P370+P397+P418+P450</f>
        <v>0</v>
      </c>
      <c r="R286" s="137">
        <f>R287+R294+R304+R308+R324+R340+R356+R360+R370+R397+R418+R450</f>
        <v>2.1316328200000005</v>
      </c>
      <c r="T286" s="138">
        <f>T287+T294+T304+T308+T324+T340+T356+T360+T370+T397+T418+T450</f>
        <v>0</v>
      </c>
      <c r="AR286" s="132" t="s">
        <v>88</v>
      </c>
      <c r="AT286" s="139" t="s">
        <v>74</v>
      </c>
      <c r="AU286" s="139" t="s">
        <v>75</v>
      </c>
      <c r="AY286" s="132" t="s">
        <v>127</v>
      </c>
      <c r="BK286" s="140">
        <f>BK287+BK294+BK304+BK308+BK324+BK340+BK356+BK360+BK370+BK397+BK418+BK450</f>
        <v>0</v>
      </c>
    </row>
    <row r="287" spans="2:65" s="11" customFormat="1" ht="22.9" customHeight="1">
      <c r="B287" s="131"/>
      <c r="D287" s="132" t="s">
        <v>74</v>
      </c>
      <c r="E287" s="141" t="s">
        <v>710</v>
      </c>
      <c r="F287" s="141" t="s">
        <v>711</v>
      </c>
      <c r="I287" s="134"/>
      <c r="J287" s="142">
        <f>BK287</f>
        <v>0</v>
      </c>
      <c r="L287" s="131"/>
      <c r="M287" s="136"/>
      <c r="P287" s="137">
        <f>SUM(P288:P293)</f>
        <v>0</v>
      </c>
      <c r="R287" s="137">
        <f>SUM(R288:R293)</f>
        <v>5.8304999999999997E-3</v>
      </c>
      <c r="T287" s="138">
        <f>SUM(T288:T293)</f>
        <v>0</v>
      </c>
      <c r="AR287" s="132" t="s">
        <v>88</v>
      </c>
      <c r="AT287" s="139" t="s">
        <v>74</v>
      </c>
      <c r="AU287" s="139" t="s">
        <v>82</v>
      </c>
      <c r="AY287" s="132" t="s">
        <v>127</v>
      </c>
      <c r="BK287" s="140">
        <f>SUM(BK288:BK293)</f>
        <v>0</v>
      </c>
    </row>
    <row r="288" spans="2:65" s="1" customFormat="1" ht="21.75" customHeight="1">
      <c r="B288" s="143"/>
      <c r="C288" s="144" t="s">
        <v>391</v>
      </c>
      <c r="D288" s="144" t="s">
        <v>129</v>
      </c>
      <c r="E288" s="145" t="s">
        <v>712</v>
      </c>
      <c r="F288" s="146" t="s">
        <v>713</v>
      </c>
      <c r="G288" s="147" t="s">
        <v>132</v>
      </c>
      <c r="H288" s="148">
        <v>19.5</v>
      </c>
      <c r="I288" s="149"/>
      <c r="J288" s="150">
        <f>ROUND(I288*H288,2)</f>
        <v>0</v>
      </c>
      <c r="K288" s="151"/>
      <c r="L288" s="32"/>
      <c r="M288" s="152" t="s">
        <v>1</v>
      </c>
      <c r="N288" s="153" t="s">
        <v>41</v>
      </c>
      <c r="P288" s="154">
        <f>O288*H288</f>
        <v>0</v>
      </c>
      <c r="Q288" s="154">
        <v>0</v>
      </c>
      <c r="R288" s="154">
        <f>Q288*H288</f>
        <v>0</v>
      </c>
      <c r="S288" s="154">
        <v>0</v>
      </c>
      <c r="T288" s="155">
        <f>S288*H288</f>
        <v>0</v>
      </c>
      <c r="AR288" s="156" t="s">
        <v>231</v>
      </c>
      <c r="AT288" s="156" t="s">
        <v>129</v>
      </c>
      <c r="AU288" s="156" t="s">
        <v>88</v>
      </c>
      <c r="AY288" s="17" t="s">
        <v>127</v>
      </c>
      <c r="BE288" s="157">
        <f>IF(N288="základná",J288,0)</f>
        <v>0</v>
      </c>
      <c r="BF288" s="157">
        <f>IF(N288="znížená",J288,0)</f>
        <v>0</v>
      </c>
      <c r="BG288" s="157">
        <f>IF(N288="zákl. prenesená",J288,0)</f>
        <v>0</v>
      </c>
      <c r="BH288" s="157">
        <f>IF(N288="zníž. prenesená",J288,0)</f>
        <v>0</v>
      </c>
      <c r="BI288" s="157">
        <f>IF(N288="nulová",J288,0)</f>
        <v>0</v>
      </c>
      <c r="BJ288" s="17" t="s">
        <v>88</v>
      </c>
      <c r="BK288" s="157">
        <f>ROUND(I288*H288,2)</f>
        <v>0</v>
      </c>
      <c r="BL288" s="17" t="s">
        <v>231</v>
      </c>
      <c r="BM288" s="156" t="s">
        <v>714</v>
      </c>
    </row>
    <row r="289" spans="2:65" s="13" customFormat="1" ht="11.25">
      <c r="B289" s="165"/>
      <c r="D289" s="159" t="s">
        <v>135</v>
      </c>
      <c r="E289" s="166" t="s">
        <v>1</v>
      </c>
      <c r="F289" s="167" t="s">
        <v>715</v>
      </c>
      <c r="H289" s="168">
        <v>19.5</v>
      </c>
      <c r="I289" s="169"/>
      <c r="L289" s="165"/>
      <c r="M289" s="170"/>
      <c r="T289" s="171"/>
      <c r="AT289" s="166" t="s">
        <v>135</v>
      </c>
      <c r="AU289" s="166" t="s">
        <v>88</v>
      </c>
      <c r="AV289" s="13" t="s">
        <v>88</v>
      </c>
      <c r="AW289" s="13" t="s">
        <v>31</v>
      </c>
      <c r="AX289" s="13" t="s">
        <v>75</v>
      </c>
      <c r="AY289" s="166" t="s">
        <v>127</v>
      </c>
    </row>
    <row r="290" spans="2:65" s="14" customFormat="1" ht="11.25">
      <c r="B290" s="172"/>
      <c r="D290" s="159" t="s">
        <v>135</v>
      </c>
      <c r="E290" s="173" t="s">
        <v>1</v>
      </c>
      <c r="F290" s="174" t="s">
        <v>138</v>
      </c>
      <c r="H290" s="175">
        <v>19.5</v>
      </c>
      <c r="I290" s="176"/>
      <c r="L290" s="172"/>
      <c r="M290" s="177"/>
      <c r="T290" s="178"/>
      <c r="AT290" s="173" t="s">
        <v>135</v>
      </c>
      <c r="AU290" s="173" t="s">
        <v>88</v>
      </c>
      <c r="AV290" s="14" t="s">
        <v>133</v>
      </c>
      <c r="AW290" s="14" t="s">
        <v>31</v>
      </c>
      <c r="AX290" s="14" t="s">
        <v>82</v>
      </c>
      <c r="AY290" s="173" t="s">
        <v>127</v>
      </c>
    </row>
    <row r="291" spans="2:65" s="1" customFormat="1" ht="16.5" customHeight="1">
      <c r="B291" s="143"/>
      <c r="C291" s="186" t="s">
        <v>396</v>
      </c>
      <c r="D291" s="186" t="s">
        <v>232</v>
      </c>
      <c r="E291" s="187" t="s">
        <v>716</v>
      </c>
      <c r="F291" s="188" t="s">
        <v>717</v>
      </c>
      <c r="G291" s="189" t="s">
        <v>132</v>
      </c>
      <c r="H291" s="190">
        <v>22.425000000000001</v>
      </c>
      <c r="I291" s="191"/>
      <c r="J291" s="192">
        <f>ROUND(I291*H291,2)</f>
        <v>0</v>
      </c>
      <c r="K291" s="193"/>
      <c r="L291" s="194"/>
      <c r="M291" s="195" t="s">
        <v>1</v>
      </c>
      <c r="N291" s="196" t="s">
        <v>41</v>
      </c>
      <c r="P291" s="154">
        <f>O291*H291</f>
        <v>0</v>
      </c>
      <c r="Q291" s="154">
        <v>2.5999999999999998E-4</v>
      </c>
      <c r="R291" s="154">
        <f>Q291*H291</f>
        <v>5.8304999999999997E-3</v>
      </c>
      <c r="S291" s="154">
        <v>0</v>
      </c>
      <c r="T291" s="155">
        <f>S291*H291</f>
        <v>0</v>
      </c>
      <c r="AR291" s="156" t="s">
        <v>322</v>
      </c>
      <c r="AT291" s="156" t="s">
        <v>232</v>
      </c>
      <c r="AU291" s="156" t="s">
        <v>88</v>
      </c>
      <c r="AY291" s="17" t="s">
        <v>127</v>
      </c>
      <c r="BE291" s="157">
        <f>IF(N291="základná",J291,0)</f>
        <v>0</v>
      </c>
      <c r="BF291" s="157">
        <f>IF(N291="znížená",J291,0)</f>
        <v>0</v>
      </c>
      <c r="BG291" s="157">
        <f>IF(N291="zákl. prenesená",J291,0)</f>
        <v>0</v>
      </c>
      <c r="BH291" s="157">
        <f>IF(N291="zníž. prenesená",J291,0)</f>
        <v>0</v>
      </c>
      <c r="BI291" s="157">
        <f>IF(N291="nulová",J291,0)</f>
        <v>0</v>
      </c>
      <c r="BJ291" s="17" t="s">
        <v>88</v>
      </c>
      <c r="BK291" s="157">
        <f>ROUND(I291*H291,2)</f>
        <v>0</v>
      </c>
      <c r="BL291" s="17" t="s">
        <v>231</v>
      </c>
      <c r="BM291" s="156" t="s">
        <v>718</v>
      </c>
    </row>
    <row r="292" spans="2:65" s="13" customFormat="1" ht="11.25">
      <c r="B292" s="165"/>
      <c r="D292" s="159" t="s">
        <v>135</v>
      </c>
      <c r="F292" s="167" t="s">
        <v>719</v>
      </c>
      <c r="H292" s="168">
        <v>22.425000000000001</v>
      </c>
      <c r="I292" s="169"/>
      <c r="L292" s="165"/>
      <c r="M292" s="170"/>
      <c r="T292" s="171"/>
      <c r="AT292" s="166" t="s">
        <v>135</v>
      </c>
      <c r="AU292" s="166" t="s">
        <v>88</v>
      </c>
      <c r="AV292" s="13" t="s">
        <v>88</v>
      </c>
      <c r="AW292" s="13" t="s">
        <v>3</v>
      </c>
      <c r="AX292" s="13" t="s">
        <v>82</v>
      </c>
      <c r="AY292" s="166" t="s">
        <v>127</v>
      </c>
    </row>
    <row r="293" spans="2:65" s="1" customFormat="1" ht="24.2" customHeight="1">
      <c r="B293" s="143"/>
      <c r="C293" s="144" t="s">
        <v>401</v>
      </c>
      <c r="D293" s="144" t="s">
        <v>129</v>
      </c>
      <c r="E293" s="145" t="s">
        <v>720</v>
      </c>
      <c r="F293" s="146" t="s">
        <v>721</v>
      </c>
      <c r="G293" s="147" t="s">
        <v>409</v>
      </c>
      <c r="H293" s="197"/>
      <c r="I293" s="149"/>
      <c r="J293" s="150">
        <f>ROUND(I293*H293,2)</f>
        <v>0</v>
      </c>
      <c r="K293" s="151"/>
      <c r="L293" s="32"/>
      <c r="M293" s="152" t="s">
        <v>1</v>
      </c>
      <c r="N293" s="153" t="s">
        <v>41</v>
      </c>
      <c r="P293" s="154">
        <f>O293*H293</f>
        <v>0</v>
      </c>
      <c r="Q293" s="154">
        <v>0</v>
      </c>
      <c r="R293" s="154">
        <f>Q293*H293</f>
        <v>0</v>
      </c>
      <c r="S293" s="154">
        <v>0</v>
      </c>
      <c r="T293" s="155">
        <f>S293*H293</f>
        <v>0</v>
      </c>
      <c r="AR293" s="156" t="s">
        <v>231</v>
      </c>
      <c r="AT293" s="156" t="s">
        <v>129</v>
      </c>
      <c r="AU293" s="156" t="s">
        <v>88</v>
      </c>
      <c r="AY293" s="17" t="s">
        <v>127</v>
      </c>
      <c r="BE293" s="157">
        <f>IF(N293="základná",J293,0)</f>
        <v>0</v>
      </c>
      <c r="BF293" s="157">
        <f>IF(N293="znížená",J293,0)</f>
        <v>0</v>
      </c>
      <c r="BG293" s="157">
        <f>IF(N293="zákl. prenesená",J293,0)</f>
        <v>0</v>
      </c>
      <c r="BH293" s="157">
        <f>IF(N293="zníž. prenesená",J293,0)</f>
        <v>0</v>
      </c>
      <c r="BI293" s="157">
        <f>IF(N293="nulová",J293,0)</f>
        <v>0</v>
      </c>
      <c r="BJ293" s="17" t="s">
        <v>88</v>
      </c>
      <c r="BK293" s="157">
        <f>ROUND(I293*H293,2)</f>
        <v>0</v>
      </c>
      <c r="BL293" s="17" t="s">
        <v>231</v>
      </c>
      <c r="BM293" s="156" t="s">
        <v>722</v>
      </c>
    </row>
    <row r="294" spans="2:65" s="11" customFormat="1" ht="22.9" customHeight="1">
      <c r="B294" s="131"/>
      <c r="D294" s="132" t="s">
        <v>74</v>
      </c>
      <c r="E294" s="141" t="s">
        <v>723</v>
      </c>
      <c r="F294" s="141" t="s">
        <v>724</v>
      </c>
      <c r="I294" s="134"/>
      <c r="J294" s="142">
        <f>BK294</f>
        <v>0</v>
      </c>
      <c r="L294" s="131"/>
      <c r="M294" s="136"/>
      <c r="P294" s="137">
        <f>SUM(P295:P303)</f>
        <v>0</v>
      </c>
      <c r="R294" s="137">
        <f>SUM(R295:R303)</f>
        <v>8.8334999999999997E-2</v>
      </c>
      <c r="T294" s="138">
        <f>SUM(T295:T303)</f>
        <v>0</v>
      </c>
      <c r="AR294" s="132" t="s">
        <v>88</v>
      </c>
      <c r="AT294" s="139" t="s">
        <v>74</v>
      </c>
      <c r="AU294" s="139" t="s">
        <v>82</v>
      </c>
      <c r="AY294" s="132" t="s">
        <v>127</v>
      </c>
      <c r="BK294" s="140">
        <f>SUM(BK295:BK303)</f>
        <v>0</v>
      </c>
    </row>
    <row r="295" spans="2:65" s="1" customFormat="1" ht="24.2" customHeight="1">
      <c r="B295" s="143"/>
      <c r="C295" s="144" t="s">
        <v>406</v>
      </c>
      <c r="D295" s="144" t="s">
        <v>129</v>
      </c>
      <c r="E295" s="145" t="s">
        <v>725</v>
      </c>
      <c r="F295" s="146" t="s">
        <v>726</v>
      </c>
      <c r="G295" s="147" t="s">
        <v>132</v>
      </c>
      <c r="H295" s="148">
        <v>39</v>
      </c>
      <c r="I295" s="149"/>
      <c r="J295" s="150">
        <f>ROUND(I295*H295,2)</f>
        <v>0</v>
      </c>
      <c r="K295" s="151"/>
      <c r="L295" s="32"/>
      <c r="M295" s="152" t="s">
        <v>1</v>
      </c>
      <c r="N295" s="153" t="s">
        <v>41</v>
      </c>
      <c r="P295" s="154">
        <f>O295*H295</f>
        <v>0</v>
      </c>
      <c r="Q295" s="154">
        <v>0</v>
      </c>
      <c r="R295" s="154">
        <f>Q295*H295</f>
        <v>0</v>
      </c>
      <c r="S295" s="154">
        <v>0</v>
      </c>
      <c r="T295" s="155">
        <f>S295*H295</f>
        <v>0</v>
      </c>
      <c r="AR295" s="156" t="s">
        <v>231</v>
      </c>
      <c r="AT295" s="156" t="s">
        <v>129</v>
      </c>
      <c r="AU295" s="156" t="s">
        <v>88</v>
      </c>
      <c r="AY295" s="17" t="s">
        <v>127</v>
      </c>
      <c r="BE295" s="157">
        <f>IF(N295="základná",J295,0)</f>
        <v>0</v>
      </c>
      <c r="BF295" s="157">
        <f>IF(N295="znížená",J295,0)</f>
        <v>0</v>
      </c>
      <c r="BG295" s="157">
        <f>IF(N295="zákl. prenesená",J295,0)</f>
        <v>0</v>
      </c>
      <c r="BH295" s="157">
        <f>IF(N295="zníž. prenesená",J295,0)</f>
        <v>0</v>
      </c>
      <c r="BI295" s="157">
        <f>IF(N295="nulová",J295,0)</f>
        <v>0</v>
      </c>
      <c r="BJ295" s="17" t="s">
        <v>88</v>
      </c>
      <c r="BK295" s="157">
        <f>ROUND(I295*H295,2)</f>
        <v>0</v>
      </c>
      <c r="BL295" s="17" t="s">
        <v>231</v>
      </c>
      <c r="BM295" s="156" t="s">
        <v>727</v>
      </c>
    </row>
    <row r="296" spans="2:65" s="13" customFormat="1" ht="11.25">
      <c r="B296" s="165"/>
      <c r="D296" s="159" t="s">
        <v>135</v>
      </c>
      <c r="E296" s="166" t="s">
        <v>1</v>
      </c>
      <c r="F296" s="167" t="s">
        <v>728</v>
      </c>
      <c r="H296" s="168">
        <v>39</v>
      </c>
      <c r="I296" s="169"/>
      <c r="L296" s="165"/>
      <c r="M296" s="170"/>
      <c r="T296" s="171"/>
      <c r="AT296" s="166" t="s">
        <v>135</v>
      </c>
      <c r="AU296" s="166" t="s">
        <v>88</v>
      </c>
      <c r="AV296" s="13" t="s">
        <v>88</v>
      </c>
      <c r="AW296" s="13" t="s">
        <v>31</v>
      </c>
      <c r="AX296" s="13" t="s">
        <v>75</v>
      </c>
      <c r="AY296" s="166" t="s">
        <v>127</v>
      </c>
    </row>
    <row r="297" spans="2:65" s="14" customFormat="1" ht="11.25">
      <c r="B297" s="172"/>
      <c r="D297" s="159" t="s">
        <v>135</v>
      </c>
      <c r="E297" s="173" t="s">
        <v>1</v>
      </c>
      <c r="F297" s="174" t="s">
        <v>138</v>
      </c>
      <c r="H297" s="175">
        <v>39</v>
      </c>
      <c r="I297" s="176"/>
      <c r="L297" s="172"/>
      <c r="M297" s="177"/>
      <c r="T297" s="178"/>
      <c r="AT297" s="173" t="s">
        <v>135</v>
      </c>
      <c r="AU297" s="173" t="s">
        <v>88</v>
      </c>
      <c r="AV297" s="14" t="s">
        <v>133</v>
      </c>
      <c r="AW297" s="14" t="s">
        <v>31</v>
      </c>
      <c r="AX297" s="14" t="s">
        <v>82</v>
      </c>
      <c r="AY297" s="173" t="s">
        <v>127</v>
      </c>
    </row>
    <row r="298" spans="2:65" s="1" customFormat="1" ht="33" customHeight="1">
      <c r="B298" s="143"/>
      <c r="C298" s="186" t="s">
        <v>413</v>
      </c>
      <c r="D298" s="186" t="s">
        <v>232</v>
      </c>
      <c r="E298" s="187" t="s">
        <v>729</v>
      </c>
      <c r="F298" s="188" t="s">
        <v>730</v>
      </c>
      <c r="G298" s="189" t="s">
        <v>132</v>
      </c>
      <c r="H298" s="190">
        <v>19.89</v>
      </c>
      <c r="I298" s="191"/>
      <c r="J298" s="192">
        <f>ROUND(I298*H298,2)</f>
        <v>0</v>
      </c>
      <c r="K298" s="193"/>
      <c r="L298" s="194"/>
      <c r="M298" s="195" t="s">
        <v>1</v>
      </c>
      <c r="N298" s="196" t="s">
        <v>41</v>
      </c>
      <c r="P298" s="154">
        <f>O298*H298</f>
        <v>0</v>
      </c>
      <c r="Q298" s="154">
        <v>1.5E-3</v>
      </c>
      <c r="R298" s="154">
        <f>Q298*H298</f>
        <v>2.9835E-2</v>
      </c>
      <c r="S298" s="154">
        <v>0</v>
      </c>
      <c r="T298" s="155">
        <f>S298*H298</f>
        <v>0</v>
      </c>
      <c r="AR298" s="156" t="s">
        <v>322</v>
      </c>
      <c r="AT298" s="156" t="s">
        <v>232</v>
      </c>
      <c r="AU298" s="156" t="s">
        <v>88</v>
      </c>
      <c r="AY298" s="17" t="s">
        <v>127</v>
      </c>
      <c r="BE298" s="157">
        <f>IF(N298="základná",J298,0)</f>
        <v>0</v>
      </c>
      <c r="BF298" s="157">
        <f>IF(N298="znížená",J298,0)</f>
        <v>0</v>
      </c>
      <c r="BG298" s="157">
        <f>IF(N298="zákl. prenesená",J298,0)</f>
        <v>0</v>
      </c>
      <c r="BH298" s="157">
        <f>IF(N298="zníž. prenesená",J298,0)</f>
        <v>0</v>
      </c>
      <c r="BI298" s="157">
        <f>IF(N298="nulová",J298,0)</f>
        <v>0</v>
      </c>
      <c r="BJ298" s="17" t="s">
        <v>88</v>
      </c>
      <c r="BK298" s="157">
        <f>ROUND(I298*H298,2)</f>
        <v>0</v>
      </c>
      <c r="BL298" s="17" t="s">
        <v>231</v>
      </c>
      <c r="BM298" s="156" t="s">
        <v>731</v>
      </c>
    </row>
    <row r="299" spans="2:65" s="13" customFormat="1" ht="11.25">
      <c r="B299" s="165"/>
      <c r="D299" s="159" t="s">
        <v>135</v>
      </c>
      <c r="E299" s="166" t="s">
        <v>1</v>
      </c>
      <c r="F299" s="167" t="s">
        <v>715</v>
      </c>
      <c r="H299" s="168">
        <v>19.5</v>
      </c>
      <c r="I299" s="169"/>
      <c r="L299" s="165"/>
      <c r="M299" s="170"/>
      <c r="T299" s="171"/>
      <c r="AT299" s="166" t="s">
        <v>135</v>
      </c>
      <c r="AU299" s="166" t="s">
        <v>88</v>
      </c>
      <c r="AV299" s="13" t="s">
        <v>88</v>
      </c>
      <c r="AW299" s="13" t="s">
        <v>31</v>
      </c>
      <c r="AX299" s="13" t="s">
        <v>75</v>
      </c>
      <c r="AY299" s="166" t="s">
        <v>127</v>
      </c>
    </row>
    <row r="300" spans="2:65" s="14" customFormat="1" ht="11.25">
      <c r="B300" s="172"/>
      <c r="D300" s="159" t="s">
        <v>135</v>
      </c>
      <c r="E300" s="173" t="s">
        <v>1</v>
      </c>
      <c r="F300" s="174" t="s">
        <v>138</v>
      </c>
      <c r="H300" s="175">
        <v>19.5</v>
      </c>
      <c r="I300" s="176"/>
      <c r="L300" s="172"/>
      <c r="M300" s="177"/>
      <c r="T300" s="178"/>
      <c r="AT300" s="173" t="s">
        <v>135</v>
      </c>
      <c r="AU300" s="173" t="s">
        <v>88</v>
      </c>
      <c r="AV300" s="14" t="s">
        <v>133</v>
      </c>
      <c r="AW300" s="14" t="s">
        <v>31</v>
      </c>
      <c r="AX300" s="14" t="s">
        <v>82</v>
      </c>
      <c r="AY300" s="173" t="s">
        <v>127</v>
      </c>
    </row>
    <row r="301" spans="2:65" s="13" customFormat="1" ht="11.25">
      <c r="B301" s="165"/>
      <c r="D301" s="159" t="s">
        <v>135</v>
      </c>
      <c r="F301" s="167" t="s">
        <v>732</v>
      </c>
      <c r="H301" s="168">
        <v>19.89</v>
      </c>
      <c r="I301" s="169"/>
      <c r="L301" s="165"/>
      <c r="M301" s="170"/>
      <c r="T301" s="171"/>
      <c r="AT301" s="166" t="s">
        <v>135</v>
      </c>
      <c r="AU301" s="166" t="s">
        <v>88</v>
      </c>
      <c r="AV301" s="13" t="s">
        <v>88</v>
      </c>
      <c r="AW301" s="13" t="s">
        <v>3</v>
      </c>
      <c r="AX301" s="13" t="s">
        <v>82</v>
      </c>
      <c r="AY301" s="166" t="s">
        <v>127</v>
      </c>
    </row>
    <row r="302" spans="2:65" s="1" customFormat="1" ht="33" customHeight="1">
      <c r="B302" s="143"/>
      <c r="C302" s="186" t="s">
        <v>422</v>
      </c>
      <c r="D302" s="186" t="s">
        <v>232</v>
      </c>
      <c r="E302" s="187" t="s">
        <v>733</v>
      </c>
      <c r="F302" s="188" t="s">
        <v>734</v>
      </c>
      <c r="G302" s="189" t="s">
        <v>132</v>
      </c>
      <c r="H302" s="190">
        <v>19.5</v>
      </c>
      <c r="I302" s="191"/>
      <c r="J302" s="192">
        <f>ROUND(I302*H302,2)</f>
        <v>0</v>
      </c>
      <c r="K302" s="193"/>
      <c r="L302" s="194"/>
      <c r="M302" s="195" t="s">
        <v>1</v>
      </c>
      <c r="N302" s="196" t="s">
        <v>41</v>
      </c>
      <c r="P302" s="154">
        <f>O302*H302</f>
        <v>0</v>
      </c>
      <c r="Q302" s="154">
        <v>3.0000000000000001E-3</v>
      </c>
      <c r="R302" s="154">
        <f>Q302*H302</f>
        <v>5.8500000000000003E-2</v>
      </c>
      <c r="S302" s="154">
        <v>0</v>
      </c>
      <c r="T302" s="155">
        <f>S302*H302</f>
        <v>0</v>
      </c>
      <c r="AR302" s="156" t="s">
        <v>322</v>
      </c>
      <c r="AT302" s="156" t="s">
        <v>232</v>
      </c>
      <c r="AU302" s="156" t="s">
        <v>88</v>
      </c>
      <c r="AY302" s="17" t="s">
        <v>127</v>
      </c>
      <c r="BE302" s="157">
        <f>IF(N302="základná",J302,0)</f>
        <v>0</v>
      </c>
      <c r="BF302" s="157">
        <f>IF(N302="znížená",J302,0)</f>
        <v>0</v>
      </c>
      <c r="BG302" s="157">
        <f>IF(N302="zákl. prenesená",J302,0)</f>
        <v>0</v>
      </c>
      <c r="BH302" s="157">
        <f>IF(N302="zníž. prenesená",J302,0)</f>
        <v>0</v>
      </c>
      <c r="BI302" s="157">
        <f>IF(N302="nulová",J302,0)</f>
        <v>0</v>
      </c>
      <c r="BJ302" s="17" t="s">
        <v>88</v>
      </c>
      <c r="BK302" s="157">
        <f>ROUND(I302*H302,2)</f>
        <v>0</v>
      </c>
      <c r="BL302" s="17" t="s">
        <v>231</v>
      </c>
      <c r="BM302" s="156" t="s">
        <v>735</v>
      </c>
    </row>
    <row r="303" spans="2:65" s="1" customFormat="1" ht="24.2" customHeight="1">
      <c r="B303" s="143"/>
      <c r="C303" s="144" t="s">
        <v>427</v>
      </c>
      <c r="D303" s="144" t="s">
        <v>129</v>
      </c>
      <c r="E303" s="145" t="s">
        <v>736</v>
      </c>
      <c r="F303" s="146" t="s">
        <v>737</v>
      </c>
      <c r="G303" s="147" t="s">
        <v>409</v>
      </c>
      <c r="H303" s="197"/>
      <c r="I303" s="149"/>
      <c r="J303" s="150">
        <f>ROUND(I303*H303,2)</f>
        <v>0</v>
      </c>
      <c r="K303" s="151"/>
      <c r="L303" s="32"/>
      <c r="M303" s="152" t="s">
        <v>1</v>
      </c>
      <c r="N303" s="153" t="s">
        <v>41</v>
      </c>
      <c r="P303" s="154">
        <f>O303*H303</f>
        <v>0</v>
      </c>
      <c r="Q303" s="154">
        <v>0</v>
      </c>
      <c r="R303" s="154">
        <f>Q303*H303</f>
        <v>0</v>
      </c>
      <c r="S303" s="154">
        <v>0</v>
      </c>
      <c r="T303" s="155">
        <f>S303*H303</f>
        <v>0</v>
      </c>
      <c r="AR303" s="156" t="s">
        <v>231</v>
      </c>
      <c r="AT303" s="156" t="s">
        <v>129</v>
      </c>
      <c r="AU303" s="156" t="s">
        <v>88</v>
      </c>
      <c r="AY303" s="17" t="s">
        <v>127</v>
      </c>
      <c r="BE303" s="157">
        <f>IF(N303="základná",J303,0)</f>
        <v>0</v>
      </c>
      <c r="BF303" s="157">
        <f>IF(N303="znížená",J303,0)</f>
        <v>0</v>
      </c>
      <c r="BG303" s="157">
        <f>IF(N303="zákl. prenesená",J303,0)</f>
        <v>0</v>
      </c>
      <c r="BH303" s="157">
        <f>IF(N303="zníž. prenesená",J303,0)</f>
        <v>0</v>
      </c>
      <c r="BI303" s="157">
        <f>IF(N303="nulová",J303,0)</f>
        <v>0</v>
      </c>
      <c r="BJ303" s="17" t="s">
        <v>88</v>
      </c>
      <c r="BK303" s="157">
        <f>ROUND(I303*H303,2)</f>
        <v>0</v>
      </c>
      <c r="BL303" s="17" t="s">
        <v>231</v>
      </c>
      <c r="BM303" s="156" t="s">
        <v>738</v>
      </c>
    </row>
    <row r="304" spans="2:65" s="11" customFormat="1" ht="22.9" customHeight="1">
      <c r="B304" s="131"/>
      <c r="D304" s="132" t="s">
        <v>74</v>
      </c>
      <c r="E304" s="141" t="s">
        <v>739</v>
      </c>
      <c r="F304" s="141" t="s">
        <v>740</v>
      </c>
      <c r="I304" s="134"/>
      <c r="J304" s="142">
        <f>BK304</f>
        <v>0</v>
      </c>
      <c r="L304" s="131"/>
      <c r="M304" s="136"/>
      <c r="P304" s="137">
        <f>SUM(P305:P307)</f>
        <v>0</v>
      </c>
      <c r="R304" s="137">
        <f>SUM(R305:R307)</f>
        <v>3.65E-3</v>
      </c>
      <c r="T304" s="138">
        <f>SUM(T305:T307)</f>
        <v>0</v>
      </c>
      <c r="AR304" s="132" t="s">
        <v>88</v>
      </c>
      <c r="AT304" s="139" t="s">
        <v>74</v>
      </c>
      <c r="AU304" s="139" t="s">
        <v>82</v>
      </c>
      <c r="AY304" s="132" t="s">
        <v>127</v>
      </c>
      <c r="BK304" s="140">
        <f>SUM(BK305:BK307)</f>
        <v>0</v>
      </c>
    </row>
    <row r="305" spans="2:65" s="1" customFormat="1" ht="24.2" customHeight="1">
      <c r="B305" s="143"/>
      <c r="C305" s="144" t="s">
        <v>431</v>
      </c>
      <c r="D305" s="144" t="s">
        <v>129</v>
      </c>
      <c r="E305" s="145" t="s">
        <v>741</v>
      </c>
      <c r="F305" s="146" t="s">
        <v>742</v>
      </c>
      <c r="G305" s="147" t="s">
        <v>226</v>
      </c>
      <c r="H305" s="148">
        <v>1</v>
      </c>
      <c r="I305" s="149"/>
      <c r="J305" s="150">
        <f>ROUND(I305*H305,2)</f>
        <v>0</v>
      </c>
      <c r="K305" s="151"/>
      <c r="L305" s="32"/>
      <c r="M305" s="152" t="s">
        <v>1</v>
      </c>
      <c r="N305" s="153" t="s">
        <v>41</v>
      </c>
      <c r="P305" s="154">
        <f>O305*H305</f>
        <v>0</v>
      </c>
      <c r="Q305" s="154">
        <v>1.16E-3</v>
      </c>
      <c r="R305" s="154">
        <f>Q305*H305</f>
        <v>1.16E-3</v>
      </c>
      <c r="S305" s="154">
        <v>0</v>
      </c>
      <c r="T305" s="155">
        <f>S305*H305</f>
        <v>0</v>
      </c>
      <c r="AR305" s="156" t="s">
        <v>231</v>
      </c>
      <c r="AT305" s="156" t="s">
        <v>129</v>
      </c>
      <c r="AU305" s="156" t="s">
        <v>88</v>
      </c>
      <c r="AY305" s="17" t="s">
        <v>127</v>
      </c>
      <c r="BE305" s="157">
        <f>IF(N305="základná",J305,0)</f>
        <v>0</v>
      </c>
      <c r="BF305" s="157">
        <f>IF(N305="znížená",J305,0)</f>
        <v>0</v>
      </c>
      <c r="BG305" s="157">
        <f>IF(N305="zákl. prenesená",J305,0)</f>
        <v>0</v>
      </c>
      <c r="BH305" s="157">
        <f>IF(N305="zníž. prenesená",J305,0)</f>
        <v>0</v>
      </c>
      <c r="BI305" s="157">
        <f>IF(N305="nulová",J305,0)</f>
        <v>0</v>
      </c>
      <c r="BJ305" s="17" t="s">
        <v>88</v>
      </c>
      <c r="BK305" s="157">
        <f>ROUND(I305*H305,2)</f>
        <v>0</v>
      </c>
      <c r="BL305" s="17" t="s">
        <v>231</v>
      </c>
      <c r="BM305" s="156" t="s">
        <v>743</v>
      </c>
    </row>
    <row r="306" spans="2:65" s="1" customFormat="1" ht="24.2" customHeight="1">
      <c r="B306" s="143"/>
      <c r="C306" s="186" t="s">
        <v>435</v>
      </c>
      <c r="D306" s="186" t="s">
        <v>232</v>
      </c>
      <c r="E306" s="187" t="s">
        <v>744</v>
      </c>
      <c r="F306" s="188" t="s">
        <v>745</v>
      </c>
      <c r="G306" s="189" t="s">
        <v>226</v>
      </c>
      <c r="H306" s="190">
        <v>1</v>
      </c>
      <c r="I306" s="191"/>
      <c r="J306" s="192">
        <f>ROUND(I306*H306,2)</f>
        <v>0</v>
      </c>
      <c r="K306" s="193"/>
      <c r="L306" s="194"/>
      <c r="M306" s="195" t="s">
        <v>1</v>
      </c>
      <c r="N306" s="196" t="s">
        <v>41</v>
      </c>
      <c r="P306" s="154">
        <f>O306*H306</f>
        <v>0</v>
      </c>
      <c r="Q306" s="154">
        <v>2.49E-3</v>
      </c>
      <c r="R306" s="154">
        <f>Q306*H306</f>
        <v>2.49E-3</v>
      </c>
      <c r="S306" s="154">
        <v>0</v>
      </c>
      <c r="T306" s="155">
        <f>S306*H306</f>
        <v>0</v>
      </c>
      <c r="AR306" s="156" t="s">
        <v>322</v>
      </c>
      <c r="AT306" s="156" t="s">
        <v>232</v>
      </c>
      <c r="AU306" s="156" t="s">
        <v>88</v>
      </c>
      <c r="AY306" s="17" t="s">
        <v>127</v>
      </c>
      <c r="BE306" s="157">
        <f>IF(N306="základná",J306,0)</f>
        <v>0</v>
      </c>
      <c r="BF306" s="157">
        <f>IF(N306="znížená",J306,0)</f>
        <v>0</v>
      </c>
      <c r="BG306" s="157">
        <f>IF(N306="zákl. prenesená",J306,0)</f>
        <v>0</v>
      </c>
      <c r="BH306" s="157">
        <f>IF(N306="zníž. prenesená",J306,0)</f>
        <v>0</v>
      </c>
      <c r="BI306" s="157">
        <f>IF(N306="nulová",J306,0)</f>
        <v>0</v>
      </c>
      <c r="BJ306" s="17" t="s">
        <v>88</v>
      </c>
      <c r="BK306" s="157">
        <f>ROUND(I306*H306,2)</f>
        <v>0</v>
      </c>
      <c r="BL306" s="17" t="s">
        <v>231</v>
      </c>
      <c r="BM306" s="156" t="s">
        <v>746</v>
      </c>
    </row>
    <row r="307" spans="2:65" s="1" customFormat="1" ht="24.2" customHeight="1">
      <c r="B307" s="143"/>
      <c r="C307" s="144" t="s">
        <v>439</v>
      </c>
      <c r="D307" s="144" t="s">
        <v>129</v>
      </c>
      <c r="E307" s="145" t="s">
        <v>747</v>
      </c>
      <c r="F307" s="146" t="s">
        <v>748</v>
      </c>
      <c r="G307" s="147" t="s">
        <v>409</v>
      </c>
      <c r="H307" s="197"/>
      <c r="I307" s="149"/>
      <c r="J307" s="150">
        <f>ROUND(I307*H307,2)</f>
        <v>0</v>
      </c>
      <c r="K307" s="151"/>
      <c r="L307" s="32"/>
      <c r="M307" s="152" t="s">
        <v>1</v>
      </c>
      <c r="N307" s="153" t="s">
        <v>41</v>
      </c>
      <c r="P307" s="154">
        <f>O307*H307</f>
        <v>0</v>
      </c>
      <c r="Q307" s="154">
        <v>0</v>
      </c>
      <c r="R307" s="154">
        <f>Q307*H307</f>
        <v>0</v>
      </c>
      <c r="S307" s="154">
        <v>0</v>
      </c>
      <c r="T307" s="155">
        <f>S307*H307</f>
        <v>0</v>
      </c>
      <c r="AR307" s="156" t="s">
        <v>231</v>
      </c>
      <c r="AT307" s="156" t="s">
        <v>129</v>
      </c>
      <c r="AU307" s="156" t="s">
        <v>88</v>
      </c>
      <c r="AY307" s="17" t="s">
        <v>127</v>
      </c>
      <c r="BE307" s="157">
        <f>IF(N307="základná",J307,0)</f>
        <v>0</v>
      </c>
      <c r="BF307" s="157">
        <f>IF(N307="znížená",J307,0)</f>
        <v>0</v>
      </c>
      <c r="BG307" s="157">
        <f>IF(N307="zákl. prenesená",J307,0)</f>
        <v>0</v>
      </c>
      <c r="BH307" s="157">
        <f>IF(N307="zníž. prenesená",J307,0)</f>
        <v>0</v>
      </c>
      <c r="BI307" s="157">
        <f>IF(N307="nulová",J307,0)</f>
        <v>0</v>
      </c>
      <c r="BJ307" s="17" t="s">
        <v>88</v>
      </c>
      <c r="BK307" s="157">
        <f>ROUND(I307*H307,2)</f>
        <v>0</v>
      </c>
      <c r="BL307" s="17" t="s">
        <v>231</v>
      </c>
      <c r="BM307" s="156" t="s">
        <v>749</v>
      </c>
    </row>
    <row r="308" spans="2:65" s="11" customFormat="1" ht="22.9" customHeight="1">
      <c r="B308" s="131"/>
      <c r="D308" s="132" t="s">
        <v>74</v>
      </c>
      <c r="E308" s="141" t="s">
        <v>750</v>
      </c>
      <c r="F308" s="141" t="s">
        <v>751</v>
      </c>
      <c r="I308" s="134"/>
      <c r="J308" s="142">
        <f>BK308</f>
        <v>0</v>
      </c>
      <c r="L308" s="131"/>
      <c r="M308" s="136"/>
      <c r="P308" s="137">
        <f>SUM(P309:P323)</f>
        <v>0</v>
      </c>
      <c r="R308" s="137">
        <f>SUM(R309:R323)</f>
        <v>7.8309999999999991E-2</v>
      </c>
      <c r="T308" s="138">
        <f>SUM(T309:T323)</f>
        <v>0</v>
      </c>
      <c r="AR308" s="132" t="s">
        <v>88</v>
      </c>
      <c r="AT308" s="139" t="s">
        <v>74</v>
      </c>
      <c r="AU308" s="139" t="s">
        <v>82</v>
      </c>
      <c r="AY308" s="132" t="s">
        <v>127</v>
      </c>
      <c r="BK308" s="140">
        <f>SUM(BK309:BK323)</f>
        <v>0</v>
      </c>
    </row>
    <row r="309" spans="2:65" s="1" customFormat="1" ht="24.2" customHeight="1">
      <c r="B309" s="143"/>
      <c r="C309" s="144" t="s">
        <v>443</v>
      </c>
      <c r="D309" s="144" t="s">
        <v>129</v>
      </c>
      <c r="E309" s="145" t="s">
        <v>752</v>
      </c>
      <c r="F309" s="146" t="s">
        <v>753</v>
      </c>
      <c r="G309" s="147" t="s">
        <v>754</v>
      </c>
      <c r="H309" s="148">
        <v>1</v>
      </c>
      <c r="I309" s="149"/>
      <c r="J309" s="150">
        <f t="shared" ref="J309:J323" si="0">ROUND(I309*H309,2)</f>
        <v>0</v>
      </c>
      <c r="K309" s="151"/>
      <c r="L309" s="32"/>
      <c r="M309" s="152" t="s">
        <v>1</v>
      </c>
      <c r="N309" s="153" t="s">
        <v>41</v>
      </c>
      <c r="P309" s="154">
        <f t="shared" ref="P309:P323" si="1">O309*H309</f>
        <v>0</v>
      </c>
      <c r="Q309" s="154">
        <v>0</v>
      </c>
      <c r="R309" s="154">
        <f t="shared" ref="R309:R323" si="2">Q309*H309</f>
        <v>0</v>
      </c>
      <c r="S309" s="154">
        <v>0</v>
      </c>
      <c r="T309" s="155">
        <f t="shared" ref="T309:T323" si="3">S309*H309</f>
        <v>0</v>
      </c>
      <c r="AR309" s="156" t="s">
        <v>231</v>
      </c>
      <c r="AT309" s="156" t="s">
        <v>129</v>
      </c>
      <c r="AU309" s="156" t="s">
        <v>88</v>
      </c>
      <c r="AY309" s="17" t="s">
        <v>127</v>
      </c>
      <c r="BE309" s="157">
        <f t="shared" ref="BE309:BE323" si="4">IF(N309="základná",J309,0)</f>
        <v>0</v>
      </c>
      <c r="BF309" s="157">
        <f t="shared" ref="BF309:BF323" si="5">IF(N309="znížená",J309,0)</f>
        <v>0</v>
      </c>
      <c r="BG309" s="157">
        <f t="shared" ref="BG309:BG323" si="6">IF(N309="zákl. prenesená",J309,0)</f>
        <v>0</v>
      </c>
      <c r="BH309" s="157">
        <f t="shared" ref="BH309:BH323" si="7">IF(N309="zníž. prenesená",J309,0)</f>
        <v>0</v>
      </c>
      <c r="BI309" s="157">
        <f t="shared" ref="BI309:BI323" si="8">IF(N309="nulová",J309,0)</f>
        <v>0</v>
      </c>
      <c r="BJ309" s="17" t="s">
        <v>88</v>
      </c>
      <c r="BK309" s="157">
        <f t="shared" ref="BK309:BK323" si="9">ROUND(I309*H309,2)</f>
        <v>0</v>
      </c>
      <c r="BL309" s="17" t="s">
        <v>231</v>
      </c>
      <c r="BM309" s="156" t="s">
        <v>755</v>
      </c>
    </row>
    <row r="310" spans="2:65" s="1" customFormat="1" ht="24.2" customHeight="1">
      <c r="B310" s="143"/>
      <c r="C310" s="144" t="s">
        <v>449</v>
      </c>
      <c r="D310" s="144" t="s">
        <v>129</v>
      </c>
      <c r="E310" s="145" t="s">
        <v>756</v>
      </c>
      <c r="F310" s="146" t="s">
        <v>757</v>
      </c>
      <c r="G310" s="147" t="s">
        <v>226</v>
      </c>
      <c r="H310" s="148">
        <v>1</v>
      </c>
      <c r="I310" s="149"/>
      <c r="J310" s="150">
        <f t="shared" si="0"/>
        <v>0</v>
      </c>
      <c r="K310" s="151"/>
      <c r="L310" s="32"/>
      <c r="M310" s="152" t="s">
        <v>1</v>
      </c>
      <c r="N310" s="153" t="s">
        <v>41</v>
      </c>
      <c r="P310" s="154">
        <f t="shared" si="1"/>
        <v>0</v>
      </c>
      <c r="Q310" s="154">
        <v>1.7000000000000001E-4</v>
      </c>
      <c r="R310" s="154">
        <f t="shared" si="2"/>
        <v>1.7000000000000001E-4</v>
      </c>
      <c r="S310" s="154">
        <v>0</v>
      </c>
      <c r="T310" s="155">
        <f t="shared" si="3"/>
        <v>0</v>
      </c>
      <c r="AR310" s="156" t="s">
        <v>231</v>
      </c>
      <c r="AT310" s="156" t="s">
        <v>129</v>
      </c>
      <c r="AU310" s="156" t="s">
        <v>88</v>
      </c>
      <c r="AY310" s="17" t="s">
        <v>127</v>
      </c>
      <c r="BE310" s="157">
        <f t="shared" si="4"/>
        <v>0</v>
      </c>
      <c r="BF310" s="157">
        <f t="shared" si="5"/>
        <v>0</v>
      </c>
      <c r="BG310" s="157">
        <f t="shared" si="6"/>
        <v>0</v>
      </c>
      <c r="BH310" s="157">
        <f t="shared" si="7"/>
        <v>0</v>
      </c>
      <c r="BI310" s="157">
        <f t="shared" si="8"/>
        <v>0</v>
      </c>
      <c r="BJ310" s="17" t="s">
        <v>88</v>
      </c>
      <c r="BK310" s="157">
        <f t="shared" si="9"/>
        <v>0</v>
      </c>
      <c r="BL310" s="17" t="s">
        <v>231</v>
      </c>
      <c r="BM310" s="156" t="s">
        <v>758</v>
      </c>
    </row>
    <row r="311" spans="2:65" s="1" customFormat="1" ht="16.5" customHeight="1">
      <c r="B311" s="143"/>
      <c r="C311" s="186" t="s">
        <v>454</v>
      </c>
      <c r="D311" s="186" t="s">
        <v>232</v>
      </c>
      <c r="E311" s="187" t="s">
        <v>759</v>
      </c>
      <c r="F311" s="188" t="s">
        <v>760</v>
      </c>
      <c r="G311" s="189" t="s">
        <v>226</v>
      </c>
      <c r="H311" s="190">
        <v>1</v>
      </c>
      <c r="I311" s="191"/>
      <c r="J311" s="192">
        <f t="shared" si="0"/>
        <v>0</v>
      </c>
      <c r="K311" s="193"/>
      <c r="L311" s="194"/>
      <c r="M311" s="195" t="s">
        <v>1</v>
      </c>
      <c r="N311" s="196" t="s">
        <v>41</v>
      </c>
      <c r="P311" s="154">
        <f t="shared" si="1"/>
        <v>0</v>
      </c>
      <c r="Q311" s="154">
        <v>1.7999999999999999E-2</v>
      </c>
      <c r="R311" s="154">
        <f t="shared" si="2"/>
        <v>1.7999999999999999E-2</v>
      </c>
      <c r="S311" s="154">
        <v>0</v>
      </c>
      <c r="T311" s="155">
        <f t="shared" si="3"/>
        <v>0</v>
      </c>
      <c r="AR311" s="156" t="s">
        <v>322</v>
      </c>
      <c r="AT311" s="156" t="s">
        <v>232</v>
      </c>
      <c r="AU311" s="156" t="s">
        <v>88</v>
      </c>
      <c r="AY311" s="17" t="s">
        <v>127</v>
      </c>
      <c r="BE311" s="157">
        <f t="shared" si="4"/>
        <v>0</v>
      </c>
      <c r="BF311" s="157">
        <f t="shared" si="5"/>
        <v>0</v>
      </c>
      <c r="BG311" s="157">
        <f t="shared" si="6"/>
        <v>0</v>
      </c>
      <c r="BH311" s="157">
        <f t="shared" si="7"/>
        <v>0</v>
      </c>
      <c r="BI311" s="157">
        <f t="shared" si="8"/>
        <v>0</v>
      </c>
      <c r="BJ311" s="17" t="s">
        <v>88</v>
      </c>
      <c r="BK311" s="157">
        <f t="shared" si="9"/>
        <v>0</v>
      </c>
      <c r="BL311" s="17" t="s">
        <v>231</v>
      </c>
      <c r="BM311" s="156" t="s">
        <v>761</v>
      </c>
    </row>
    <row r="312" spans="2:65" s="1" customFormat="1" ht="16.5" customHeight="1">
      <c r="B312" s="143"/>
      <c r="C312" s="144" t="s">
        <v>459</v>
      </c>
      <c r="D312" s="144" t="s">
        <v>129</v>
      </c>
      <c r="E312" s="145" t="s">
        <v>762</v>
      </c>
      <c r="F312" s="146" t="s">
        <v>763</v>
      </c>
      <c r="G312" s="147" t="s">
        <v>226</v>
      </c>
      <c r="H312" s="148">
        <v>1</v>
      </c>
      <c r="I312" s="149"/>
      <c r="J312" s="150">
        <f t="shared" si="0"/>
        <v>0</v>
      </c>
      <c r="K312" s="151"/>
      <c r="L312" s="32"/>
      <c r="M312" s="152" t="s">
        <v>1</v>
      </c>
      <c r="N312" s="153" t="s">
        <v>41</v>
      </c>
      <c r="P312" s="154">
        <f t="shared" si="1"/>
        <v>0</v>
      </c>
      <c r="Q312" s="154">
        <v>1.1E-4</v>
      </c>
      <c r="R312" s="154">
        <f t="shared" si="2"/>
        <v>1.1E-4</v>
      </c>
      <c r="S312" s="154">
        <v>0</v>
      </c>
      <c r="T312" s="155">
        <f t="shared" si="3"/>
        <v>0</v>
      </c>
      <c r="AR312" s="156" t="s">
        <v>231</v>
      </c>
      <c r="AT312" s="156" t="s">
        <v>129</v>
      </c>
      <c r="AU312" s="156" t="s">
        <v>88</v>
      </c>
      <c r="AY312" s="17" t="s">
        <v>127</v>
      </c>
      <c r="BE312" s="157">
        <f t="shared" si="4"/>
        <v>0</v>
      </c>
      <c r="BF312" s="157">
        <f t="shared" si="5"/>
        <v>0</v>
      </c>
      <c r="BG312" s="157">
        <f t="shared" si="6"/>
        <v>0</v>
      </c>
      <c r="BH312" s="157">
        <f t="shared" si="7"/>
        <v>0</v>
      </c>
      <c r="BI312" s="157">
        <f t="shared" si="8"/>
        <v>0</v>
      </c>
      <c r="BJ312" s="17" t="s">
        <v>88</v>
      </c>
      <c r="BK312" s="157">
        <f t="shared" si="9"/>
        <v>0</v>
      </c>
      <c r="BL312" s="17" t="s">
        <v>231</v>
      </c>
      <c r="BM312" s="156" t="s">
        <v>764</v>
      </c>
    </row>
    <row r="313" spans="2:65" s="1" customFormat="1" ht="16.5" customHeight="1">
      <c r="B313" s="143"/>
      <c r="C313" s="186" t="s">
        <v>464</v>
      </c>
      <c r="D313" s="186" t="s">
        <v>232</v>
      </c>
      <c r="E313" s="187" t="s">
        <v>765</v>
      </c>
      <c r="F313" s="188" t="s">
        <v>766</v>
      </c>
      <c r="G313" s="189" t="s">
        <v>226</v>
      </c>
      <c r="H313" s="190">
        <v>1</v>
      </c>
      <c r="I313" s="191"/>
      <c r="J313" s="192">
        <f t="shared" si="0"/>
        <v>0</v>
      </c>
      <c r="K313" s="193"/>
      <c r="L313" s="194"/>
      <c r="M313" s="195" t="s">
        <v>1</v>
      </c>
      <c r="N313" s="196" t="s">
        <v>41</v>
      </c>
      <c r="P313" s="154">
        <f t="shared" si="1"/>
        <v>0</v>
      </c>
      <c r="Q313" s="154">
        <v>0.02</v>
      </c>
      <c r="R313" s="154">
        <f t="shared" si="2"/>
        <v>0.02</v>
      </c>
      <c r="S313" s="154">
        <v>0</v>
      </c>
      <c r="T313" s="155">
        <f t="shared" si="3"/>
        <v>0</v>
      </c>
      <c r="AR313" s="156" t="s">
        <v>322</v>
      </c>
      <c r="AT313" s="156" t="s">
        <v>232</v>
      </c>
      <c r="AU313" s="156" t="s">
        <v>88</v>
      </c>
      <c r="AY313" s="17" t="s">
        <v>127</v>
      </c>
      <c r="BE313" s="157">
        <f t="shared" si="4"/>
        <v>0</v>
      </c>
      <c r="BF313" s="157">
        <f t="shared" si="5"/>
        <v>0</v>
      </c>
      <c r="BG313" s="157">
        <f t="shared" si="6"/>
        <v>0</v>
      </c>
      <c r="BH313" s="157">
        <f t="shared" si="7"/>
        <v>0</v>
      </c>
      <c r="BI313" s="157">
        <f t="shared" si="8"/>
        <v>0</v>
      </c>
      <c r="BJ313" s="17" t="s">
        <v>88</v>
      </c>
      <c r="BK313" s="157">
        <f t="shared" si="9"/>
        <v>0</v>
      </c>
      <c r="BL313" s="17" t="s">
        <v>231</v>
      </c>
      <c r="BM313" s="156" t="s">
        <v>767</v>
      </c>
    </row>
    <row r="314" spans="2:65" s="1" customFormat="1" ht="24.2" customHeight="1">
      <c r="B314" s="143"/>
      <c r="C314" s="144" t="s">
        <v>469</v>
      </c>
      <c r="D314" s="144" t="s">
        <v>129</v>
      </c>
      <c r="E314" s="145" t="s">
        <v>768</v>
      </c>
      <c r="F314" s="146" t="s">
        <v>769</v>
      </c>
      <c r="G314" s="147" t="s">
        <v>226</v>
      </c>
      <c r="H314" s="148">
        <v>1</v>
      </c>
      <c r="I314" s="149"/>
      <c r="J314" s="150">
        <f t="shared" si="0"/>
        <v>0</v>
      </c>
      <c r="K314" s="151"/>
      <c r="L314" s="32"/>
      <c r="M314" s="152" t="s">
        <v>1</v>
      </c>
      <c r="N314" s="153" t="s">
        <v>41</v>
      </c>
      <c r="P314" s="154">
        <f t="shared" si="1"/>
        <v>0</v>
      </c>
      <c r="Q314" s="154">
        <v>2.3E-3</v>
      </c>
      <c r="R314" s="154">
        <f t="shared" si="2"/>
        <v>2.3E-3</v>
      </c>
      <c r="S314" s="154">
        <v>0</v>
      </c>
      <c r="T314" s="155">
        <f t="shared" si="3"/>
        <v>0</v>
      </c>
      <c r="AR314" s="156" t="s">
        <v>231</v>
      </c>
      <c r="AT314" s="156" t="s">
        <v>129</v>
      </c>
      <c r="AU314" s="156" t="s">
        <v>88</v>
      </c>
      <c r="AY314" s="17" t="s">
        <v>127</v>
      </c>
      <c r="BE314" s="157">
        <f t="shared" si="4"/>
        <v>0</v>
      </c>
      <c r="BF314" s="157">
        <f t="shared" si="5"/>
        <v>0</v>
      </c>
      <c r="BG314" s="157">
        <f t="shared" si="6"/>
        <v>0</v>
      </c>
      <c r="BH314" s="157">
        <f t="shared" si="7"/>
        <v>0</v>
      </c>
      <c r="BI314" s="157">
        <f t="shared" si="8"/>
        <v>0</v>
      </c>
      <c r="BJ314" s="17" t="s">
        <v>88</v>
      </c>
      <c r="BK314" s="157">
        <f t="shared" si="9"/>
        <v>0</v>
      </c>
      <c r="BL314" s="17" t="s">
        <v>231</v>
      </c>
      <c r="BM314" s="156" t="s">
        <v>770</v>
      </c>
    </row>
    <row r="315" spans="2:65" s="1" customFormat="1" ht="16.5" customHeight="1">
      <c r="B315" s="143"/>
      <c r="C315" s="186" t="s">
        <v>473</v>
      </c>
      <c r="D315" s="186" t="s">
        <v>232</v>
      </c>
      <c r="E315" s="187" t="s">
        <v>771</v>
      </c>
      <c r="F315" s="188" t="s">
        <v>772</v>
      </c>
      <c r="G315" s="189" t="s">
        <v>226</v>
      </c>
      <c r="H315" s="190">
        <v>1</v>
      </c>
      <c r="I315" s="191"/>
      <c r="J315" s="192">
        <f t="shared" si="0"/>
        <v>0</v>
      </c>
      <c r="K315" s="193"/>
      <c r="L315" s="194"/>
      <c r="M315" s="195" t="s">
        <v>1</v>
      </c>
      <c r="N315" s="196" t="s">
        <v>41</v>
      </c>
      <c r="P315" s="154">
        <f t="shared" si="1"/>
        <v>0</v>
      </c>
      <c r="Q315" s="154">
        <v>1.41E-2</v>
      </c>
      <c r="R315" s="154">
        <f t="shared" si="2"/>
        <v>1.41E-2</v>
      </c>
      <c r="S315" s="154">
        <v>0</v>
      </c>
      <c r="T315" s="155">
        <f t="shared" si="3"/>
        <v>0</v>
      </c>
      <c r="AR315" s="156" t="s">
        <v>322</v>
      </c>
      <c r="AT315" s="156" t="s">
        <v>232</v>
      </c>
      <c r="AU315" s="156" t="s">
        <v>88</v>
      </c>
      <c r="AY315" s="17" t="s">
        <v>127</v>
      </c>
      <c r="BE315" s="157">
        <f t="shared" si="4"/>
        <v>0</v>
      </c>
      <c r="BF315" s="157">
        <f t="shared" si="5"/>
        <v>0</v>
      </c>
      <c r="BG315" s="157">
        <f t="shared" si="6"/>
        <v>0</v>
      </c>
      <c r="BH315" s="157">
        <f t="shared" si="7"/>
        <v>0</v>
      </c>
      <c r="BI315" s="157">
        <f t="shared" si="8"/>
        <v>0</v>
      </c>
      <c r="BJ315" s="17" t="s">
        <v>88</v>
      </c>
      <c r="BK315" s="157">
        <f t="shared" si="9"/>
        <v>0</v>
      </c>
      <c r="BL315" s="17" t="s">
        <v>231</v>
      </c>
      <c r="BM315" s="156" t="s">
        <v>773</v>
      </c>
    </row>
    <row r="316" spans="2:65" s="1" customFormat="1" ht="24.2" customHeight="1">
      <c r="B316" s="143"/>
      <c r="C316" s="144" t="s">
        <v>477</v>
      </c>
      <c r="D316" s="144" t="s">
        <v>129</v>
      </c>
      <c r="E316" s="145" t="s">
        <v>774</v>
      </c>
      <c r="F316" s="146" t="s">
        <v>775</v>
      </c>
      <c r="G316" s="147" t="s">
        <v>226</v>
      </c>
      <c r="H316" s="148">
        <v>1</v>
      </c>
      <c r="I316" s="149"/>
      <c r="J316" s="150">
        <f t="shared" si="0"/>
        <v>0</v>
      </c>
      <c r="K316" s="151"/>
      <c r="L316" s="32"/>
      <c r="M316" s="152" t="s">
        <v>1</v>
      </c>
      <c r="N316" s="153" t="s">
        <v>41</v>
      </c>
      <c r="P316" s="154">
        <f t="shared" si="1"/>
        <v>0</v>
      </c>
      <c r="Q316" s="154">
        <v>7.2999999999999996E-4</v>
      </c>
      <c r="R316" s="154">
        <f t="shared" si="2"/>
        <v>7.2999999999999996E-4</v>
      </c>
      <c r="S316" s="154">
        <v>0</v>
      </c>
      <c r="T316" s="155">
        <f t="shared" si="3"/>
        <v>0</v>
      </c>
      <c r="AR316" s="156" t="s">
        <v>231</v>
      </c>
      <c r="AT316" s="156" t="s">
        <v>129</v>
      </c>
      <c r="AU316" s="156" t="s">
        <v>88</v>
      </c>
      <c r="AY316" s="17" t="s">
        <v>127</v>
      </c>
      <c r="BE316" s="157">
        <f t="shared" si="4"/>
        <v>0</v>
      </c>
      <c r="BF316" s="157">
        <f t="shared" si="5"/>
        <v>0</v>
      </c>
      <c r="BG316" s="157">
        <f t="shared" si="6"/>
        <v>0</v>
      </c>
      <c r="BH316" s="157">
        <f t="shared" si="7"/>
        <v>0</v>
      </c>
      <c r="BI316" s="157">
        <f t="shared" si="8"/>
        <v>0</v>
      </c>
      <c r="BJ316" s="17" t="s">
        <v>88</v>
      </c>
      <c r="BK316" s="157">
        <f t="shared" si="9"/>
        <v>0</v>
      </c>
      <c r="BL316" s="17" t="s">
        <v>231</v>
      </c>
      <c r="BM316" s="156" t="s">
        <v>776</v>
      </c>
    </row>
    <row r="317" spans="2:65" s="1" customFormat="1" ht="16.5" customHeight="1">
      <c r="B317" s="143"/>
      <c r="C317" s="186" t="s">
        <v>485</v>
      </c>
      <c r="D317" s="186" t="s">
        <v>232</v>
      </c>
      <c r="E317" s="187" t="s">
        <v>777</v>
      </c>
      <c r="F317" s="188" t="s">
        <v>778</v>
      </c>
      <c r="G317" s="189" t="s">
        <v>226</v>
      </c>
      <c r="H317" s="190">
        <v>1</v>
      </c>
      <c r="I317" s="191"/>
      <c r="J317" s="192">
        <f t="shared" si="0"/>
        <v>0</v>
      </c>
      <c r="K317" s="193"/>
      <c r="L317" s="194"/>
      <c r="M317" s="195" t="s">
        <v>1</v>
      </c>
      <c r="N317" s="196" t="s">
        <v>41</v>
      </c>
      <c r="P317" s="154">
        <f t="shared" si="1"/>
        <v>0</v>
      </c>
      <c r="Q317" s="154">
        <v>1.8499999999999999E-2</v>
      </c>
      <c r="R317" s="154">
        <f t="shared" si="2"/>
        <v>1.8499999999999999E-2</v>
      </c>
      <c r="S317" s="154">
        <v>0</v>
      </c>
      <c r="T317" s="155">
        <f t="shared" si="3"/>
        <v>0</v>
      </c>
      <c r="AR317" s="156" t="s">
        <v>322</v>
      </c>
      <c r="AT317" s="156" t="s">
        <v>232</v>
      </c>
      <c r="AU317" s="156" t="s">
        <v>88</v>
      </c>
      <c r="AY317" s="17" t="s">
        <v>127</v>
      </c>
      <c r="BE317" s="157">
        <f t="shared" si="4"/>
        <v>0</v>
      </c>
      <c r="BF317" s="157">
        <f t="shared" si="5"/>
        <v>0</v>
      </c>
      <c r="BG317" s="157">
        <f t="shared" si="6"/>
        <v>0</v>
      </c>
      <c r="BH317" s="157">
        <f t="shared" si="7"/>
        <v>0</v>
      </c>
      <c r="BI317" s="157">
        <f t="shared" si="8"/>
        <v>0</v>
      </c>
      <c r="BJ317" s="17" t="s">
        <v>88</v>
      </c>
      <c r="BK317" s="157">
        <f t="shared" si="9"/>
        <v>0</v>
      </c>
      <c r="BL317" s="17" t="s">
        <v>231</v>
      </c>
      <c r="BM317" s="156" t="s">
        <v>779</v>
      </c>
    </row>
    <row r="318" spans="2:65" s="1" customFormat="1" ht="33" customHeight="1">
      <c r="B318" s="143"/>
      <c r="C318" s="144" t="s">
        <v>492</v>
      </c>
      <c r="D318" s="144" t="s">
        <v>129</v>
      </c>
      <c r="E318" s="145" t="s">
        <v>780</v>
      </c>
      <c r="F318" s="146" t="s">
        <v>781</v>
      </c>
      <c r="G318" s="147" t="s">
        <v>226</v>
      </c>
      <c r="H318" s="148">
        <v>2</v>
      </c>
      <c r="I318" s="149"/>
      <c r="J318" s="150">
        <f t="shared" si="0"/>
        <v>0</v>
      </c>
      <c r="K318" s="151"/>
      <c r="L318" s="32"/>
      <c r="M318" s="152" t="s">
        <v>1</v>
      </c>
      <c r="N318" s="153" t="s">
        <v>41</v>
      </c>
      <c r="P318" s="154">
        <f t="shared" si="1"/>
        <v>0</v>
      </c>
      <c r="Q318" s="154">
        <v>0</v>
      </c>
      <c r="R318" s="154">
        <f t="shared" si="2"/>
        <v>0</v>
      </c>
      <c r="S318" s="154">
        <v>0</v>
      </c>
      <c r="T318" s="155">
        <f t="shared" si="3"/>
        <v>0</v>
      </c>
      <c r="AR318" s="156" t="s">
        <v>231</v>
      </c>
      <c r="AT318" s="156" t="s">
        <v>129</v>
      </c>
      <c r="AU318" s="156" t="s">
        <v>88</v>
      </c>
      <c r="AY318" s="17" t="s">
        <v>127</v>
      </c>
      <c r="BE318" s="157">
        <f t="shared" si="4"/>
        <v>0</v>
      </c>
      <c r="BF318" s="157">
        <f t="shared" si="5"/>
        <v>0</v>
      </c>
      <c r="BG318" s="157">
        <f t="shared" si="6"/>
        <v>0</v>
      </c>
      <c r="BH318" s="157">
        <f t="shared" si="7"/>
        <v>0</v>
      </c>
      <c r="BI318" s="157">
        <f t="shared" si="8"/>
        <v>0</v>
      </c>
      <c r="BJ318" s="17" t="s">
        <v>88</v>
      </c>
      <c r="BK318" s="157">
        <f t="shared" si="9"/>
        <v>0</v>
      </c>
      <c r="BL318" s="17" t="s">
        <v>231</v>
      </c>
      <c r="BM318" s="156" t="s">
        <v>782</v>
      </c>
    </row>
    <row r="319" spans="2:65" s="1" customFormat="1" ht="16.5" customHeight="1">
      <c r="B319" s="143"/>
      <c r="C319" s="186" t="s">
        <v>504</v>
      </c>
      <c r="D319" s="186" t="s">
        <v>232</v>
      </c>
      <c r="E319" s="187" t="s">
        <v>783</v>
      </c>
      <c r="F319" s="188" t="s">
        <v>784</v>
      </c>
      <c r="G319" s="189" t="s">
        <v>226</v>
      </c>
      <c r="H319" s="190">
        <v>1</v>
      </c>
      <c r="I319" s="191"/>
      <c r="J319" s="192">
        <f t="shared" si="0"/>
        <v>0</v>
      </c>
      <c r="K319" s="193"/>
      <c r="L319" s="194"/>
      <c r="M319" s="195" t="s">
        <v>1</v>
      </c>
      <c r="N319" s="196" t="s">
        <v>41</v>
      </c>
      <c r="P319" s="154">
        <f t="shared" si="1"/>
        <v>0</v>
      </c>
      <c r="Q319" s="154">
        <v>2E-3</v>
      </c>
      <c r="R319" s="154">
        <f t="shared" si="2"/>
        <v>2E-3</v>
      </c>
      <c r="S319" s="154">
        <v>0</v>
      </c>
      <c r="T319" s="155">
        <f t="shared" si="3"/>
        <v>0</v>
      </c>
      <c r="AR319" s="156" t="s">
        <v>322</v>
      </c>
      <c r="AT319" s="156" t="s">
        <v>232</v>
      </c>
      <c r="AU319" s="156" t="s">
        <v>88</v>
      </c>
      <c r="AY319" s="17" t="s">
        <v>127</v>
      </c>
      <c r="BE319" s="157">
        <f t="shared" si="4"/>
        <v>0</v>
      </c>
      <c r="BF319" s="157">
        <f t="shared" si="5"/>
        <v>0</v>
      </c>
      <c r="BG319" s="157">
        <f t="shared" si="6"/>
        <v>0</v>
      </c>
      <c r="BH319" s="157">
        <f t="shared" si="7"/>
        <v>0</v>
      </c>
      <c r="BI319" s="157">
        <f t="shared" si="8"/>
        <v>0</v>
      </c>
      <c r="BJ319" s="17" t="s">
        <v>88</v>
      </c>
      <c r="BK319" s="157">
        <f t="shared" si="9"/>
        <v>0</v>
      </c>
      <c r="BL319" s="17" t="s">
        <v>231</v>
      </c>
      <c r="BM319" s="156" t="s">
        <v>785</v>
      </c>
    </row>
    <row r="320" spans="2:65" s="1" customFormat="1" ht="16.5" customHeight="1">
      <c r="B320" s="143"/>
      <c r="C320" s="186" t="s">
        <v>509</v>
      </c>
      <c r="D320" s="186" t="s">
        <v>232</v>
      </c>
      <c r="E320" s="187" t="s">
        <v>786</v>
      </c>
      <c r="F320" s="188" t="s">
        <v>787</v>
      </c>
      <c r="G320" s="189" t="s">
        <v>226</v>
      </c>
      <c r="H320" s="190">
        <v>1</v>
      </c>
      <c r="I320" s="191"/>
      <c r="J320" s="192">
        <f t="shared" si="0"/>
        <v>0</v>
      </c>
      <c r="K320" s="193"/>
      <c r="L320" s="194"/>
      <c r="M320" s="195" t="s">
        <v>1</v>
      </c>
      <c r="N320" s="196" t="s">
        <v>41</v>
      </c>
      <c r="P320" s="154">
        <f t="shared" si="1"/>
        <v>0</v>
      </c>
      <c r="Q320" s="154">
        <v>1E-3</v>
      </c>
      <c r="R320" s="154">
        <f t="shared" si="2"/>
        <v>1E-3</v>
      </c>
      <c r="S320" s="154">
        <v>0</v>
      </c>
      <c r="T320" s="155">
        <f t="shared" si="3"/>
        <v>0</v>
      </c>
      <c r="AR320" s="156" t="s">
        <v>322</v>
      </c>
      <c r="AT320" s="156" t="s">
        <v>232</v>
      </c>
      <c r="AU320" s="156" t="s">
        <v>88</v>
      </c>
      <c r="AY320" s="17" t="s">
        <v>127</v>
      </c>
      <c r="BE320" s="157">
        <f t="shared" si="4"/>
        <v>0</v>
      </c>
      <c r="BF320" s="157">
        <f t="shared" si="5"/>
        <v>0</v>
      </c>
      <c r="BG320" s="157">
        <f t="shared" si="6"/>
        <v>0</v>
      </c>
      <c r="BH320" s="157">
        <f t="shared" si="7"/>
        <v>0</v>
      </c>
      <c r="BI320" s="157">
        <f t="shared" si="8"/>
        <v>0</v>
      </c>
      <c r="BJ320" s="17" t="s">
        <v>88</v>
      </c>
      <c r="BK320" s="157">
        <f t="shared" si="9"/>
        <v>0</v>
      </c>
      <c r="BL320" s="17" t="s">
        <v>231</v>
      </c>
      <c r="BM320" s="156" t="s">
        <v>788</v>
      </c>
    </row>
    <row r="321" spans="2:65" s="1" customFormat="1" ht="21.75" customHeight="1">
      <c r="B321" s="143"/>
      <c r="C321" s="144" t="s">
        <v>514</v>
      </c>
      <c r="D321" s="144" t="s">
        <v>129</v>
      </c>
      <c r="E321" s="145" t="s">
        <v>789</v>
      </c>
      <c r="F321" s="146" t="s">
        <v>790</v>
      </c>
      <c r="G321" s="147" t="s">
        <v>226</v>
      </c>
      <c r="H321" s="148">
        <v>1</v>
      </c>
      <c r="I321" s="149"/>
      <c r="J321" s="150">
        <f t="shared" si="0"/>
        <v>0</v>
      </c>
      <c r="K321" s="151"/>
      <c r="L321" s="32"/>
      <c r="M321" s="152" t="s">
        <v>1</v>
      </c>
      <c r="N321" s="153" t="s">
        <v>41</v>
      </c>
      <c r="P321" s="154">
        <f t="shared" si="1"/>
        <v>0</v>
      </c>
      <c r="Q321" s="154">
        <v>0</v>
      </c>
      <c r="R321" s="154">
        <f t="shared" si="2"/>
        <v>0</v>
      </c>
      <c r="S321" s="154">
        <v>0</v>
      </c>
      <c r="T321" s="155">
        <f t="shared" si="3"/>
        <v>0</v>
      </c>
      <c r="AR321" s="156" t="s">
        <v>231</v>
      </c>
      <c r="AT321" s="156" t="s">
        <v>129</v>
      </c>
      <c r="AU321" s="156" t="s">
        <v>88</v>
      </c>
      <c r="AY321" s="17" t="s">
        <v>127</v>
      </c>
      <c r="BE321" s="157">
        <f t="shared" si="4"/>
        <v>0</v>
      </c>
      <c r="BF321" s="157">
        <f t="shared" si="5"/>
        <v>0</v>
      </c>
      <c r="BG321" s="157">
        <f t="shared" si="6"/>
        <v>0</v>
      </c>
      <c r="BH321" s="157">
        <f t="shared" si="7"/>
        <v>0</v>
      </c>
      <c r="BI321" s="157">
        <f t="shared" si="8"/>
        <v>0</v>
      </c>
      <c r="BJ321" s="17" t="s">
        <v>88</v>
      </c>
      <c r="BK321" s="157">
        <f t="shared" si="9"/>
        <v>0</v>
      </c>
      <c r="BL321" s="17" t="s">
        <v>231</v>
      </c>
      <c r="BM321" s="156" t="s">
        <v>791</v>
      </c>
    </row>
    <row r="322" spans="2:65" s="1" customFormat="1" ht="16.5" customHeight="1">
      <c r="B322" s="143"/>
      <c r="C322" s="186" t="s">
        <v>523</v>
      </c>
      <c r="D322" s="186" t="s">
        <v>232</v>
      </c>
      <c r="E322" s="187" t="s">
        <v>792</v>
      </c>
      <c r="F322" s="188" t="s">
        <v>793</v>
      </c>
      <c r="G322" s="189" t="s">
        <v>226</v>
      </c>
      <c r="H322" s="190">
        <v>1</v>
      </c>
      <c r="I322" s="191"/>
      <c r="J322" s="192">
        <f t="shared" si="0"/>
        <v>0</v>
      </c>
      <c r="K322" s="193"/>
      <c r="L322" s="194"/>
      <c r="M322" s="195" t="s">
        <v>1</v>
      </c>
      <c r="N322" s="196" t="s">
        <v>41</v>
      </c>
      <c r="P322" s="154">
        <f t="shared" si="1"/>
        <v>0</v>
      </c>
      <c r="Q322" s="154">
        <v>1.4E-3</v>
      </c>
      <c r="R322" s="154">
        <f t="shared" si="2"/>
        <v>1.4E-3</v>
      </c>
      <c r="S322" s="154">
        <v>0</v>
      </c>
      <c r="T322" s="155">
        <f t="shared" si="3"/>
        <v>0</v>
      </c>
      <c r="AR322" s="156" t="s">
        <v>322</v>
      </c>
      <c r="AT322" s="156" t="s">
        <v>232</v>
      </c>
      <c r="AU322" s="156" t="s">
        <v>88</v>
      </c>
      <c r="AY322" s="17" t="s">
        <v>127</v>
      </c>
      <c r="BE322" s="157">
        <f t="shared" si="4"/>
        <v>0</v>
      </c>
      <c r="BF322" s="157">
        <f t="shared" si="5"/>
        <v>0</v>
      </c>
      <c r="BG322" s="157">
        <f t="shared" si="6"/>
        <v>0</v>
      </c>
      <c r="BH322" s="157">
        <f t="shared" si="7"/>
        <v>0</v>
      </c>
      <c r="BI322" s="157">
        <f t="shared" si="8"/>
        <v>0</v>
      </c>
      <c r="BJ322" s="17" t="s">
        <v>88</v>
      </c>
      <c r="BK322" s="157">
        <f t="shared" si="9"/>
        <v>0</v>
      </c>
      <c r="BL322" s="17" t="s">
        <v>231</v>
      </c>
      <c r="BM322" s="156" t="s">
        <v>794</v>
      </c>
    </row>
    <row r="323" spans="2:65" s="1" customFormat="1" ht="24.2" customHeight="1">
      <c r="B323" s="143"/>
      <c r="C323" s="144" t="s">
        <v>529</v>
      </c>
      <c r="D323" s="144" t="s">
        <v>129</v>
      </c>
      <c r="E323" s="145" t="s">
        <v>795</v>
      </c>
      <c r="F323" s="146" t="s">
        <v>796</v>
      </c>
      <c r="G323" s="147" t="s">
        <v>409</v>
      </c>
      <c r="H323" s="197"/>
      <c r="I323" s="149"/>
      <c r="J323" s="150">
        <f t="shared" si="0"/>
        <v>0</v>
      </c>
      <c r="K323" s="151"/>
      <c r="L323" s="32"/>
      <c r="M323" s="152" t="s">
        <v>1</v>
      </c>
      <c r="N323" s="153" t="s">
        <v>41</v>
      </c>
      <c r="P323" s="154">
        <f t="shared" si="1"/>
        <v>0</v>
      </c>
      <c r="Q323" s="154">
        <v>0</v>
      </c>
      <c r="R323" s="154">
        <f t="shared" si="2"/>
        <v>0</v>
      </c>
      <c r="S323" s="154">
        <v>0</v>
      </c>
      <c r="T323" s="155">
        <f t="shared" si="3"/>
        <v>0</v>
      </c>
      <c r="AR323" s="156" t="s">
        <v>231</v>
      </c>
      <c r="AT323" s="156" t="s">
        <v>129</v>
      </c>
      <c r="AU323" s="156" t="s">
        <v>88</v>
      </c>
      <c r="AY323" s="17" t="s">
        <v>127</v>
      </c>
      <c r="BE323" s="157">
        <f t="shared" si="4"/>
        <v>0</v>
      </c>
      <c r="BF323" s="157">
        <f t="shared" si="5"/>
        <v>0</v>
      </c>
      <c r="BG323" s="157">
        <f t="shared" si="6"/>
        <v>0</v>
      </c>
      <c r="BH323" s="157">
        <f t="shared" si="7"/>
        <v>0</v>
      </c>
      <c r="BI323" s="157">
        <f t="shared" si="8"/>
        <v>0</v>
      </c>
      <c r="BJ323" s="17" t="s">
        <v>88</v>
      </c>
      <c r="BK323" s="157">
        <f t="shared" si="9"/>
        <v>0</v>
      </c>
      <c r="BL323" s="17" t="s">
        <v>231</v>
      </c>
      <c r="BM323" s="156" t="s">
        <v>797</v>
      </c>
    </row>
    <row r="324" spans="2:65" s="11" customFormat="1" ht="22.9" customHeight="1">
      <c r="B324" s="131"/>
      <c r="D324" s="132" t="s">
        <v>74</v>
      </c>
      <c r="E324" s="141" t="s">
        <v>798</v>
      </c>
      <c r="F324" s="141" t="s">
        <v>799</v>
      </c>
      <c r="I324" s="134"/>
      <c r="J324" s="142">
        <f>BK324</f>
        <v>0</v>
      </c>
      <c r="L324" s="131"/>
      <c r="M324" s="136"/>
      <c r="P324" s="137">
        <f>SUM(P325:P339)</f>
        <v>0</v>
      </c>
      <c r="R324" s="137">
        <f>SUM(R325:R339)</f>
        <v>0.26096402000000002</v>
      </c>
      <c r="T324" s="138">
        <f>SUM(T325:T339)</f>
        <v>0</v>
      </c>
      <c r="AR324" s="132" t="s">
        <v>88</v>
      </c>
      <c r="AT324" s="139" t="s">
        <v>74</v>
      </c>
      <c r="AU324" s="139" t="s">
        <v>82</v>
      </c>
      <c r="AY324" s="132" t="s">
        <v>127</v>
      </c>
      <c r="BK324" s="140">
        <f>SUM(BK325:BK339)</f>
        <v>0</v>
      </c>
    </row>
    <row r="325" spans="2:65" s="1" customFormat="1" ht="16.5" customHeight="1">
      <c r="B325" s="143"/>
      <c r="C325" s="144" t="s">
        <v>800</v>
      </c>
      <c r="D325" s="144" t="s">
        <v>129</v>
      </c>
      <c r="E325" s="145" t="s">
        <v>801</v>
      </c>
      <c r="F325" s="146" t="s">
        <v>802</v>
      </c>
      <c r="G325" s="147" t="s">
        <v>300</v>
      </c>
      <c r="H325" s="148">
        <v>37.4</v>
      </c>
      <c r="I325" s="149"/>
      <c r="J325" s="150">
        <f>ROUND(I325*H325,2)</f>
        <v>0</v>
      </c>
      <c r="K325" s="151"/>
      <c r="L325" s="32"/>
      <c r="M325" s="152" t="s">
        <v>1</v>
      </c>
      <c r="N325" s="153" t="s">
        <v>41</v>
      </c>
      <c r="P325" s="154">
        <f>O325*H325</f>
        <v>0</v>
      </c>
      <c r="Q325" s="154">
        <v>0</v>
      </c>
      <c r="R325" s="154">
        <f>Q325*H325</f>
        <v>0</v>
      </c>
      <c r="S325" s="154">
        <v>0</v>
      </c>
      <c r="T325" s="155">
        <f>S325*H325</f>
        <v>0</v>
      </c>
      <c r="AR325" s="156" t="s">
        <v>231</v>
      </c>
      <c r="AT325" s="156" t="s">
        <v>129</v>
      </c>
      <c r="AU325" s="156" t="s">
        <v>88</v>
      </c>
      <c r="AY325" s="17" t="s">
        <v>127</v>
      </c>
      <c r="BE325" s="157">
        <f>IF(N325="základná",J325,0)</f>
        <v>0</v>
      </c>
      <c r="BF325" s="157">
        <f>IF(N325="znížená",J325,0)</f>
        <v>0</v>
      </c>
      <c r="BG325" s="157">
        <f>IF(N325="zákl. prenesená",J325,0)</f>
        <v>0</v>
      </c>
      <c r="BH325" s="157">
        <f>IF(N325="zníž. prenesená",J325,0)</f>
        <v>0</v>
      </c>
      <c r="BI325" s="157">
        <f>IF(N325="nulová",J325,0)</f>
        <v>0</v>
      </c>
      <c r="BJ325" s="17" t="s">
        <v>88</v>
      </c>
      <c r="BK325" s="157">
        <f>ROUND(I325*H325,2)</f>
        <v>0</v>
      </c>
      <c r="BL325" s="17" t="s">
        <v>231</v>
      </c>
      <c r="BM325" s="156" t="s">
        <v>803</v>
      </c>
    </row>
    <row r="326" spans="2:65" s="12" customFormat="1" ht="11.25">
      <c r="B326" s="158"/>
      <c r="D326" s="159" t="s">
        <v>135</v>
      </c>
      <c r="E326" s="160" t="s">
        <v>1</v>
      </c>
      <c r="F326" s="161" t="s">
        <v>804</v>
      </c>
      <c r="H326" s="160" t="s">
        <v>1</v>
      </c>
      <c r="I326" s="162"/>
      <c r="L326" s="158"/>
      <c r="M326" s="163"/>
      <c r="T326" s="164"/>
      <c r="AT326" s="160" t="s">
        <v>135</v>
      </c>
      <c r="AU326" s="160" t="s">
        <v>88</v>
      </c>
      <c r="AV326" s="12" t="s">
        <v>82</v>
      </c>
      <c r="AW326" s="12" t="s">
        <v>31</v>
      </c>
      <c r="AX326" s="12" t="s">
        <v>75</v>
      </c>
      <c r="AY326" s="160" t="s">
        <v>127</v>
      </c>
    </row>
    <row r="327" spans="2:65" s="13" customFormat="1" ht="11.25">
      <c r="B327" s="165"/>
      <c r="D327" s="159" t="s">
        <v>135</v>
      </c>
      <c r="E327" s="166" t="s">
        <v>1</v>
      </c>
      <c r="F327" s="167" t="s">
        <v>805</v>
      </c>
      <c r="H327" s="168">
        <v>37.4</v>
      </c>
      <c r="I327" s="169"/>
      <c r="L327" s="165"/>
      <c r="M327" s="170"/>
      <c r="T327" s="171"/>
      <c r="AT327" s="166" t="s">
        <v>135</v>
      </c>
      <c r="AU327" s="166" t="s">
        <v>88</v>
      </c>
      <c r="AV327" s="13" t="s">
        <v>88</v>
      </c>
      <c r="AW327" s="13" t="s">
        <v>31</v>
      </c>
      <c r="AX327" s="13" t="s">
        <v>75</v>
      </c>
      <c r="AY327" s="166" t="s">
        <v>127</v>
      </c>
    </row>
    <row r="328" spans="2:65" s="14" customFormat="1" ht="11.25">
      <c r="B328" s="172"/>
      <c r="D328" s="159" t="s">
        <v>135</v>
      </c>
      <c r="E328" s="173" t="s">
        <v>1</v>
      </c>
      <c r="F328" s="174" t="s">
        <v>138</v>
      </c>
      <c r="H328" s="175">
        <v>37.4</v>
      </c>
      <c r="I328" s="176"/>
      <c r="L328" s="172"/>
      <c r="M328" s="177"/>
      <c r="T328" s="178"/>
      <c r="AT328" s="173" t="s">
        <v>135</v>
      </c>
      <c r="AU328" s="173" t="s">
        <v>88</v>
      </c>
      <c r="AV328" s="14" t="s">
        <v>133</v>
      </c>
      <c r="AW328" s="14" t="s">
        <v>31</v>
      </c>
      <c r="AX328" s="14" t="s">
        <v>82</v>
      </c>
      <c r="AY328" s="173" t="s">
        <v>127</v>
      </c>
    </row>
    <row r="329" spans="2:65" s="1" customFormat="1" ht="24.2" customHeight="1">
      <c r="B329" s="143"/>
      <c r="C329" s="186" t="s">
        <v>806</v>
      </c>
      <c r="D329" s="186" t="s">
        <v>232</v>
      </c>
      <c r="E329" s="187" t="s">
        <v>807</v>
      </c>
      <c r="F329" s="188" t="s">
        <v>808</v>
      </c>
      <c r="G329" s="189" t="s">
        <v>145</v>
      </c>
      <c r="H329" s="190">
        <v>0.10299999999999999</v>
      </c>
      <c r="I329" s="191"/>
      <c r="J329" s="192">
        <f>ROUND(I329*H329,2)</f>
        <v>0</v>
      </c>
      <c r="K329" s="193"/>
      <c r="L329" s="194"/>
      <c r="M329" s="195" t="s">
        <v>1</v>
      </c>
      <c r="N329" s="196" t="s">
        <v>41</v>
      </c>
      <c r="P329" s="154">
        <f>O329*H329</f>
        <v>0</v>
      </c>
      <c r="Q329" s="154">
        <v>0.55000000000000004</v>
      </c>
      <c r="R329" s="154">
        <f>Q329*H329</f>
        <v>5.6649999999999999E-2</v>
      </c>
      <c r="S329" s="154">
        <v>0</v>
      </c>
      <c r="T329" s="155">
        <f>S329*H329</f>
        <v>0</v>
      </c>
      <c r="AR329" s="156" t="s">
        <v>322</v>
      </c>
      <c r="AT329" s="156" t="s">
        <v>232</v>
      </c>
      <c r="AU329" s="156" t="s">
        <v>88</v>
      </c>
      <c r="AY329" s="17" t="s">
        <v>127</v>
      </c>
      <c r="BE329" s="157">
        <f>IF(N329="základná",J329,0)</f>
        <v>0</v>
      </c>
      <c r="BF329" s="157">
        <f>IF(N329="znížená",J329,0)</f>
        <v>0</v>
      </c>
      <c r="BG329" s="157">
        <f>IF(N329="zákl. prenesená",J329,0)</f>
        <v>0</v>
      </c>
      <c r="BH329" s="157">
        <f>IF(N329="zníž. prenesená",J329,0)</f>
        <v>0</v>
      </c>
      <c r="BI329" s="157">
        <f>IF(N329="nulová",J329,0)</f>
        <v>0</v>
      </c>
      <c r="BJ329" s="17" t="s">
        <v>88</v>
      </c>
      <c r="BK329" s="157">
        <f>ROUND(I329*H329,2)</f>
        <v>0</v>
      </c>
      <c r="BL329" s="17" t="s">
        <v>231</v>
      </c>
      <c r="BM329" s="156" t="s">
        <v>809</v>
      </c>
    </row>
    <row r="330" spans="2:65" s="13" customFormat="1" ht="11.25">
      <c r="B330" s="165"/>
      <c r="D330" s="159" t="s">
        <v>135</v>
      </c>
      <c r="E330" s="166" t="s">
        <v>1</v>
      </c>
      <c r="F330" s="167" t="s">
        <v>810</v>
      </c>
      <c r="H330" s="168">
        <v>9.4E-2</v>
      </c>
      <c r="I330" s="169"/>
      <c r="L330" s="165"/>
      <c r="M330" s="170"/>
      <c r="T330" s="171"/>
      <c r="AT330" s="166" t="s">
        <v>135</v>
      </c>
      <c r="AU330" s="166" t="s">
        <v>88</v>
      </c>
      <c r="AV330" s="13" t="s">
        <v>88</v>
      </c>
      <c r="AW330" s="13" t="s">
        <v>31</v>
      </c>
      <c r="AX330" s="13" t="s">
        <v>75</v>
      </c>
      <c r="AY330" s="166" t="s">
        <v>127</v>
      </c>
    </row>
    <row r="331" spans="2:65" s="14" customFormat="1" ht="11.25">
      <c r="B331" s="172"/>
      <c r="D331" s="159" t="s">
        <v>135</v>
      </c>
      <c r="E331" s="173" t="s">
        <v>1</v>
      </c>
      <c r="F331" s="174" t="s">
        <v>138</v>
      </c>
      <c r="H331" s="175">
        <v>9.4E-2</v>
      </c>
      <c r="I331" s="176"/>
      <c r="L331" s="172"/>
      <c r="M331" s="177"/>
      <c r="T331" s="178"/>
      <c r="AT331" s="173" t="s">
        <v>135</v>
      </c>
      <c r="AU331" s="173" t="s">
        <v>88</v>
      </c>
      <c r="AV331" s="14" t="s">
        <v>133</v>
      </c>
      <c r="AW331" s="14" t="s">
        <v>31</v>
      </c>
      <c r="AX331" s="14" t="s">
        <v>82</v>
      </c>
      <c r="AY331" s="173" t="s">
        <v>127</v>
      </c>
    </row>
    <row r="332" spans="2:65" s="13" customFormat="1" ht="11.25">
      <c r="B332" s="165"/>
      <c r="D332" s="159" t="s">
        <v>135</v>
      </c>
      <c r="F332" s="167" t="s">
        <v>811</v>
      </c>
      <c r="H332" s="168">
        <v>0.10299999999999999</v>
      </c>
      <c r="I332" s="169"/>
      <c r="L332" s="165"/>
      <c r="M332" s="170"/>
      <c r="T332" s="171"/>
      <c r="AT332" s="166" t="s">
        <v>135</v>
      </c>
      <c r="AU332" s="166" t="s">
        <v>88</v>
      </c>
      <c r="AV332" s="13" t="s">
        <v>88</v>
      </c>
      <c r="AW332" s="13" t="s">
        <v>3</v>
      </c>
      <c r="AX332" s="13" t="s">
        <v>82</v>
      </c>
      <c r="AY332" s="166" t="s">
        <v>127</v>
      </c>
    </row>
    <row r="333" spans="2:65" s="1" customFormat="1" ht="44.25" customHeight="1">
      <c r="B333" s="143"/>
      <c r="C333" s="144" t="s">
        <v>812</v>
      </c>
      <c r="D333" s="144" t="s">
        <v>129</v>
      </c>
      <c r="E333" s="145" t="s">
        <v>813</v>
      </c>
      <c r="F333" s="146" t="s">
        <v>814</v>
      </c>
      <c r="G333" s="147" t="s">
        <v>145</v>
      </c>
      <c r="H333" s="148">
        <v>9.4E-2</v>
      </c>
      <c r="I333" s="149"/>
      <c r="J333" s="150">
        <f>ROUND(I333*H333,2)</f>
        <v>0</v>
      </c>
      <c r="K333" s="151"/>
      <c r="L333" s="32"/>
      <c r="M333" s="152" t="s">
        <v>1</v>
      </c>
      <c r="N333" s="153" t="s">
        <v>41</v>
      </c>
      <c r="P333" s="154">
        <f>O333*H333</f>
        <v>0</v>
      </c>
      <c r="Q333" s="154">
        <v>2.2329999999999999E-2</v>
      </c>
      <c r="R333" s="154">
        <f>Q333*H333</f>
        <v>2.0990200000000001E-3</v>
      </c>
      <c r="S333" s="154">
        <v>0</v>
      </c>
      <c r="T333" s="155">
        <f>S333*H333</f>
        <v>0</v>
      </c>
      <c r="AR333" s="156" t="s">
        <v>231</v>
      </c>
      <c r="AT333" s="156" t="s">
        <v>129</v>
      </c>
      <c r="AU333" s="156" t="s">
        <v>88</v>
      </c>
      <c r="AY333" s="17" t="s">
        <v>127</v>
      </c>
      <c r="BE333" s="157">
        <f>IF(N333="základná",J333,0)</f>
        <v>0</v>
      </c>
      <c r="BF333" s="157">
        <f>IF(N333="znížená",J333,0)</f>
        <v>0</v>
      </c>
      <c r="BG333" s="157">
        <f>IF(N333="zákl. prenesená",J333,0)</f>
        <v>0</v>
      </c>
      <c r="BH333" s="157">
        <f>IF(N333="zníž. prenesená",J333,0)</f>
        <v>0</v>
      </c>
      <c r="BI333" s="157">
        <f>IF(N333="nulová",J333,0)</f>
        <v>0</v>
      </c>
      <c r="BJ333" s="17" t="s">
        <v>88</v>
      </c>
      <c r="BK333" s="157">
        <f>ROUND(I333*H333,2)</f>
        <v>0</v>
      </c>
      <c r="BL333" s="17" t="s">
        <v>231</v>
      </c>
      <c r="BM333" s="156" t="s">
        <v>815</v>
      </c>
    </row>
    <row r="334" spans="2:65" s="13" customFormat="1" ht="11.25">
      <c r="B334" s="165"/>
      <c r="D334" s="159" t="s">
        <v>135</v>
      </c>
      <c r="E334" s="166" t="s">
        <v>1</v>
      </c>
      <c r="F334" s="167" t="s">
        <v>810</v>
      </c>
      <c r="H334" s="168">
        <v>9.4E-2</v>
      </c>
      <c r="I334" s="169"/>
      <c r="L334" s="165"/>
      <c r="M334" s="170"/>
      <c r="T334" s="171"/>
      <c r="AT334" s="166" t="s">
        <v>135</v>
      </c>
      <c r="AU334" s="166" t="s">
        <v>88</v>
      </c>
      <c r="AV334" s="13" t="s">
        <v>88</v>
      </c>
      <c r="AW334" s="13" t="s">
        <v>31</v>
      </c>
      <c r="AX334" s="13" t="s">
        <v>75</v>
      </c>
      <c r="AY334" s="166" t="s">
        <v>127</v>
      </c>
    </row>
    <row r="335" spans="2:65" s="14" customFormat="1" ht="11.25">
      <c r="B335" s="172"/>
      <c r="D335" s="159" t="s">
        <v>135</v>
      </c>
      <c r="E335" s="173" t="s">
        <v>1</v>
      </c>
      <c r="F335" s="174" t="s">
        <v>138</v>
      </c>
      <c r="H335" s="175">
        <v>9.4E-2</v>
      </c>
      <c r="I335" s="176"/>
      <c r="L335" s="172"/>
      <c r="M335" s="177"/>
      <c r="T335" s="178"/>
      <c r="AT335" s="173" t="s">
        <v>135</v>
      </c>
      <c r="AU335" s="173" t="s">
        <v>88</v>
      </c>
      <c r="AV335" s="14" t="s">
        <v>133</v>
      </c>
      <c r="AW335" s="14" t="s">
        <v>31</v>
      </c>
      <c r="AX335" s="14" t="s">
        <v>82</v>
      </c>
      <c r="AY335" s="173" t="s">
        <v>127</v>
      </c>
    </row>
    <row r="336" spans="2:65" s="1" customFormat="1" ht="33" customHeight="1">
      <c r="B336" s="143"/>
      <c r="C336" s="144" t="s">
        <v>816</v>
      </c>
      <c r="D336" s="144" t="s">
        <v>129</v>
      </c>
      <c r="E336" s="145" t="s">
        <v>817</v>
      </c>
      <c r="F336" s="146" t="s">
        <v>818</v>
      </c>
      <c r="G336" s="147" t="s">
        <v>132</v>
      </c>
      <c r="H336" s="148">
        <v>19.5</v>
      </c>
      <c r="I336" s="149"/>
      <c r="J336" s="150">
        <f>ROUND(I336*H336,2)</f>
        <v>0</v>
      </c>
      <c r="K336" s="151"/>
      <c r="L336" s="32"/>
      <c r="M336" s="152" t="s">
        <v>1</v>
      </c>
      <c r="N336" s="153" t="s">
        <v>41</v>
      </c>
      <c r="P336" s="154">
        <f>O336*H336</f>
        <v>0</v>
      </c>
      <c r="Q336" s="154">
        <v>1.0370000000000001E-2</v>
      </c>
      <c r="R336" s="154">
        <f>Q336*H336</f>
        <v>0.20221500000000001</v>
      </c>
      <c r="S336" s="154">
        <v>0</v>
      </c>
      <c r="T336" s="155">
        <f>S336*H336</f>
        <v>0</v>
      </c>
      <c r="AR336" s="156" t="s">
        <v>231</v>
      </c>
      <c r="AT336" s="156" t="s">
        <v>129</v>
      </c>
      <c r="AU336" s="156" t="s">
        <v>88</v>
      </c>
      <c r="AY336" s="17" t="s">
        <v>127</v>
      </c>
      <c r="BE336" s="157">
        <f>IF(N336="základná",J336,0)</f>
        <v>0</v>
      </c>
      <c r="BF336" s="157">
        <f>IF(N336="znížená",J336,0)</f>
        <v>0</v>
      </c>
      <c r="BG336" s="157">
        <f>IF(N336="zákl. prenesená",J336,0)</f>
        <v>0</v>
      </c>
      <c r="BH336" s="157">
        <f>IF(N336="zníž. prenesená",J336,0)</f>
        <v>0</v>
      </c>
      <c r="BI336" s="157">
        <f>IF(N336="nulová",J336,0)</f>
        <v>0</v>
      </c>
      <c r="BJ336" s="17" t="s">
        <v>88</v>
      </c>
      <c r="BK336" s="157">
        <f>ROUND(I336*H336,2)</f>
        <v>0</v>
      </c>
      <c r="BL336" s="17" t="s">
        <v>231</v>
      </c>
      <c r="BM336" s="156" t="s">
        <v>819</v>
      </c>
    </row>
    <row r="337" spans="2:65" s="13" customFormat="1" ht="11.25">
      <c r="B337" s="165"/>
      <c r="D337" s="159" t="s">
        <v>135</v>
      </c>
      <c r="E337" s="166" t="s">
        <v>1</v>
      </c>
      <c r="F337" s="167" t="s">
        <v>715</v>
      </c>
      <c r="H337" s="168">
        <v>19.5</v>
      </c>
      <c r="I337" s="169"/>
      <c r="L337" s="165"/>
      <c r="M337" s="170"/>
      <c r="T337" s="171"/>
      <c r="AT337" s="166" t="s">
        <v>135</v>
      </c>
      <c r="AU337" s="166" t="s">
        <v>88</v>
      </c>
      <c r="AV337" s="13" t="s">
        <v>88</v>
      </c>
      <c r="AW337" s="13" t="s">
        <v>31</v>
      </c>
      <c r="AX337" s="13" t="s">
        <v>75</v>
      </c>
      <c r="AY337" s="166" t="s">
        <v>127</v>
      </c>
    </row>
    <row r="338" spans="2:65" s="14" customFormat="1" ht="11.25">
      <c r="B338" s="172"/>
      <c r="D338" s="159" t="s">
        <v>135</v>
      </c>
      <c r="E338" s="173" t="s">
        <v>1</v>
      </c>
      <c r="F338" s="174" t="s">
        <v>138</v>
      </c>
      <c r="H338" s="175">
        <v>19.5</v>
      </c>
      <c r="I338" s="176"/>
      <c r="L338" s="172"/>
      <c r="M338" s="177"/>
      <c r="T338" s="178"/>
      <c r="AT338" s="173" t="s">
        <v>135</v>
      </c>
      <c r="AU338" s="173" t="s">
        <v>88</v>
      </c>
      <c r="AV338" s="14" t="s">
        <v>133</v>
      </c>
      <c r="AW338" s="14" t="s">
        <v>31</v>
      </c>
      <c r="AX338" s="14" t="s">
        <v>82</v>
      </c>
      <c r="AY338" s="173" t="s">
        <v>127</v>
      </c>
    </row>
    <row r="339" spans="2:65" s="1" customFormat="1" ht="24.2" customHeight="1">
      <c r="B339" s="143"/>
      <c r="C339" s="144" t="s">
        <v>820</v>
      </c>
      <c r="D339" s="144" t="s">
        <v>129</v>
      </c>
      <c r="E339" s="145" t="s">
        <v>821</v>
      </c>
      <c r="F339" s="146" t="s">
        <v>822</v>
      </c>
      <c r="G339" s="147" t="s">
        <v>409</v>
      </c>
      <c r="H339" s="197"/>
      <c r="I339" s="149"/>
      <c r="J339" s="150">
        <f>ROUND(I339*H339,2)</f>
        <v>0</v>
      </c>
      <c r="K339" s="151"/>
      <c r="L339" s="32"/>
      <c r="M339" s="152" t="s">
        <v>1</v>
      </c>
      <c r="N339" s="153" t="s">
        <v>41</v>
      </c>
      <c r="P339" s="154">
        <f>O339*H339</f>
        <v>0</v>
      </c>
      <c r="Q339" s="154">
        <v>0</v>
      </c>
      <c r="R339" s="154">
        <f>Q339*H339</f>
        <v>0</v>
      </c>
      <c r="S339" s="154">
        <v>0</v>
      </c>
      <c r="T339" s="155">
        <f>S339*H339</f>
        <v>0</v>
      </c>
      <c r="AR339" s="156" t="s">
        <v>231</v>
      </c>
      <c r="AT339" s="156" t="s">
        <v>129</v>
      </c>
      <c r="AU339" s="156" t="s">
        <v>88</v>
      </c>
      <c r="AY339" s="17" t="s">
        <v>127</v>
      </c>
      <c r="BE339" s="157">
        <f>IF(N339="základná",J339,0)</f>
        <v>0</v>
      </c>
      <c r="BF339" s="157">
        <f>IF(N339="znížená",J339,0)</f>
        <v>0</v>
      </c>
      <c r="BG339" s="157">
        <f>IF(N339="zákl. prenesená",J339,0)</f>
        <v>0</v>
      </c>
      <c r="BH339" s="157">
        <f>IF(N339="zníž. prenesená",J339,0)</f>
        <v>0</v>
      </c>
      <c r="BI339" s="157">
        <f>IF(N339="nulová",J339,0)</f>
        <v>0</v>
      </c>
      <c r="BJ339" s="17" t="s">
        <v>88</v>
      </c>
      <c r="BK339" s="157">
        <f>ROUND(I339*H339,2)</f>
        <v>0</v>
      </c>
      <c r="BL339" s="17" t="s">
        <v>231</v>
      </c>
      <c r="BM339" s="156" t="s">
        <v>823</v>
      </c>
    </row>
    <row r="340" spans="2:65" s="11" customFormat="1" ht="22.9" customHeight="1">
      <c r="B340" s="131"/>
      <c r="D340" s="132" t="s">
        <v>74</v>
      </c>
      <c r="E340" s="141" t="s">
        <v>824</v>
      </c>
      <c r="F340" s="141" t="s">
        <v>825</v>
      </c>
      <c r="I340" s="134"/>
      <c r="J340" s="142">
        <f>BK340</f>
        <v>0</v>
      </c>
      <c r="L340" s="131"/>
      <c r="M340" s="136"/>
      <c r="P340" s="137">
        <f>SUM(P341:P355)</f>
        <v>0</v>
      </c>
      <c r="R340" s="137">
        <f>SUM(R341:R355)</f>
        <v>0.24101151999999998</v>
      </c>
      <c r="T340" s="138">
        <f>SUM(T341:T355)</f>
        <v>0</v>
      </c>
      <c r="AR340" s="132" t="s">
        <v>88</v>
      </c>
      <c r="AT340" s="139" t="s">
        <v>74</v>
      </c>
      <c r="AU340" s="139" t="s">
        <v>82</v>
      </c>
      <c r="AY340" s="132" t="s">
        <v>127</v>
      </c>
      <c r="BK340" s="140">
        <f>SUM(BK341:BK355)</f>
        <v>0</v>
      </c>
    </row>
    <row r="341" spans="2:65" s="1" customFormat="1" ht="37.9" customHeight="1">
      <c r="B341" s="143"/>
      <c r="C341" s="144" t="s">
        <v>826</v>
      </c>
      <c r="D341" s="144" t="s">
        <v>129</v>
      </c>
      <c r="E341" s="145" t="s">
        <v>827</v>
      </c>
      <c r="F341" s="146" t="s">
        <v>828</v>
      </c>
      <c r="G341" s="147" t="s">
        <v>132</v>
      </c>
      <c r="H341" s="148">
        <v>1.8280000000000001</v>
      </c>
      <c r="I341" s="149"/>
      <c r="J341" s="150">
        <f>ROUND(I341*H341,2)</f>
        <v>0</v>
      </c>
      <c r="K341" s="151"/>
      <c r="L341" s="32"/>
      <c r="M341" s="152" t="s">
        <v>1</v>
      </c>
      <c r="N341" s="153" t="s">
        <v>41</v>
      </c>
      <c r="P341" s="154">
        <f>O341*H341</f>
        <v>0</v>
      </c>
      <c r="Q341" s="154">
        <v>1.1950000000000001E-2</v>
      </c>
      <c r="R341" s="154">
        <f>Q341*H341</f>
        <v>2.1844600000000002E-2</v>
      </c>
      <c r="S341" s="154">
        <v>0</v>
      </c>
      <c r="T341" s="155">
        <f>S341*H341</f>
        <v>0</v>
      </c>
      <c r="AR341" s="156" t="s">
        <v>231</v>
      </c>
      <c r="AT341" s="156" t="s">
        <v>129</v>
      </c>
      <c r="AU341" s="156" t="s">
        <v>88</v>
      </c>
      <c r="AY341" s="17" t="s">
        <v>127</v>
      </c>
      <c r="BE341" s="157">
        <f>IF(N341="základná",J341,0)</f>
        <v>0</v>
      </c>
      <c r="BF341" s="157">
        <f>IF(N341="znížená",J341,0)</f>
        <v>0</v>
      </c>
      <c r="BG341" s="157">
        <f>IF(N341="zákl. prenesená",J341,0)</f>
        <v>0</v>
      </c>
      <c r="BH341" s="157">
        <f>IF(N341="zníž. prenesená",J341,0)</f>
        <v>0</v>
      </c>
      <c r="BI341" s="157">
        <f>IF(N341="nulová",J341,0)</f>
        <v>0</v>
      </c>
      <c r="BJ341" s="17" t="s">
        <v>88</v>
      </c>
      <c r="BK341" s="157">
        <f>ROUND(I341*H341,2)</f>
        <v>0</v>
      </c>
      <c r="BL341" s="17" t="s">
        <v>231</v>
      </c>
      <c r="BM341" s="156" t="s">
        <v>829</v>
      </c>
    </row>
    <row r="342" spans="2:65" s="12" customFormat="1" ht="11.25">
      <c r="B342" s="158"/>
      <c r="D342" s="159" t="s">
        <v>135</v>
      </c>
      <c r="E342" s="160" t="s">
        <v>1</v>
      </c>
      <c r="F342" s="161" t="s">
        <v>830</v>
      </c>
      <c r="H342" s="160" t="s">
        <v>1</v>
      </c>
      <c r="I342" s="162"/>
      <c r="L342" s="158"/>
      <c r="M342" s="163"/>
      <c r="T342" s="164"/>
      <c r="AT342" s="160" t="s">
        <v>135</v>
      </c>
      <c r="AU342" s="160" t="s">
        <v>88</v>
      </c>
      <c r="AV342" s="12" t="s">
        <v>82</v>
      </c>
      <c r="AW342" s="12" t="s">
        <v>31</v>
      </c>
      <c r="AX342" s="12" t="s">
        <v>75</v>
      </c>
      <c r="AY342" s="160" t="s">
        <v>127</v>
      </c>
    </row>
    <row r="343" spans="2:65" s="13" customFormat="1" ht="11.25">
      <c r="B343" s="165"/>
      <c r="D343" s="159" t="s">
        <v>135</v>
      </c>
      <c r="E343" s="166" t="s">
        <v>1</v>
      </c>
      <c r="F343" s="167" t="s">
        <v>831</v>
      </c>
      <c r="H343" s="168">
        <v>1.8280000000000001</v>
      </c>
      <c r="I343" s="169"/>
      <c r="L343" s="165"/>
      <c r="M343" s="170"/>
      <c r="T343" s="171"/>
      <c r="AT343" s="166" t="s">
        <v>135</v>
      </c>
      <c r="AU343" s="166" t="s">
        <v>88</v>
      </c>
      <c r="AV343" s="13" t="s">
        <v>88</v>
      </c>
      <c r="AW343" s="13" t="s">
        <v>31</v>
      </c>
      <c r="AX343" s="13" t="s">
        <v>75</v>
      </c>
      <c r="AY343" s="166" t="s">
        <v>127</v>
      </c>
    </row>
    <row r="344" spans="2:65" s="14" customFormat="1" ht="11.25">
      <c r="B344" s="172"/>
      <c r="D344" s="159" t="s">
        <v>135</v>
      </c>
      <c r="E344" s="173" t="s">
        <v>1</v>
      </c>
      <c r="F344" s="174" t="s">
        <v>138</v>
      </c>
      <c r="H344" s="175">
        <v>1.8280000000000001</v>
      </c>
      <c r="I344" s="176"/>
      <c r="L344" s="172"/>
      <c r="M344" s="177"/>
      <c r="T344" s="178"/>
      <c r="AT344" s="173" t="s">
        <v>135</v>
      </c>
      <c r="AU344" s="173" t="s">
        <v>88</v>
      </c>
      <c r="AV344" s="14" t="s">
        <v>133</v>
      </c>
      <c r="AW344" s="14" t="s">
        <v>31</v>
      </c>
      <c r="AX344" s="14" t="s">
        <v>82</v>
      </c>
      <c r="AY344" s="173" t="s">
        <v>127</v>
      </c>
    </row>
    <row r="345" spans="2:65" s="1" customFormat="1" ht="37.9" customHeight="1">
      <c r="B345" s="143"/>
      <c r="C345" s="144" t="s">
        <v>832</v>
      </c>
      <c r="D345" s="144" t="s">
        <v>129</v>
      </c>
      <c r="E345" s="145" t="s">
        <v>833</v>
      </c>
      <c r="F345" s="146" t="s">
        <v>834</v>
      </c>
      <c r="G345" s="147" t="s">
        <v>132</v>
      </c>
      <c r="H345" s="148">
        <v>17.994</v>
      </c>
      <c r="I345" s="149"/>
      <c r="J345" s="150">
        <f>ROUND(I345*H345,2)</f>
        <v>0</v>
      </c>
      <c r="K345" s="151"/>
      <c r="L345" s="32"/>
      <c r="M345" s="152" t="s">
        <v>1</v>
      </c>
      <c r="N345" s="153" t="s">
        <v>41</v>
      </c>
      <c r="P345" s="154">
        <f>O345*H345</f>
        <v>0</v>
      </c>
      <c r="Q345" s="154">
        <v>1.218E-2</v>
      </c>
      <c r="R345" s="154">
        <f>Q345*H345</f>
        <v>0.21916691999999999</v>
      </c>
      <c r="S345" s="154">
        <v>0</v>
      </c>
      <c r="T345" s="155">
        <f>S345*H345</f>
        <v>0</v>
      </c>
      <c r="AR345" s="156" t="s">
        <v>231</v>
      </c>
      <c r="AT345" s="156" t="s">
        <v>129</v>
      </c>
      <c r="AU345" s="156" t="s">
        <v>88</v>
      </c>
      <c r="AY345" s="17" t="s">
        <v>127</v>
      </c>
      <c r="BE345" s="157">
        <f>IF(N345="základná",J345,0)</f>
        <v>0</v>
      </c>
      <c r="BF345" s="157">
        <f>IF(N345="znížená",J345,0)</f>
        <v>0</v>
      </c>
      <c r="BG345" s="157">
        <f>IF(N345="zákl. prenesená",J345,0)</f>
        <v>0</v>
      </c>
      <c r="BH345" s="157">
        <f>IF(N345="zníž. prenesená",J345,0)</f>
        <v>0</v>
      </c>
      <c r="BI345" s="157">
        <f>IF(N345="nulová",J345,0)</f>
        <v>0</v>
      </c>
      <c r="BJ345" s="17" t="s">
        <v>88</v>
      </c>
      <c r="BK345" s="157">
        <f>ROUND(I345*H345,2)</f>
        <v>0</v>
      </c>
      <c r="BL345" s="17" t="s">
        <v>231</v>
      </c>
      <c r="BM345" s="156" t="s">
        <v>835</v>
      </c>
    </row>
    <row r="346" spans="2:65" s="12" customFormat="1" ht="11.25">
      <c r="B346" s="158"/>
      <c r="D346" s="159" t="s">
        <v>135</v>
      </c>
      <c r="E346" s="160" t="s">
        <v>1</v>
      </c>
      <c r="F346" s="161" t="s">
        <v>836</v>
      </c>
      <c r="H346" s="160" t="s">
        <v>1</v>
      </c>
      <c r="I346" s="162"/>
      <c r="L346" s="158"/>
      <c r="M346" s="163"/>
      <c r="T346" s="164"/>
      <c r="AT346" s="160" t="s">
        <v>135</v>
      </c>
      <c r="AU346" s="160" t="s">
        <v>88</v>
      </c>
      <c r="AV346" s="12" t="s">
        <v>82</v>
      </c>
      <c r="AW346" s="12" t="s">
        <v>31</v>
      </c>
      <c r="AX346" s="12" t="s">
        <v>75</v>
      </c>
      <c r="AY346" s="160" t="s">
        <v>127</v>
      </c>
    </row>
    <row r="347" spans="2:65" s="13" customFormat="1" ht="11.25">
      <c r="B347" s="165"/>
      <c r="D347" s="159" t="s">
        <v>135</v>
      </c>
      <c r="E347" s="166" t="s">
        <v>1</v>
      </c>
      <c r="F347" s="167" t="s">
        <v>837</v>
      </c>
      <c r="H347" s="168">
        <v>10.563000000000001</v>
      </c>
      <c r="I347" s="169"/>
      <c r="L347" s="165"/>
      <c r="M347" s="170"/>
      <c r="T347" s="171"/>
      <c r="AT347" s="166" t="s">
        <v>135</v>
      </c>
      <c r="AU347" s="166" t="s">
        <v>88</v>
      </c>
      <c r="AV347" s="13" t="s">
        <v>88</v>
      </c>
      <c r="AW347" s="13" t="s">
        <v>31</v>
      </c>
      <c r="AX347" s="13" t="s">
        <v>75</v>
      </c>
      <c r="AY347" s="166" t="s">
        <v>127</v>
      </c>
    </row>
    <row r="348" spans="2:65" s="12" customFormat="1" ht="11.25">
      <c r="B348" s="158"/>
      <c r="D348" s="159" t="s">
        <v>135</v>
      </c>
      <c r="E348" s="160" t="s">
        <v>1</v>
      </c>
      <c r="F348" s="161" t="s">
        <v>838</v>
      </c>
      <c r="H348" s="160" t="s">
        <v>1</v>
      </c>
      <c r="I348" s="162"/>
      <c r="L348" s="158"/>
      <c r="M348" s="163"/>
      <c r="T348" s="164"/>
      <c r="AT348" s="160" t="s">
        <v>135</v>
      </c>
      <c r="AU348" s="160" t="s">
        <v>88</v>
      </c>
      <c r="AV348" s="12" t="s">
        <v>82</v>
      </c>
      <c r="AW348" s="12" t="s">
        <v>31</v>
      </c>
      <c r="AX348" s="12" t="s">
        <v>75</v>
      </c>
      <c r="AY348" s="160" t="s">
        <v>127</v>
      </c>
    </row>
    <row r="349" spans="2:65" s="13" customFormat="1" ht="11.25">
      <c r="B349" s="165"/>
      <c r="D349" s="159" t="s">
        <v>135</v>
      </c>
      <c r="E349" s="166" t="s">
        <v>1</v>
      </c>
      <c r="F349" s="167" t="s">
        <v>839</v>
      </c>
      <c r="H349" s="168">
        <v>4.7530000000000001</v>
      </c>
      <c r="I349" s="169"/>
      <c r="L349" s="165"/>
      <c r="M349" s="170"/>
      <c r="T349" s="171"/>
      <c r="AT349" s="166" t="s">
        <v>135</v>
      </c>
      <c r="AU349" s="166" t="s">
        <v>88</v>
      </c>
      <c r="AV349" s="13" t="s">
        <v>88</v>
      </c>
      <c r="AW349" s="13" t="s">
        <v>31</v>
      </c>
      <c r="AX349" s="13" t="s">
        <v>75</v>
      </c>
      <c r="AY349" s="166" t="s">
        <v>127</v>
      </c>
    </row>
    <row r="350" spans="2:65" s="12" customFormat="1" ht="11.25">
      <c r="B350" s="158"/>
      <c r="D350" s="159" t="s">
        <v>135</v>
      </c>
      <c r="E350" s="160" t="s">
        <v>1</v>
      </c>
      <c r="F350" s="161" t="s">
        <v>840</v>
      </c>
      <c r="H350" s="160" t="s">
        <v>1</v>
      </c>
      <c r="I350" s="162"/>
      <c r="L350" s="158"/>
      <c r="M350" s="163"/>
      <c r="T350" s="164"/>
      <c r="AT350" s="160" t="s">
        <v>135</v>
      </c>
      <c r="AU350" s="160" t="s">
        <v>88</v>
      </c>
      <c r="AV350" s="12" t="s">
        <v>82</v>
      </c>
      <c r="AW350" s="12" t="s">
        <v>31</v>
      </c>
      <c r="AX350" s="12" t="s">
        <v>75</v>
      </c>
      <c r="AY350" s="160" t="s">
        <v>127</v>
      </c>
    </row>
    <row r="351" spans="2:65" s="13" customFormat="1" ht="11.25">
      <c r="B351" s="165"/>
      <c r="D351" s="159" t="s">
        <v>135</v>
      </c>
      <c r="E351" s="166" t="s">
        <v>1</v>
      </c>
      <c r="F351" s="167" t="s">
        <v>841</v>
      </c>
      <c r="H351" s="168">
        <v>1.3180000000000001</v>
      </c>
      <c r="I351" s="169"/>
      <c r="L351" s="165"/>
      <c r="M351" s="170"/>
      <c r="T351" s="171"/>
      <c r="AT351" s="166" t="s">
        <v>135</v>
      </c>
      <c r="AU351" s="166" t="s">
        <v>88</v>
      </c>
      <c r="AV351" s="13" t="s">
        <v>88</v>
      </c>
      <c r="AW351" s="13" t="s">
        <v>31</v>
      </c>
      <c r="AX351" s="13" t="s">
        <v>75</v>
      </c>
      <c r="AY351" s="166" t="s">
        <v>127</v>
      </c>
    </row>
    <row r="352" spans="2:65" s="12" customFormat="1" ht="11.25">
      <c r="B352" s="158"/>
      <c r="D352" s="159" t="s">
        <v>135</v>
      </c>
      <c r="E352" s="160" t="s">
        <v>1</v>
      </c>
      <c r="F352" s="161" t="s">
        <v>830</v>
      </c>
      <c r="H352" s="160" t="s">
        <v>1</v>
      </c>
      <c r="I352" s="162"/>
      <c r="L352" s="158"/>
      <c r="M352" s="163"/>
      <c r="T352" s="164"/>
      <c r="AT352" s="160" t="s">
        <v>135</v>
      </c>
      <c r="AU352" s="160" t="s">
        <v>88</v>
      </c>
      <c r="AV352" s="12" t="s">
        <v>82</v>
      </c>
      <c r="AW352" s="12" t="s">
        <v>31</v>
      </c>
      <c r="AX352" s="12" t="s">
        <v>75</v>
      </c>
      <c r="AY352" s="160" t="s">
        <v>127</v>
      </c>
    </row>
    <row r="353" spans="2:65" s="13" customFormat="1" ht="11.25">
      <c r="B353" s="165"/>
      <c r="D353" s="159" t="s">
        <v>135</v>
      </c>
      <c r="E353" s="166" t="s">
        <v>1</v>
      </c>
      <c r="F353" s="167" t="s">
        <v>842</v>
      </c>
      <c r="H353" s="168">
        <v>1.36</v>
      </c>
      <c r="I353" s="169"/>
      <c r="L353" s="165"/>
      <c r="M353" s="170"/>
      <c r="T353" s="171"/>
      <c r="AT353" s="166" t="s">
        <v>135</v>
      </c>
      <c r="AU353" s="166" t="s">
        <v>88</v>
      </c>
      <c r="AV353" s="13" t="s">
        <v>88</v>
      </c>
      <c r="AW353" s="13" t="s">
        <v>31</v>
      </c>
      <c r="AX353" s="13" t="s">
        <v>75</v>
      </c>
      <c r="AY353" s="166" t="s">
        <v>127</v>
      </c>
    </row>
    <row r="354" spans="2:65" s="14" customFormat="1" ht="11.25">
      <c r="B354" s="172"/>
      <c r="D354" s="159" t="s">
        <v>135</v>
      </c>
      <c r="E354" s="173" t="s">
        <v>1</v>
      </c>
      <c r="F354" s="174" t="s">
        <v>138</v>
      </c>
      <c r="H354" s="175">
        <v>17.994</v>
      </c>
      <c r="I354" s="176"/>
      <c r="L354" s="172"/>
      <c r="M354" s="177"/>
      <c r="T354" s="178"/>
      <c r="AT354" s="173" t="s">
        <v>135</v>
      </c>
      <c r="AU354" s="173" t="s">
        <v>88</v>
      </c>
      <c r="AV354" s="14" t="s">
        <v>133</v>
      </c>
      <c r="AW354" s="14" t="s">
        <v>31</v>
      </c>
      <c r="AX354" s="14" t="s">
        <v>82</v>
      </c>
      <c r="AY354" s="173" t="s">
        <v>127</v>
      </c>
    </row>
    <row r="355" spans="2:65" s="1" customFormat="1" ht="21.75" customHeight="1">
      <c r="B355" s="143"/>
      <c r="C355" s="144" t="s">
        <v>843</v>
      </c>
      <c r="D355" s="144" t="s">
        <v>129</v>
      </c>
      <c r="E355" s="145" t="s">
        <v>844</v>
      </c>
      <c r="F355" s="146" t="s">
        <v>845</v>
      </c>
      <c r="G355" s="147" t="s">
        <v>409</v>
      </c>
      <c r="H355" s="197"/>
      <c r="I355" s="149"/>
      <c r="J355" s="150">
        <f>ROUND(I355*H355,2)</f>
        <v>0</v>
      </c>
      <c r="K355" s="151"/>
      <c r="L355" s="32"/>
      <c r="M355" s="152" t="s">
        <v>1</v>
      </c>
      <c r="N355" s="153" t="s">
        <v>41</v>
      </c>
      <c r="P355" s="154">
        <f>O355*H355</f>
        <v>0</v>
      </c>
      <c r="Q355" s="154">
        <v>0</v>
      </c>
      <c r="R355" s="154">
        <f>Q355*H355</f>
        <v>0</v>
      </c>
      <c r="S355" s="154">
        <v>0</v>
      </c>
      <c r="T355" s="155">
        <f>S355*H355</f>
        <v>0</v>
      </c>
      <c r="AR355" s="156" t="s">
        <v>231</v>
      </c>
      <c r="AT355" s="156" t="s">
        <v>129</v>
      </c>
      <c r="AU355" s="156" t="s">
        <v>88</v>
      </c>
      <c r="AY355" s="17" t="s">
        <v>127</v>
      </c>
      <c r="BE355" s="157">
        <f>IF(N355="základná",J355,0)</f>
        <v>0</v>
      </c>
      <c r="BF355" s="157">
        <f>IF(N355="znížená",J355,0)</f>
        <v>0</v>
      </c>
      <c r="BG355" s="157">
        <f>IF(N355="zákl. prenesená",J355,0)</f>
        <v>0</v>
      </c>
      <c r="BH355" s="157">
        <f>IF(N355="zníž. prenesená",J355,0)</f>
        <v>0</v>
      </c>
      <c r="BI355" s="157">
        <f>IF(N355="nulová",J355,0)</f>
        <v>0</v>
      </c>
      <c r="BJ355" s="17" t="s">
        <v>88</v>
      </c>
      <c r="BK355" s="157">
        <f>ROUND(I355*H355,2)</f>
        <v>0</v>
      </c>
      <c r="BL355" s="17" t="s">
        <v>231</v>
      </c>
      <c r="BM355" s="156" t="s">
        <v>846</v>
      </c>
    </row>
    <row r="356" spans="2:65" s="11" customFormat="1" ht="22.9" customHeight="1">
      <c r="B356" s="131"/>
      <c r="D356" s="132" t="s">
        <v>74</v>
      </c>
      <c r="E356" s="141" t="s">
        <v>411</v>
      </c>
      <c r="F356" s="141" t="s">
        <v>412</v>
      </c>
      <c r="I356" s="134"/>
      <c r="J356" s="142">
        <f>BK356</f>
        <v>0</v>
      </c>
      <c r="L356" s="131"/>
      <c r="M356" s="136"/>
      <c r="P356" s="137">
        <f>SUM(P357:P359)</f>
        <v>0</v>
      </c>
      <c r="R356" s="137">
        <f>SUM(R357:R359)</f>
        <v>0.11399999999999999</v>
      </c>
      <c r="T356" s="138">
        <f>SUM(T357:T359)</f>
        <v>0</v>
      </c>
      <c r="AR356" s="132" t="s">
        <v>88</v>
      </c>
      <c r="AT356" s="139" t="s">
        <v>74</v>
      </c>
      <c r="AU356" s="139" t="s">
        <v>82</v>
      </c>
      <c r="AY356" s="132" t="s">
        <v>127</v>
      </c>
      <c r="BK356" s="140">
        <f>SUM(BK357:BK359)</f>
        <v>0</v>
      </c>
    </row>
    <row r="357" spans="2:65" s="1" customFormat="1" ht="24.2" customHeight="1">
      <c r="B357" s="143"/>
      <c r="C357" s="144" t="s">
        <v>847</v>
      </c>
      <c r="D357" s="144" t="s">
        <v>129</v>
      </c>
      <c r="E357" s="145" t="s">
        <v>848</v>
      </c>
      <c r="F357" s="146" t="s">
        <v>849</v>
      </c>
      <c r="G357" s="147" t="s">
        <v>226</v>
      </c>
      <c r="H357" s="148">
        <v>3</v>
      </c>
      <c r="I357" s="149"/>
      <c r="J357" s="150">
        <f>ROUND(I357*H357,2)</f>
        <v>0</v>
      </c>
      <c r="K357" s="151"/>
      <c r="L357" s="32"/>
      <c r="M357" s="152" t="s">
        <v>1</v>
      </c>
      <c r="N357" s="153" t="s">
        <v>41</v>
      </c>
      <c r="P357" s="154">
        <f>O357*H357</f>
        <v>0</v>
      </c>
      <c r="Q357" s="154">
        <v>0</v>
      </c>
      <c r="R357" s="154">
        <f>Q357*H357</f>
        <v>0</v>
      </c>
      <c r="S357" s="154">
        <v>0</v>
      </c>
      <c r="T357" s="155">
        <f>S357*H357</f>
        <v>0</v>
      </c>
      <c r="AR357" s="156" t="s">
        <v>231</v>
      </c>
      <c r="AT357" s="156" t="s">
        <v>129</v>
      </c>
      <c r="AU357" s="156" t="s">
        <v>88</v>
      </c>
      <c r="AY357" s="17" t="s">
        <v>127</v>
      </c>
      <c r="BE357" s="157">
        <f>IF(N357="základná",J357,0)</f>
        <v>0</v>
      </c>
      <c r="BF357" s="157">
        <f>IF(N357="znížená",J357,0)</f>
        <v>0</v>
      </c>
      <c r="BG357" s="157">
        <f>IF(N357="zákl. prenesená",J357,0)</f>
        <v>0</v>
      </c>
      <c r="BH357" s="157">
        <f>IF(N357="zníž. prenesená",J357,0)</f>
        <v>0</v>
      </c>
      <c r="BI357" s="157">
        <f>IF(N357="nulová",J357,0)</f>
        <v>0</v>
      </c>
      <c r="BJ357" s="17" t="s">
        <v>88</v>
      </c>
      <c r="BK357" s="157">
        <f>ROUND(I357*H357,2)</f>
        <v>0</v>
      </c>
      <c r="BL357" s="17" t="s">
        <v>231</v>
      </c>
      <c r="BM357" s="156" t="s">
        <v>850</v>
      </c>
    </row>
    <row r="358" spans="2:65" s="1" customFormat="1" ht="37.9" customHeight="1">
      <c r="B358" s="143"/>
      <c r="C358" s="186" t="s">
        <v>851</v>
      </c>
      <c r="D358" s="186" t="s">
        <v>232</v>
      </c>
      <c r="E358" s="187" t="s">
        <v>852</v>
      </c>
      <c r="F358" s="188" t="s">
        <v>853</v>
      </c>
      <c r="G358" s="189" t="s">
        <v>226</v>
      </c>
      <c r="H358" s="190">
        <v>3</v>
      </c>
      <c r="I358" s="191"/>
      <c r="J358" s="192">
        <f>ROUND(I358*H358,2)</f>
        <v>0</v>
      </c>
      <c r="K358" s="193"/>
      <c r="L358" s="194"/>
      <c r="M358" s="195" t="s">
        <v>1</v>
      </c>
      <c r="N358" s="196" t="s">
        <v>41</v>
      </c>
      <c r="P358" s="154">
        <f>O358*H358</f>
        <v>0</v>
      </c>
      <c r="Q358" s="154">
        <v>3.7999999999999999E-2</v>
      </c>
      <c r="R358" s="154">
        <f>Q358*H358</f>
        <v>0.11399999999999999</v>
      </c>
      <c r="S358" s="154">
        <v>0</v>
      </c>
      <c r="T358" s="155">
        <f>S358*H358</f>
        <v>0</v>
      </c>
      <c r="AR358" s="156" t="s">
        <v>322</v>
      </c>
      <c r="AT358" s="156" t="s">
        <v>232</v>
      </c>
      <c r="AU358" s="156" t="s">
        <v>88</v>
      </c>
      <c r="AY358" s="17" t="s">
        <v>127</v>
      </c>
      <c r="BE358" s="157">
        <f>IF(N358="základná",J358,0)</f>
        <v>0</v>
      </c>
      <c r="BF358" s="157">
        <f>IF(N358="znížená",J358,0)</f>
        <v>0</v>
      </c>
      <c r="BG358" s="157">
        <f>IF(N358="zákl. prenesená",J358,0)</f>
        <v>0</v>
      </c>
      <c r="BH358" s="157">
        <f>IF(N358="zníž. prenesená",J358,0)</f>
        <v>0</v>
      </c>
      <c r="BI358" s="157">
        <f>IF(N358="nulová",J358,0)</f>
        <v>0</v>
      </c>
      <c r="BJ358" s="17" t="s">
        <v>88</v>
      </c>
      <c r="BK358" s="157">
        <f>ROUND(I358*H358,2)</f>
        <v>0</v>
      </c>
      <c r="BL358" s="17" t="s">
        <v>231</v>
      </c>
      <c r="BM358" s="156" t="s">
        <v>854</v>
      </c>
    </row>
    <row r="359" spans="2:65" s="1" customFormat="1" ht="24.2" customHeight="1">
      <c r="B359" s="143"/>
      <c r="C359" s="144" t="s">
        <v>855</v>
      </c>
      <c r="D359" s="144" t="s">
        <v>129</v>
      </c>
      <c r="E359" s="145" t="s">
        <v>444</v>
      </c>
      <c r="F359" s="146" t="s">
        <v>445</v>
      </c>
      <c r="G359" s="147" t="s">
        <v>409</v>
      </c>
      <c r="H359" s="197"/>
      <c r="I359" s="149"/>
      <c r="J359" s="150">
        <f>ROUND(I359*H359,2)</f>
        <v>0</v>
      </c>
      <c r="K359" s="151"/>
      <c r="L359" s="32"/>
      <c r="M359" s="152" t="s">
        <v>1</v>
      </c>
      <c r="N359" s="153" t="s">
        <v>41</v>
      </c>
      <c r="P359" s="154">
        <f>O359*H359</f>
        <v>0</v>
      </c>
      <c r="Q359" s="154">
        <v>0</v>
      </c>
      <c r="R359" s="154">
        <f>Q359*H359</f>
        <v>0</v>
      </c>
      <c r="S359" s="154">
        <v>0</v>
      </c>
      <c r="T359" s="155">
        <f>S359*H359</f>
        <v>0</v>
      </c>
      <c r="AR359" s="156" t="s">
        <v>231</v>
      </c>
      <c r="AT359" s="156" t="s">
        <v>129</v>
      </c>
      <c r="AU359" s="156" t="s">
        <v>88</v>
      </c>
      <c r="AY359" s="17" t="s">
        <v>127</v>
      </c>
      <c r="BE359" s="157">
        <f>IF(N359="základná",J359,0)</f>
        <v>0</v>
      </c>
      <c r="BF359" s="157">
        <f>IF(N359="znížená",J359,0)</f>
        <v>0</v>
      </c>
      <c r="BG359" s="157">
        <f>IF(N359="zákl. prenesená",J359,0)</f>
        <v>0</v>
      </c>
      <c r="BH359" s="157">
        <f>IF(N359="zníž. prenesená",J359,0)</f>
        <v>0</v>
      </c>
      <c r="BI359" s="157">
        <f>IF(N359="nulová",J359,0)</f>
        <v>0</v>
      </c>
      <c r="BJ359" s="17" t="s">
        <v>88</v>
      </c>
      <c r="BK359" s="157">
        <f>ROUND(I359*H359,2)</f>
        <v>0</v>
      </c>
      <c r="BL359" s="17" t="s">
        <v>231</v>
      </c>
      <c r="BM359" s="156" t="s">
        <v>856</v>
      </c>
    </row>
    <row r="360" spans="2:65" s="11" customFormat="1" ht="22.9" customHeight="1">
      <c r="B360" s="131"/>
      <c r="D360" s="132" t="s">
        <v>74</v>
      </c>
      <c r="E360" s="141" t="s">
        <v>447</v>
      </c>
      <c r="F360" s="141" t="s">
        <v>448</v>
      </c>
      <c r="I360" s="134"/>
      <c r="J360" s="142">
        <f>BK360</f>
        <v>0</v>
      </c>
      <c r="L360" s="131"/>
      <c r="M360" s="136"/>
      <c r="P360" s="137">
        <f>SUM(P361:P369)</f>
        <v>0</v>
      </c>
      <c r="R360" s="137">
        <f>SUM(R361:R369)</f>
        <v>0.31303124999999998</v>
      </c>
      <c r="T360" s="138">
        <f>SUM(T361:T369)</f>
        <v>0</v>
      </c>
      <c r="AR360" s="132" t="s">
        <v>88</v>
      </c>
      <c r="AT360" s="139" t="s">
        <v>74</v>
      </c>
      <c r="AU360" s="139" t="s">
        <v>82</v>
      </c>
      <c r="AY360" s="132" t="s">
        <v>127</v>
      </c>
      <c r="BK360" s="140">
        <f>SUM(BK361:BK369)</f>
        <v>0</v>
      </c>
    </row>
    <row r="361" spans="2:65" s="1" customFormat="1" ht="24.2" customHeight="1">
      <c r="B361" s="143"/>
      <c r="C361" s="144" t="s">
        <v>857</v>
      </c>
      <c r="D361" s="144" t="s">
        <v>129</v>
      </c>
      <c r="E361" s="145" t="s">
        <v>858</v>
      </c>
      <c r="F361" s="146" t="s">
        <v>859</v>
      </c>
      <c r="G361" s="147" t="s">
        <v>480</v>
      </c>
      <c r="H361" s="148">
        <v>260.625</v>
      </c>
      <c r="I361" s="149"/>
      <c r="J361" s="150">
        <f>ROUND(I361*H361,2)</f>
        <v>0</v>
      </c>
      <c r="K361" s="151"/>
      <c r="L361" s="32"/>
      <c r="M361" s="152" t="s">
        <v>1</v>
      </c>
      <c r="N361" s="153" t="s">
        <v>41</v>
      </c>
      <c r="P361" s="154">
        <f>O361*H361</f>
        <v>0</v>
      </c>
      <c r="Q361" s="154">
        <v>5.0000000000000002E-5</v>
      </c>
      <c r="R361" s="154">
        <f>Q361*H361</f>
        <v>1.3031250000000001E-2</v>
      </c>
      <c r="S361" s="154">
        <v>0</v>
      </c>
      <c r="T361" s="155">
        <f>S361*H361</f>
        <v>0</v>
      </c>
      <c r="AR361" s="156" t="s">
        <v>231</v>
      </c>
      <c r="AT361" s="156" t="s">
        <v>129</v>
      </c>
      <c r="AU361" s="156" t="s">
        <v>88</v>
      </c>
      <c r="AY361" s="17" t="s">
        <v>127</v>
      </c>
      <c r="BE361" s="157">
        <f>IF(N361="základná",J361,0)</f>
        <v>0</v>
      </c>
      <c r="BF361" s="157">
        <f>IF(N361="znížená",J361,0)</f>
        <v>0</v>
      </c>
      <c r="BG361" s="157">
        <f>IF(N361="zákl. prenesená",J361,0)</f>
        <v>0</v>
      </c>
      <c r="BH361" s="157">
        <f>IF(N361="zníž. prenesená",J361,0)</f>
        <v>0</v>
      </c>
      <c r="BI361" s="157">
        <f>IF(N361="nulová",J361,0)</f>
        <v>0</v>
      </c>
      <c r="BJ361" s="17" t="s">
        <v>88</v>
      </c>
      <c r="BK361" s="157">
        <f>ROUND(I361*H361,2)</f>
        <v>0</v>
      </c>
      <c r="BL361" s="17" t="s">
        <v>231</v>
      </c>
      <c r="BM361" s="156" t="s">
        <v>860</v>
      </c>
    </row>
    <row r="362" spans="2:65" s="12" customFormat="1" ht="11.25">
      <c r="B362" s="158"/>
      <c r="D362" s="159" t="s">
        <v>135</v>
      </c>
      <c r="E362" s="160" t="s">
        <v>1</v>
      </c>
      <c r="F362" s="161" t="s">
        <v>861</v>
      </c>
      <c r="H362" s="160" t="s">
        <v>1</v>
      </c>
      <c r="I362" s="162"/>
      <c r="L362" s="158"/>
      <c r="M362" s="163"/>
      <c r="T362" s="164"/>
      <c r="AT362" s="160" t="s">
        <v>135</v>
      </c>
      <c r="AU362" s="160" t="s">
        <v>88</v>
      </c>
      <c r="AV362" s="12" t="s">
        <v>82</v>
      </c>
      <c r="AW362" s="12" t="s">
        <v>31</v>
      </c>
      <c r="AX362" s="12" t="s">
        <v>75</v>
      </c>
      <c r="AY362" s="160" t="s">
        <v>127</v>
      </c>
    </row>
    <row r="363" spans="2:65" s="13" customFormat="1" ht="11.25">
      <c r="B363" s="165"/>
      <c r="D363" s="159" t="s">
        <v>135</v>
      </c>
      <c r="E363" s="166" t="s">
        <v>1</v>
      </c>
      <c r="F363" s="167" t="s">
        <v>862</v>
      </c>
      <c r="H363" s="168">
        <v>260.625</v>
      </c>
      <c r="I363" s="169"/>
      <c r="L363" s="165"/>
      <c r="M363" s="170"/>
      <c r="T363" s="171"/>
      <c r="AT363" s="166" t="s">
        <v>135</v>
      </c>
      <c r="AU363" s="166" t="s">
        <v>88</v>
      </c>
      <c r="AV363" s="13" t="s">
        <v>88</v>
      </c>
      <c r="AW363" s="13" t="s">
        <v>31</v>
      </c>
      <c r="AX363" s="13" t="s">
        <v>75</v>
      </c>
      <c r="AY363" s="166" t="s">
        <v>127</v>
      </c>
    </row>
    <row r="364" spans="2:65" s="14" customFormat="1" ht="11.25">
      <c r="B364" s="172"/>
      <c r="D364" s="159" t="s">
        <v>135</v>
      </c>
      <c r="E364" s="173" t="s">
        <v>1</v>
      </c>
      <c r="F364" s="174" t="s">
        <v>138</v>
      </c>
      <c r="H364" s="175">
        <v>260.625</v>
      </c>
      <c r="I364" s="176"/>
      <c r="L364" s="172"/>
      <c r="M364" s="177"/>
      <c r="T364" s="178"/>
      <c r="AT364" s="173" t="s">
        <v>135</v>
      </c>
      <c r="AU364" s="173" t="s">
        <v>88</v>
      </c>
      <c r="AV364" s="14" t="s">
        <v>133</v>
      </c>
      <c r="AW364" s="14" t="s">
        <v>31</v>
      </c>
      <c r="AX364" s="14" t="s">
        <v>82</v>
      </c>
      <c r="AY364" s="173" t="s">
        <v>127</v>
      </c>
    </row>
    <row r="365" spans="2:65" s="1" customFormat="1" ht="16.5" customHeight="1">
      <c r="B365" s="143"/>
      <c r="C365" s="186" t="s">
        <v>863</v>
      </c>
      <c r="D365" s="186" t="s">
        <v>232</v>
      </c>
      <c r="E365" s="187" t="s">
        <v>864</v>
      </c>
      <c r="F365" s="188" t="s">
        <v>865</v>
      </c>
      <c r="G365" s="189" t="s">
        <v>212</v>
      </c>
      <c r="H365" s="190">
        <v>0.3</v>
      </c>
      <c r="I365" s="191"/>
      <c r="J365" s="192">
        <f>ROUND(I365*H365,2)</f>
        <v>0</v>
      </c>
      <c r="K365" s="193"/>
      <c r="L365" s="194"/>
      <c r="M365" s="195" t="s">
        <v>1</v>
      </c>
      <c r="N365" s="196" t="s">
        <v>41</v>
      </c>
      <c r="P365" s="154">
        <f>O365*H365</f>
        <v>0</v>
      </c>
      <c r="Q365" s="154">
        <v>1</v>
      </c>
      <c r="R365" s="154">
        <f>Q365*H365</f>
        <v>0.3</v>
      </c>
      <c r="S365" s="154">
        <v>0</v>
      </c>
      <c r="T365" s="155">
        <f>S365*H365</f>
        <v>0</v>
      </c>
      <c r="AR365" s="156" t="s">
        <v>322</v>
      </c>
      <c r="AT365" s="156" t="s">
        <v>232</v>
      </c>
      <c r="AU365" s="156" t="s">
        <v>88</v>
      </c>
      <c r="AY365" s="17" t="s">
        <v>127</v>
      </c>
      <c r="BE365" s="157">
        <f>IF(N365="základná",J365,0)</f>
        <v>0</v>
      </c>
      <c r="BF365" s="157">
        <f>IF(N365="znížená",J365,0)</f>
        <v>0</v>
      </c>
      <c r="BG365" s="157">
        <f>IF(N365="zákl. prenesená",J365,0)</f>
        <v>0</v>
      </c>
      <c r="BH365" s="157">
        <f>IF(N365="zníž. prenesená",J365,0)</f>
        <v>0</v>
      </c>
      <c r="BI365" s="157">
        <f>IF(N365="nulová",J365,0)</f>
        <v>0</v>
      </c>
      <c r="BJ365" s="17" t="s">
        <v>88</v>
      </c>
      <c r="BK365" s="157">
        <f>ROUND(I365*H365,2)</f>
        <v>0</v>
      </c>
      <c r="BL365" s="17" t="s">
        <v>231</v>
      </c>
      <c r="BM365" s="156" t="s">
        <v>866</v>
      </c>
    </row>
    <row r="366" spans="2:65" s="12" customFormat="1" ht="11.25">
      <c r="B366" s="158"/>
      <c r="D366" s="159" t="s">
        <v>135</v>
      </c>
      <c r="E366" s="160" t="s">
        <v>1</v>
      </c>
      <c r="F366" s="161" t="s">
        <v>861</v>
      </c>
      <c r="H366" s="160" t="s">
        <v>1</v>
      </c>
      <c r="I366" s="162"/>
      <c r="L366" s="158"/>
      <c r="M366" s="163"/>
      <c r="T366" s="164"/>
      <c r="AT366" s="160" t="s">
        <v>135</v>
      </c>
      <c r="AU366" s="160" t="s">
        <v>88</v>
      </c>
      <c r="AV366" s="12" t="s">
        <v>82</v>
      </c>
      <c r="AW366" s="12" t="s">
        <v>31</v>
      </c>
      <c r="AX366" s="12" t="s">
        <v>75</v>
      </c>
      <c r="AY366" s="160" t="s">
        <v>127</v>
      </c>
    </row>
    <row r="367" spans="2:65" s="13" customFormat="1" ht="11.25">
      <c r="B367" s="165"/>
      <c r="D367" s="159" t="s">
        <v>135</v>
      </c>
      <c r="E367" s="166" t="s">
        <v>1</v>
      </c>
      <c r="F367" s="167" t="s">
        <v>867</v>
      </c>
      <c r="H367" s="168">
        <v>0.3</v>
      </c>
      <c r="I367" s="169"/>
      <c r="L367" s="165"/>
      <c r="M367" s="170"/>
      <c r="T367" s="171"/>
      <c r="AT367" s="166" t="s">
        <v>135</v>
      </c>
      <c r="AU367" s="166" t="s">
        <v>88</v>
      </c>
      <c r="AV367" s="13" t="s">
        <v>88</v>
      </c>
      <c r="AW367" s="13" t="s">
        <v>31</v>
      </c>
      <c r="AX367" s="13" t="s">
        <v>75</v>
      </c>
      <c r="AY367" s="166" t="s">
        <v>127</v>
      </c>
    </row>
    <row r="368" spans="2:65" s="14" customFormat="1" ht="11.25">
      <c r="B368" s="172"/>
      <c r="D368" s="159" t="s">
        <v>135</v>
      </c>
      <c r="E368" s="173" t="s">
        <v>1</v>
      </c>
      <c r="F368" s="174" t="s">
        <v>138</v>
      </c>
      <c r="H368" s="175">
        <v>0.3</v>
      </c>
      <c r="I368" s="176"/>
      <c r="L368" s="172"/>
      <c r="M368" s="177"/>
      <c r="T368" s="178"/>
      <c r="AT368" s="173" t="s">
        <v>135</v>
      </c>
      <c r="AU368" s="173" t="s">
        <v>88</v>
      </c>
      <c r="AV368" s="14" t="s">
        <v>133</v>
      </c>
      <c r="AW368" s="14" t="s">
        <v>31</v>
      </c>
      <c r="AX368" s="14" t="s">
        <v>82</v>
      </c>
      <c r="AY368" s="173" t="s">
        <v>127</v>
      </c>
    </row>
    <row r="369" spans="2:65" s="1" customFormat="1" ht="24.2" customHeight="1">
      <c r="B369" s="143"/>
      <c r="C369" s="144" t="s">
        <v>868</v>
      </c>
      <c r="D369" s="144" t="s">
        <v>129</v>
      </c>
      <c r="E369" s="145" t="s">
        <v>530</v>
      </c>
      <c r="F369" s="146" t="s">
        <v>531</v>
      </c>
      <c r="G369" s="147" t="s">
        <v>409</v>
      </c>
      <c r="H369" s="197"/>
      <c r="I369" s="149"/>
      <c r="J369" s="150">
        <f>ROUND(I369*H369,2)</f>
        <v>0</v>
      </c>
      <c r="K369" s="151"/>
      <c r="L369" s="32"/>
      <c r="M369" s="152" t="s">
        <v>1</v>
      </c>
      <c r="N369" s="153" t="s">
        <v>41</v>
      </c>
      <c r="P369" s="154">
        <f>O369*H369</f>
        <v>0</v>
      </c>
      <c r="Q369" s="154">
        <v>0</v>
      </c>
      <c r="R369" s="154">
        <f>Q369*H369</f>
        <v>0</v>
      </c>
      <c r="S369" s="154">
        <v>0</v>
      </c>
      <c r="T369" s="155">
        <f>S369*H369</f>
        <v>0</v>
      </c>
      <c r="AR369" s="156" t="s">
        <v>231</v>
      </c>
      <c r="AT369" s="156" t="s">
        <v>129</v>
      </c>
      <c r="AU369" s="156" t="s">
        <v>88</v>
      </c>
      <c r="AY369" s="17" t="s">
        <v>127</v>
      </c>
      <c r="BE369" s="157">
        <f>IF(N369="základná",J369,0)</f>
        <v>0</v>
      </c>
      <c r="BF369" s="157">
        <f>IF(N369="znížená",J369,0)</f>
        <v>0</v>
      </c>
      <c r="BG369" s="157">
        <f>IF(N369="zákl. prenesená",J369,0)</f>
        <v>0</v>
      </c>
      <c r="BH369" s="157">
        <f>IF(N369="zníž. prenesená",J369,0)</f>
        <v>0</v>
      </c>
      <c r="BI369" s="157">
        <f>IF(N369="nulová",J369,0)</f>
        <v>0</v>
      </c>
      <c r="BJ369" s="17" t="s">
        <v>88</v>
      </c>
      <c r="BK369" s="157">
        <f>ROUND(I369*H369,2)</f>
        <v>0</v>
      </c>
      <c r="BL369" s="17" t="s">
        <v>231</v>
      </c>
      <c r="BM369" s="156" t="s">
        <v>869</v>
      </c>
    </row>
    <row r="370" spans="2:65" s="11" customFormat="1" ht="22.9" customHeight="1">
      <c r="B370" s="131"/>
      <c r="D370" s="132" t="s">
        <v>74</v>
      </c>
      <c r="E370" s="141" t="s">
        <v>870</v>
      </c>
      <c r="F370" s="141" t="s">
        <v>871</v>
      </c>
      <c r="I370" s="134"/>
      <c r="J370" s="142">
        <f>BK370</f>
        <v>0</v>
      </c>
      <c r="L370" s="131"/>
      <c r="M370" s="136"/>
      <c r="P370" s="137">
        <f>SUM(P371:P396)</f>
        <v>0</v>
      </c>
      <c r="R370" s="137">
        <f>SUM(R371:R396)</f>
        <v>0.46925238000000002</v>
      </c>
      <c r="T370" s="138">
        <f>SUM(T371:T396)</f>
        <v>0</v>
      </c>
      <c r="AR370" s="132" t="s">
        <v>88</v>
      </c>
      <c r="AT370" s="139" t="s">
        <v>74</v>
      </c>
      <c r="AU370" s="139" t="s">
        <v>82</v>
      </c>
      <c r="AY370" s="132" t="s">
        <v>127</v>
      </c>
      <c r="BK370" s="140">
        <f>SUM(BK371:BK396)</f>
        <v>0</v>
      </c>
    </row>
    <row r="371" spans="2:65" s="1" customFormat="1" ht="21.75" customHeight="1">
      <c r="B371" s="143"/>
      <c r="C371" s="144" t="s">
        <v>872</v>
      </c>
      <c r="D371" s="144" t="s">
        <v>129</v>
      </c>
      <c r="E371" s="145" t="s">
        <v>873</v>
      </c>
      <c r="F371" s="146" t="s">
        <v>874</v>
      </c>
      <c r="G371" s="147" t="s">
        <v>300</v>
      </c>
      <c r="H371" s="148">
        <v>20.75</v>
      </c>
      <c r="I371" s="149"/>
      <c r="J371" s="150">
        <f>ROUND(I371*H371,2)</f>
        <v>0</v>
      </c>
      <c r="K371" s="151"/>
      <c r="L371" s="32"/>
      <c r="M371" s="152" t="s">
        <v>1</v>
      </c>
      <c r="N371" s="153" t="s">
        <v>41</v>
      </c>
      <c r="P371" s="154">
        <f>O371*H371</f>
        <v>0</v>
      </c>
      <c r="Q371" s="154">
        <v>6.3000000000000003E-4</v>
      </c>
      <c r="R371" s="154">
        <f>Q371*H371</f>
        <v>1.3072500000000001E-2</v>
      </c>
      <c r="S371" s="154">
        <v>0</v>
      </c>
      <c r="T371" s="155">
        <f>S371*H371</f>
        <v>0</v>
      </c>
      <c r="AR371" s="156" t="s">
        <v>231</v>
      </c>
      <c r="AT371" s="156" t="s">
        <v>129</v>
      </c>
      <c r="AU371" s="156" t="s">
        <v>88</v>
      </c>
      <c r="AY371" s="17" t="s">
        <v>127</v>
      </c>
      <c r="BE371" s="157">
        <f>IF(N371="základná",J371,0)</f>
        <v>0</v>
      </c>
      <c r="BF371" s="157">
        <f>IF(N371="znížená",J371,0)</f>
        <v>0</v>
      </c>
      <c r="BG371" s="157">
        <f>IF(N371="zákl. prenesená",J371,0)</f>
        <v>0</v>
      </c>
      <c r="BH371" s="157">
        <f>IF(N371="zníž. prenesená",J371,0)</f>
        <v>0</v>
      </c>
      <c r="BI371" s="157">
        <f>IF(N371="nulová",J371,0)</f>
        <v>0</v>
      </c>
      <c r="BJ371" s="17" t="s">
        <v>88</v>
      </c>
      <c r="BK371" s="157">
        <f>ROUND(I371*H371,2)</f>
        <v>0</v>
      </c>
      <c r="BL371" s="17" t="s">
        <v>231</v>
      </c>
      <c r="BM371" s="156" t="s">
        <v>875</v>
      </c>
    </row>
    <row r="372" spans="2:65" s="12" customFormat="1" ht="11.25">
      <c r="B372" s="158"/>
      <c r="D372" s="159" t="s">
        <v>135</v>
      </c>
      <c r="E372" s="160" t="s">
        <v>1</v>
      </c>
      <c r="F372" s="161" t="s">
        <v>836</v>
      </c>
      <c r="H372" s="160" t="s">
        <v>1</v>
      </c>
      <c r="I372" s="162"/>
      <c r="L372" s="158"/>
      <c r="M372" s="163"/>
      <c r="T372" s="164"/>
      <c r="AT372" s="160" t="s">
        <v>135</v>
      </c>
      <c r="AU372" s="160" t="s">
        <v>88</v>
      </c>
      <c r="AV372" s="12" t="s">
        <v>82</v>
      </c>
      <c r="AW372" s="12" t="s">
        <v>31</v>
      </c>
      <c r="AX372" s="12" t="s">
        <v>75</v>
      </c>
      <c r="AY372" s="160" t="s">
        <v>127</v>
      </c>
    </row>
    <row r="373" spans="2:65" s="13" customFormat="1" ht="11.25">
      <c r="B373" s="165"/>
      <c r="D373" s="159" t="s">
        <v>135</v>
      </c>
      <c r="E373" s="166" t="s">
        <v>1</v>
      </c>
      <c r="F373" s="167" t="s">
        <v>876</v>
      </c>
      <c r="H373" s="168">
        <v>12</v>
      </c>
      <c r="I373" s="169"/>
      <c r="L373" s="165"/>
      <c r="M373" s="170"/>
      <c r="T373" s="171"/>
      <c r="AT373" s="166" t="s">
        <v>135</v>
      </c>
      <c r="AU373" s="166" t="s">
        <v>88</v>
      </c>
      <c r="AV373" s="13" t="s">
        <v>88</v>
      </c>
      <c r="AW373" s="13" t="s">
        <v>31</v>
      </c>
      <c r="AX373" s="13" t="s">
        <v>75</v>
      </c>
      <c r="AY373" s="166" t="s">
        <v>127</v>
      </c>
    </row>
    <row r="374" spans="2:65" s="12" customFormat="1" ht="11.25">
      <c r="B374" s="158"/>
      <c r="D374" s="159" t="s">
        <v>135</v>
      </c>
      <c r="E374" s="160" t="s">
        <v>1</v>
      </c>
      <c r="F374" s="161" t="s">
        <v>838</v>
      </c>
      <c r="H374" s="160" t="s">
        <v>1</v>
      </c>
      <c r="I374" s="162"/>
      <c r="L374" s="158"/>
      <c r="M374" s="163"/>
      <c r="T374" s="164"/>
      <c r="AT374" s="160" t="s">
        <v>135</v>
      </c>
      <c r="AU374" s="160" t="s">
        <v>88</v>
      </c>
      <c r="AV374" s="12" t="s">
        <v>82</v>
      </c>
      <c r="AW374" s="12" t="s">
        <v>31</v>
      </c>
      <c r="AX374" s="12" t="s">
        <v>75</v>
      </c>
      <c r="AY374" s="160" t="s">
        <v>127</v>
      </c>
    </row>
    <row r="375" spans="2:65" s="13" customFormat="1" ht="11.25">
      <c r="B375" s="165"/>
      <c r="D375" s="159" t="s">
        <v>135</v>
      </c>
      <c r="E375" s="166" t="s">
        <v>1</v>
      </c>
      <c r="F375" s="167" t="s">
        <v>877</v>
      </c>
      <c r="H375" s="168">
        <v>7.2</v>
      </c>
      <c r="I375" s="169"/>
      <c r="L375" s="165"/>
      <c r="M375" s="170"/>
      <c r="T375" s="171"/>
      <c r="AT375" s="166" t="s">
        <v>135</v>
      </c>
      <c r="AU375" s="166" t="s">
        <v>88</v>
      </c>
      <c r="AV375" s="13" t="s">
        <v>88</v>
      </c>
      <c r="AW375" s="13" t="s">
        <v>31</v>
      </c>
      <c r="AX375" s="13" t="s">
        <v>75</v>
      </c>
      <c r="AY375" s="166" t="s">
        <v>127</v>
      </c>
    </row>
    <row r="376" spans="2:65" s="12" customFormat="1" ht="11.25">
      <c r="B376" s="158"/>
      <c r="D376" s="159" t="s">
        <v>135</v>
      </c>
      <c r="E376" s="160" t="s">
        <v>1</v>
      </c>
      <c r="F376" s="161" t="s">
        <v>840</v>
      </c>
      <c r="H376" s="160" t="s">
        <v>1</v>
      </c>
      <c r="I376" s="162"/>
      <c r="L376" s="158"/>
      <c r="M376" s="163"/>
      <c r="T376" s="164"/>
      <c r="AT376" s="160" t="s">
        <v>135</v>
      </c>
      <c r="AU376" s="160" t="s">
        <v>88</v>
      </c>
      <c r="AV376" s="12" t="s">
        <v>82</v>
      </c>
      <c r="AW376" s="12" t="s">
        <v>31</v>
      </c>
      <c r="AX376" s="12" t="s">
        <v>75</v>
      </c>
      <c r="AY376" s="160" t="s">
        <v>127</v>
      </c>
    </row>
    <row r="377" spans="2:65" s="13" customFormat="1" ht="11.25">
      <c r="B377" s="165"/>
      <c r="D377" s="159" t="s">
        <v>135</v>
      </c>
      <c r="E377" s="166" t="s">
        <v>1</v>
      </c>
      <c r="F377" s="167" t="s">
        <v>878</v>
      </c>
      <c r="H377" s="168">
        <v>1.55</v>
      </c>
      <c r="I377" s="169"/>
      <c r="L377" s="165"/>
      <c r="M377" s="170"/>
      <c r="T377" s="171"/>
      <c r="AT377" s="166" t="s">
        <v>135</v>
      </c>
      <c r="AU377" s="166" t="s">
        <v>88</v>
      </c>
      <c r="AV377" s="13" t="s">
        <v>88</v>
      </c>
      <c r="AW377" s="13" t="s">
        <v>31</v>
      </c>
      <c r="AX377" s="13" t="s">
        <v>75</v>
      </c>
      <c r="AY377" s="166" t="s">
        <v>127</v>
      </c>
    </row>
    <row r="378" spans="2:65" s="14" customFormat="1" ht="11.25">
      <c r="B378" s="172"/>
      <c r="D378" s="159" t="s">
        <v>135</v>
      </c>
      <c r="E378" s="173" t="s">
        <v>1</v>
      </c>
      <c r="F378" s="174" t="s">
        <v>138</v>
      </c>
      <c r="H378" s="175">
        <v>20.75</v>
      </c>
      <c r="I378" s="176"/>
      <c r="L378" s="172"/>
      <c r="M378" s="177"/>
      <c r="T378" s="178"/>
      <c r="AT378" s="173" t="s">
        <v>135</v>
      </c>
      <c r="AU378" s="173" t="s">
        <v>88</v>
      </c>
      <c r="AV378" s="14" t="s">
        <v>133</v>
      </c>
      <c r="AW378" s="14" t="s">
        <v>31</v>
      </c>
      <c r="AX378" s="14" t="s">
        <v>82</v>
      </c>
      <c r="AY378" s="173" t="s">
        <v>127</v>
      </c>
    </row>
    <row r="379" spans="2:65" s="1" customFormat="1" ht="24.2" customHeight="1">
      <c r="B379" s="143"/>
      <c r="C379" s="144" t="s">
        <v>879</v>
      </c>
      <c r="D379" s="144" t="s">
        <v>129</v>
      </c>
      <c r="E379" s="145" t="s">
        <v>880</v>
      </c>
      <c r="F379" s="146" t="s">
        <v>881</v>
      </c>
      <c r="G379" s="147" t="s">
        <v>132</v>
      </c>
      <c r="H379" s="148">
        <v>17.994</v>
      </c>
      <c r="I379" s="149"/>
      <c r="J379" s="150">
        <f>ROUND(I379*H379,2)</f>
        <v>0</v>
      </c>
      <c r="K379" s="151"/>
      <c r="L379" s="32"/>
      <c r="M379" s="152" t="s">
        <v>1</v>
      </c>
      <c r="N379" s="153" t="s">
        <v>41</v>
      </c>
      <c r="P379" s="154">
        <f>O379*H379</f>
        <v>0</v>
      </c>
      <c r="Q379" s="154">
        <v>3.2699999999999999E-3</v>
      </c>
      <c r="R379" s="154">
        <f>Q379*H379</f>
        <v>5.8840379999999998E-2</v>
      </c>
      <c r="S379" s="154">
        <v>0</v>
      </c>
      <c r="T379" s="155">
        <f>S379*H379</f>
        <v>0</v>
      </c>
      <c r="AR379" s="156" t="s">
        <v>231</v>
      </c>
      <c r="AT379" s="156" t="s">
        <v>129</v>
      </c>
      <c r="AU379" s="156" t="s">
        <v>88</v>
      </c>
      <c r="AY379" s="17" t="s">
        <v>127</v>
      </c>
      <c r="BE379" s="157">
        <f>IF(N379="základná",J379,0)</f>
        <v>0</v>
      </c>
      <c r="BF379" s="157">
        <f>IF(N379="znížená",J379,0)</f>
        <v>0</v>
      </c>
      <c r="BG379" s="157">
        <f>IF(N379="zákl. prenesená",J379,0)</f>
        <v>0</v>
      </c>
      <c r="BH379" s="157">
        <f>IF(N379="zníž. prenesená",J379,0)</f>
        <v>0</v>
      </c>
      <c r="BI379" s="157">
        <f>IF(N379="nulová",J379,0)</f>
        <v>0</v>
      </c>
      <c r="BJ379" s="17" t="s">
        <v>88</v>
      </c>
      <c r="BK379" s="157">
        <f>ROUND(I379*H379,2)</f>
        <v>0</v>
      </c>
      <c r="BL379" s="17" t="s">
        <v>231</v>
      </c>
      <c r="BM379" s="156" t="s">
        <v>882</v>
      </c>
    </row>
    <row r="380" spans="2:65" s="12" customFormat="1" ht="11.25">
      <c r="B380" s="158"/>
      <c r="D380" s="159" t="s">
        <v>135</v>
      </c>
      <c r="E380" s="160" t="s">
        <v>1</v>
      </c>
      <c r="F380" s="161" t="s">
        <v>836</v>
      </c>
      <c r="H380" s="160" t="s">
        <v>1</v>
      </c>
      <c r="I380" s="162"/>
      <c r="L380" s="158"/>
      <c r="M380" s="163"/>
      <c r="T380" s="164"/>
      <c r="AT380" s="160" t="s">
        <v>135</v>
      </c>
      <c r="AU380" s="160" t="s">
        <v>88</v>
      </c>
      <c r="AV380" s="12" t="s">
        <v>82</v>
      </c>
      <c r="AW380" s="12" t="s">
        <v>31</v>
      </c>
      <c r="AX380" s="12" t="s">
        <v>75</v>
      </c>
      <c r="AY380" s="160" t="s">
        <v>127</v>
      </c>
    </row>
    <row r="381" spans="2:65" s="13" customFormat="1" ht="11.25">
      <c r="B381" s="165"/>
      <c r="D381" s="159" t="s">
        <v>135</v>
      </c>
      <c r="E381" s="166" t="s">
        <v>1</v>
      </c>
      <c r="F381" s="167" t="s">
        <v>837</v>
      </c>
      <c r="H381" s="168">
        <v>10.563000000000001</v>
      </c>
      <c r="I381" s="169"/>
      <c r="L381" s="165"/>
      <c r="M381" s="170"/>
      <c r="T381" s="171"/>
      <c r="AT381" s="166" t="s">
        <v>135</v>
      </c>
      <c r="AU381" s="166" t="s">
        <v>88</v>
      </c>
      <c r="AV381" s="13" t="s">
        <v>88</v>
      </c>
      <c r="AW381" s="13" t="s">
        <v>31</v>
      </c>
      <c r="AX381" s="13" t="s">
        <v>75</v>
      </c>
      <c r="AY381" s="166" t="s">
        <v>127</v>
      </c>
    </row>
    <row r="382" spans="2:65" s="12" customFormat="1" ht="11.25">
      <c r="B382" s="158"/>
      <c r="D382" s="159" t="s">
        <v>135</v>
      </c>
      <c r="E382" s="160" t="s">
        <v>1</v>
      </c>
      <c r="F382" s="161" t="s">
        <v>838</v>
      </c>
      <c r="H382" s="160" t="s">
        <v>1</v>
      </c>
      <c r="I382" s="162"/>
      <c r="L382" s="158"/>
      <c r="M382" s="163"/>
      <c r="T382" s="164"/>
      <c r="AT382" s="160" t="s">
        <v>135</v>
      </c>
      <c r="AU382" s="160" t="s">
        <v>88</v>
      </c>
      <c r="AV382" s="12" t="s">
        <v>82</v>
      </c>
      <c r="AW382" s="12" t="s">
        <v>31</v>
      </c>
      <c r="AX382" s="12" t="s">
        <v>75</v>
      </c>
      <c r="AY382" s="160" t="s">
        <v>127</v>
      </c>
    </row>
    <row r="383" spans="2:65" s="13" customFormat="1" ht="11.25">
      <c r="B383" s="165"/>
      <c r="D383" s="159" t="s">
        <v>135</v>
      </c>
      <c r="E383" s="166" t="s">
        <v>1</v>
      </c>
      <c r="F383" s="167" t="s">
        <v>839</v>
      </c>
      <c r="H383" s="168">
        <v>4.7530000000000001</v>
      </c>
      <c r="I383" s="169"/>
      <c r="L383" s="165"/>
      <c r="M383" s="170"/>
      <c r="T383" s="171"/>
      <c r="AT383" s="166" t="s">
        <v>135</v>
      </c>
      <c r="AU383" s="166" t="s">
        <v>88</v>
      </c>
      <c r="AV383" s="13" t="s">
        <v>88</v>
      </c>
      <c r="AW383" s="13" t="s">
        <v>31</v>
      </c>
      <c r="AX383" s="13" t="s">
        <v>75</v>
      </c>
      <c r="AY383" s="166" t="s">
        <v>127</v>
      </c>
    </row>
    <row r="384" spans="2:65" s="12" customFormat="1" ht="11.25">
      <c r="B384" s="158"/>
      <c r="D384" s="159" t="s">
        <v>135</v>
      </c>
      <c r="E384" s="160" t="s">
        <v>1</v>
      </c>
      <c r="F384" s="161" t="s">
        <v>840</v>
      </c>
      <c r="H384" s="160" t="s">
        <v>1</v>
      </c>
      <c r="I384" s="162"/>
      <c r="L384" s="158"/>
      <c r="M384" s="163"/>
      <c r="T384" s="164"/>
      <c r="AT384" s="160" t="s">
        <v>135</v>
      </c>
      <c r="AU384" s="160" t="s">
        <v>88</v>
      </c>
      <c r="AV384" s="12" t="s">
        <v>82</v>
      </c>
      <c r="AW384" s="12" t="s">
        <v>31</v>
      </c>
      <c r="AX384" s="12" t="s">
        <v>75</v>
      </c>
      <c r="AY384" s="160" t="s">
        <v>127</v>
      </c>
    </row>
    <row r="385" spans="2:65" s="13" customFormat="1" ht="11.25">
      <c r="B385" s="165"/>
      <c r="D385" s="159" t="s">
        <v>135</v>
      </c>
      <c r="E385" s="166" t="s">
        <v>1</v>
      </c>
      <c r="F385" s="167" t="s">
        <v>841</v>
      </c>
      <c r="H385" s="168">
        <v>1.3180000000000001</v>
      </c>
      <c r="I385" s="169"/>
      <c r="L385" s="165"/>
      <c r="M385" s="170"/>
      <c r="T385" s="171"/>
      <c r="AT385" s="166" t="s">
        <v>135</v>
      </c>
      <c r="AU385" s="166" t="s">
        <v>88</v>
      </c>
      <c r="AV385" s="13" t="s">
        <v>88</v>
      </c>
      <c r="AW385" s="13" t="s">
        <v>31</v>
      </c>
      <c r="AX385" s="13" t="s">
        <v>75</v>
      </c>
      <c r="AY385" s="166" t="s">
        <v>127</v>
      </c>
    </row>
    <row r="386" spans="2:65" s="12" customFormat="1" ht="11.25">
      <c r="B386" s="158"/>
      <c r="D386" s="159" t="s">
        <v>135</v>
      </c>
      <c r="E386" s="160" t="s">
        <v>1</v>
      </c>
      <c r="F386" s="161" t="s">
        <v>830</v>
      </c>
      <c r="H386" s="160" t="s">
        <v>1</v>
      </c>
      <c r="I386" s="162"/>
      <c r="L386" s="158"/>
      <c r="M386" s="163"/>
      <c r="T386" s="164"/>
      <c r="AT386" s="160" t="s">
        <v>135</v>
      </c>
      <c r="AU386" s="160" t="s">
        <v>88</v>
      </c>
      <c r="AV386" s="12" t="s">
        <v>82</v>
      </c>
      <c r="AW386" s="12" t="s">
        <v>31</v>
      </c>
      <c r="AX386" s="12" t="s">
        <v>75</v>
      </c>
      <c r="AY386" s="160" t="s">
        <v>127</v>
      </c>
    </row>
    <row r="387" spans="2:65" s="13" customFormat="1" ht="11.25">
      <c r="B387" s="165"/>
      <c r="D387" s="159" t="s">
        <v>135</v>
      </c>
      <c r="E387" s="166" t="s">
        <v>1</v>
      </c>
      <c r="F387" s="167" t="s">
        <v>842</v>
      </c>
      <c r="H387" s="168">
        <v>1.36</v>
      </c>
      <c r="I387" s="169"/>
      <c r="L387" s="165"/>
      <c r="M387" s="170"/>
      <c r="T387" s="171"/>
      <c r="AT387" s="166" t="s">
        <v>135</v>
      </c>
      <c r="AU387" s="166" t="s">
        <v>88</v>
      </c>
      <c r="AV387" s="13" t="s">
        <v>88</v>
      </c>
      <c r="AW387" s="13" t="s">
        <v>31</v>
      </c>
      <c r="AX387" s="13" t="s">
        <v>75</v>
      </c>
      <c r="AY387" s="166" t="s">
        <v>127</v>
      </c>
    </row>
    <row r="388" spans="2:65" s="14" customFormat="1" ht="11.25">
      <c r="B388" s="172"/>
      <c r="D388" s="159" t="s">
        <v>135</v>
      </c>
      <c r="E388" s="173" t="s">
        <v>1</v>
      </c>
      <c r="F388" s="174" t="s">
        <v>138</v>
      </c>
      <c r="H388" s="175">
        <v>17.994</v>
      </c>
      <c r="I388" s="176"/>
      <c r="L388" s="172"/>
      <c r="M388" s="177"/>
      <c r="T388" s="178"/>
      <c r="AT388" s="173" t="s">
        <v>135</v>
      </c>
      <c r="AU388" s="173" t="s">
        <v>88</v>
      </c>
      <c r="AV388" s="14" t="s">
        <v>133</v>
      </c>
      <c r="AW388" s="14" t="s">
        <v>31</v>
      </c>
      <c r="AX388" s="14" t="s">
        <v>82</v>
      </c>
      <c r="AY388" s="173" t="s">
        <v>127</v>
      </c>
    </row>
    <row r="389" spans="2:65" s="1" customFormat="1" ht="16.5" customHeight="1">
      <c r="B389" s="143"/>
      <c r="C389" s="186" t="s">
        <v>883</v>
      </c>
      <c r="D389" s="186" t="s">
        <v>232</v>
      </c>
      <c r="E389" s="187" t="s">
        <v>884</v>
      </c>
      <c r="F389" s="188" t="s">
        <v>885</v>
      </c>
      <c r="G389" s="189" t="s">
        <v>132</v>
      </c>
      <c r="H389" s="190">
        <v>21.079000000000001</v>
      </c>
      <c r="I389" s="191"/>
      <c r="J389" s="192">
        <f>ROUND(I389*H389,2)</f>
        <v>0</v>
      </c>
      <c r="K389" s="193"/>
      <c r="L389" s="194"/>
      <c r="M389" s="195" t="s">
        <v>1</v>
      </c>
      <c r="N389" s="196" t="s">
        <v>41</v>
      </c>
      <c r="P389" s="154">
        <f>O389*H389</f>
        <v>0</v>
      </c>
      <c r="Q389" s="154">
        <v>1.8499999999999999E-2</v>
      </c>
      <c r="R389" s="154">
        <f>Q389*H389</f>
        <v>0.38996150000000002</v>
      </c>
      <c r="S389" s="154">
        <v>0</v>
      </c>
      <c r="T389" s="155">
        <f>S389*H389</f>
        <v>0</v>
      </c>
      <c r="AR389" s="156" t="s">
        <v>322</v>
      </c>
      <c r="AT389" s="156" t="s">
        <v>232</v>
      </c>
      <c r="AU389" s="156" t="s">
        <v>88</v>
      </c>
      <c r="AY389" s="17" t="s">
        <v>127</v>
      </c>
      <c r="BE389" s="157">
        <f>IF(N389="základná",J389,0)</f>
        <v>0</v>
      </c>
      <c r="BF389" s="157">
        <f>IF(N389="znížená",J389,0)</f>
        <v>0</v>
      </c>
      <c r="BG389" s="157">
        <f>IF(N389="zákl. prenesená",J389,0)</f>
        <v>0</v>
      </c>
      <c r="BH389" s="157">
        <f>IF(N389="zníž. prenesená",J389,0)</f>
        <v>0</v>
      </c>
      <c r="BI389" s="157">
        <f>IF(N389="nulová",J389,0)</f>
        <v>0</v>
      </c>
      <c r="BJ389" s="17" t="s">
        <v>88</v>
      </c>
      <c r="BK389" s="157">
        <f>ROUND(I389*H389,2)</f>
        <v>0</v>
      </c>
      <c r="BL389" s="17" t="s">
        <v>231</v>
      </c>
      <c r="BM389" s="156" t="s">
        <v>886</v>
      </c>
    </row>
    <row r="390" spans="2:65" s="13" customFormat="1" ht="11.25">
      <c r="B390" s="165"/>
      <c r="D390" s="159" t="s">
        <v>135</v>
      </c>
      <c r="E390" s="166" t="s">
        <v>1</v>
      </c>
      <c r="F390" s="167" t="s">
        <v>887</v>
      </c>
      <c r="H390" s="168">
        <v>20.074999999999999</v>
      </c>
      <c r="I390" s="169"/>
      <c r="L390" s="165"/>
      <c r="M390" s="170"/>
      <c r="T390" s="171"/>
      <c r="AT390" s="166" t="s">
        <v>135</v>
      </c>
      <c r="AU390" s="166" t="s">
        <v>88</v>
      </c>
      <c r="AV390" s="13" t="s">
        <v>88</v>
      </c>
      <c r="AW390" s="13" t="s">
        <v>31</v>
      </c>
      <c r="AX390" s="13" t="s">
        <v>75</v>
      </c>
      <c r="AY390" s="166" t="s">
        <v>127</v>
      </c>
    </row>
    <row r="391" spans="2:65" s="14" customFormat="1" ht="11.25">
      <c r="B391" s="172"/>
      <c r="D391" s="159" t="s">
        <v>135</v>
      </c>
      <c r="E391" s="173" t="s">
        <v>1</v>
      </c>
      <c r="F391" s="174" t="s">
        <v>138</v>
      </c>
      <c r="H391" s="175">
        <v>20.074999999999999</v>
      </c>
      <c r="I391" s="176"/>
      <c r="L391" s="172"/>
      <c r="M391" s="177"/>
      <c r="T391" s="178"/>
      <c r="AT391" s="173" t="s">
        <v>135</v>
      </c>
      <c r="AU391" s="173" t="s">
        <v>88</v>
      </c>
      <c r="AV391" s="14" t="s">
        <v>133</v>
      </c>
      <c r="AW391" s="14" t="s">
        <v>31</v>
      </c>
      <c r="AX391" s="14" t="s">
        <v>82</v>
      </c>
      <c r="AY391" s="173" t="s">
        <v>127</v>
      </c>
    </row>
    <row r="392" spans="2:65" s="13" customFormat="1" ht="11.25">
      <c r="B392" s="165"/>
      <c r="D392" s="159" t="s">
        <v>135</v>
      </c>
      <c r="F392" s="167" t="s">
        <v>888</v>
      </c>
      <c r="H392" s="168">
        <v>21.079000000000001</v>
      </c>
      <c r="I392" s="169"/>
      <c r="L392" s="165"/>
      <c r="M392" s="170"/>
      <c r="T392" s="171"/>
      <c r="AT392" s="166" t="s">
        <v>135</v>
      </c>
      <c r="AU392" s="166" t="s">
        <v>88</v>
      </c>
      <c r="AV392" s="13" t="s">
        <v>88</v>
      </c>
      <c r="AW392" s="13" t="s">
        <v>3</v>
      </c>
      <c r="AX392" s="13" t="s">
        <v>82</v>
      </c>
      <c r="AY392" s="166" t="s">
        <v>127</v>
      </c>
    </row>
    <row r="393" spans="2:65" s="1" customFormat="1" ht="24.2" customHeight="1">
      <c r="B393" s="143"/>
      <c r="C393" s="186" t="s">
        <v>889</v>
      </c>
      <c r="D393" s="186" t="s">
        <v>232</v>
      </c>
      <c r="E393" s="187" t="s">
        <v>890</v>
      </c>
      <c r="F393" s="188" t="s">
        <v>891</v>
      </c>
      <c r="G393" s="189" t="s">
        <v>480</v>
      </c>
      <c r="H393" s="190">
        <v>7.3780000000000001</v>
      </c>
      <c r="I393" s="191"/>
      <c r="J393" s="192">
        <f>ROUND(I393*H393,2)</f>
        <v>0</v>
      </c>
      <c r="K393" s="193"/>
      <c r="L393" s="194"/>
      <c r="M393" s="195" t="s">
        <v>1</v>
      </c>
      <c r="N393" s="196" t="s">
        <v>41</v>
      </c>
      <c r="P393" s="154">
        <f>O393*H393</f>
        <v>0</v>
      </c>
      <c r="Q393" s="154">
        <v>1E-3</v>
      </c>
      <c r="R393" s="154">
        <f>Q393*H393</f>
        <v>7.378E-3</v>
      </c>
      <c r="S393" s="154">
        <v>0</v>
      </c>
      <c r="T393" s="155">
        <f>S393*H393</f>
        <v>0</v>
      </c>
      <c r="AR393" s="156" t="s">
        <v>322</v>
      </c>
      <c r="AT393" s="156" t="s">
        <v>232</v>
      </c>
      <c r="AU393" s="156" t="s">
        <v>88</v>
      </c>
      <c r="AY393" s="17" t="s">
        <v>127</v>
      </c>
      <c r="BE393" s="157">
        <f>IF(N393="základná",J393,0)</f>
        <v>0</v>
      </c>
      <c r="BF393" s="157">
        <f>IF(N393="znížená",J393,0)</f>
        <v>0</v>
      </c>
      <c r="BG393" s="157">
        <f>IF(N393="zákl. prenesená",J393,0)</f>
        <v>0</v>
      </c>
      <c r="BH393" s="157">
        <f>IF(N393="zníž. prenesená",J393,0)</f>
        <v>0</v>
      </c>
      <c r="BI393" s="157">
        <f>IF(N393="nulová",J393,0)</f>
        <v>0</v>
      </c>
      <c r="BJ393" s="17" t="s">
        <v>88</v>
      </c>
      <c r="BK393" s="157">
        <f>ROUND(I393*H393,2)</f>
        <v>0</v>
      </c>
      <c r="BL393" s="17" t="s">
        <v>231</v>
      </c>
      <c r="BM393" s="156" t="s">
        <v>892</v>
      </c>
    </row>
    <row r="394" spans="2:65" s="13" customFormat="1" ht="11.25">
      <c r="B394" s="165"/>
      <c r="D394" s="159" t="s">
        <v>135</v>
      </c>
      <c r="E394" s="166" t="s">
        <v>1</v>
      </c>
      <c r="F394" s="167" t="s">
        <v>893</v>
      </c>
      <c r="H394" s="168">
        <v>7.3780000000000001</v>
      </c>
      <c r="I394" s="169"/>
      <c r="L394" s="165"/>
      <c r="M394" s="170"/>
      <c r="T394" s="171"/>
      <c r="AT394" s="166" t="s">
        <v>135</v>
      </c>
      <c r="AU394" s="166" t="s">
        <v>88</v>
      </c>
      <c r="AV394" s="13" t="s">
        <v>88</v>
      </c>
      <c r="AW394" s="13" t="s">
        <v>31</v>
      </c>
      <c r="AX394" s="13" t="s">
        <v>75</v>
      </c>
      <c r="AY394" s="166" t="s">
        <v>127</v>
      </c>
    </row>
    <row r="395" spans="2:65" s="14" customFormat="1" ht="11.25">
      <c r="B395" s="172"/>
      <c r="D395" s="159" t="s">
        <v>135</v>
      </c>
      <c r="E395" s="173" t="s">
        <v>1</v>
      </c>
      <c r="F395" s="174" t="s">
        <v>138</v>
      </c>
      <c r="H395" s="175">
        <v>7.3780000000000001</v>
      </c>
      <c r="I395" s="176"/>
      <c r="L395" s="172"/>
      <c r="M395" s="177"/>
      <c r="T395" s="178"/>
      <c r="AT395" s="173" t="s">
        <v>135</v>
      </c>
      <c r="AU395" s="173" t="s">
        <v>88</v>
      </c>
      <c r="AV395" s="14" t="s">
        <v>133</v>
      </c>
      <c r="AW395" s="14" t="s">
        <v>31</v>
      </c>
      <c r="AX395" s="14" t="s">
        <v>82</v>
      </c>
      <c r="AY395" s="173" t="s">
        <v>127</v>
      </c>
    </row>
    <row r="396" spans="2:65" s="1" customFormat="1" ht="24.2" customHeight="1">
      <c r="B396" s="143"/>
      <c r="C396" s="144" t="s">
        <v>894</v>
      </c>
      <c r="D396" s="144" t="s">
        <v>129</v>
      </c>
      <c r="E396" s="145" t="s">
        <v>895</v>
      </c>
      <c r="F396" s="146" t="s">
        <v>896</v>
      </c>
      <c r="G396" s="147" t="s">
        <v>409</v>
      </c>
      <c r="H396" s="197"/>
      <c r="I396" s="149"/>
      <c r="J396" s="150">
        <f>ROUND(I396*H396,2)</f>
        <v>0</v>
      </c>
      <c r="K396" s="151"/>
      <c r="L396" s="32"/>
      <c r="M396" s="152" t="s">
        <v>1</v>
      </c>
      <c r="N396" s="153" t="s">
        <v>41</v>
      </c>
      <c r="P396" s="154">
        <f>O396*H396</f>
        <v>0</v>
      </c>
      <c r="Q396" s="154">
        <v>0</v>
      </c>
      <c r="R396" s="154">
        <f>Q396*H396</f>
        <v>0</v>
      </c>
      <c r="S396" s="154">
        <v>0</v>
      </c>
      <c r="T396" s="155">
        <f>S396*H396</f>
        <v>0</v>
      </c>
      <c r="AR396" s="156" t="s">
        <v>231</v>
      </c>
      <c r="AT396" s="156" t="s">
        <v>129</v>
      </c>
      <c r="AU396" s="156" t="s">
        <v>88</v>
      </c>
      <c r="AY396" s="17" t="s">
        <v>127</v>
      </c>
      <c r="BE396" s="157">
        <f>IF(N396="základná",J396,0)</f>
        <v>0</v>
      </c>
      <c r="BF396" s="157">
        <f>IF(N396="znížená",J396,0)</f>
        <v>0</v>
      </c>
      <c r="BG396" s="157">
        <f>IF(N396="zákl. prenesená",J396,0)</f>
        <v>0</v>
      </c>
      <c r="BH396" s="157">
        <f>IF(N396="zníž. prenesená",J396,0)</f>
        <v>0</v>
      </c>
      <c r="BI396" s="157">
        <f>IF(N396="nulová",J396,0)</f>
        <v>0</v>
      </c>
      <c r="BJ396" s="17" t="s">
        <v>88</v>
      </c>
      <c r="BK396" s="157">
        <f>ROUND(I396*H396,2)</f>
        <v>0</v>
      </c>
      <c r="BL396" s="17" t="s">
        <v>231</v>
      </c>
      <c r="BM396" s="156" t="s">
        <v>897</v>
      </c>
    </row>
    <row r="397" spans="2:65" s="11" customFormat="1" ht="22.9" customHeight="1">
      <c r="B397" s="131"/>
      <c r="D397" s="132" t="s">
        <v>74</v>
      </c>
      <c r="E397" s="141" t="s">
        <v>898</v>
      </c>
      <c r="F397" s="141" t="s">
        <v>899</v>
      </c>
      <c r="I397" s="134"/>
      <c r="J397" s="142">
        <f>BK397</f>
        <v>0</v>
      </c>
      <c r="L397" s="131"/>
      <c r="M397" s="136"/>
      <c r="P397" s="137">
        <f>SUM(P398:P417)</f>
        <v>0</v>
      </c>
      <c r="R397" s="137">
        <f>SUM(R398:R417)</f>
        <v>0.52948625000000005</v>
      </c>
      <c r="T397" s="138">
        <f>SUM(T398:T417)</f>
        <v>0</v>
      </c>
      <c r="AR397" s="132" t="s">
        <v>88</v>
      </c>
      <c r="AT397" s="139" t="s">
        <v>74</v>
      </c>
      <c r="AU397" s="139" t="s">
        <v>82</v>
      </c>
      <c r="AY397" s="132" t="s">
        <v>127</v>
      </c>
      <c r="BK397" s="140">
        <f>SUM(BK398:BK417)</f>
        <v>0</v>
      </c>
    </row>
    <row r="398" spans="2:65" s="1" customFormat="1" ht="24.2" customHeight="1">
      <c r="B398" s="143"/>
      <c r="C398" s="144" t="s">
        <v>900</v>
      </c>
      <c r="D398" s="144" t="s">
        <v>129</v>
      </c>
      <c r="E398" s="145" t="s">
        <v>901</v>
      </c>
      <c r="F398" s="146" t="s">
        <v>902</v>
      </c>
      <c r="G398" s="147" t="s">
        <v>132</v>
      </c>
      <c r="H398" s="148">
        <v>31.349</v>
      </c>
      <c r="I398" s="149"/>
      <c r="J398" s="150">
        <f>ROUND(I398*H398,2)</f>
        <v>0</v>
      </c>
      <c r="K398" s="151"/>
      <c r="L398" s="32"/>
      <c r="M398" s="152" t="s">
        <v>1</v>
      </c>
      <c r="N398" s="153" t="s">
        <v>41</v>
      </c>
      <c r="P398" s="154">
        <f>O398*H398</f>
        <v>0</v>
      </c>
      <c r="Q398" s="154">
        <v>2.8500000000000001E-3</v>
      </c>
      <c r="R398" s="154">
        <f>Q398*H398</f>
        <v>8.9344649999999998E-2</v>
      </c>
      <c r="S398" s="154">
        <v>0</v>
      </c>
      <c r="T398" s="155">
        <f>S398*H398</f>
        <v>0</v>
      </c>
      <c r="AR398" s="156" t="s">
        <v>231</v>
      </c>
      <c r="AT398" s="156" t="s">
        <v>129</v>
      </c>
      <c r="AU398" s="156" t="s">
        <v>88</v>
      </c>
      <c r="AY398" s="17" t="s">
        <v>127</v>
      </c>
      <c r="BE398" s="157">
        <f>IF(N398="základná",J398,0)</f>
        <v>0</v>
      </c>
      <c r="BF398" s="157">
        <f>IF(N398="znížená",J398,0)</f>
        <v>0</v>
      </c>
      <c r="BG398" s="157">
        <f>IF(N398="zákl. prenesená",J398,0)</f>
        <v>0</v>
      </c>
      <c r="BH398" s="157">
        <f>IF(N398="zníž. prenesená",J398,0)</f>
        <v>0</v>
      </c>
      <c r="BI398" s="157">
        <f>IF(N398="nulová",J398,0)</f>
        <v>0</v>
      </c>
      <c r="BJ398" s="17" t="s">
        <v>88</v>
      </c>
      <c r="BK398" s="157">
        <f>ROUND(I398*H398,2)</f>
        <v>0</v>
      </c>
      <c r="BL398" s="17" t="s">
        <v>231</v>
      </c>
      <c r="BM398" s="156" t="s">
        <v>903</v>
      </c>
    </row>
    <row r="399" spans="2:65" s="12" customFormat="1" ht="11.25">
      <c r="B399" s="158"/>
      <c r="D399" s="159" t="s">
        <v>135</v>
      </c>
      <c r="E399" s="160" t="s">
        <v>1</v>
      </c>
      <c r="F399" s="161" t="s">
        <v>838</v>
      </c>
      <c r="H399" s="160" t="s">
        <v>1</v>
      </c>
      <c r="I399" s="162"/>
      <c r="L399" s="158"/>
      <c r="M399" s="163"/>
      <c r="T399" s="164"/>
      <c r="AT399" s="160" t="s">
        <v>135</v>
      </c>
      <c r="AU399" s="160" t="s">
        <v>88</v>
      </c>
      <c r="AV399" s="12" t="s">
        <v>82</v>
      </c>
      <c r="AW399" s="12" t="s">
        <v>31</v>
      </c>
      <c r="AX399" s="12" t="s">
        <v>75</v>
      </c>
      <c r="AY399" s="160" t="s">
        <v>127</v>
      </c>
    </row>
    <row r="400" spans="2:65" s="13" customFormat="1" ht="11.25">
      <c r="B400" s="165"/>
      <c r="D400" s="159" t="s">
        <v>135</v>
      </c>
      <c r="E400" s="166" t="s">
        <v>1</v>
      </c>
      <c r="F400" s="167" t="s">
        <v>904</v>
      </c>
      <c r="H400" s="168">
        <v>20.16</v>
      </c>
      <c r="I400" s="169"/>
      <c r="L400" s="165"/>
      <c r="M400" s="170"/>
      <c r="T400" s="171"/>
      <c r="AT400" s="166" t="s">
        <v>135</v>
      </c>
      <c r="AU400" s="166" t="s">
        <v>88</v>
      </c>
      <c r="AV400" s="13" t="s">
        <v>88</v>
      </c>
      <c r="AW400" s="13" t="s">
        <v>31</v>
      </c>
      <c r="AX400" s="13" t="s">
        <v>75</v>
      </c>
      <c r="AY400" s="166" t="s">
        <v>127</v>
      </c>
    </row>
    <row r="401" spans="2:65" s="13" customFormat="1" ht="11.25">
      <c r="B401" s="165"/>
      <c r="D401" s="159" t="s">
        <v>135</v>
      </c>
      <c r="E401" s="166" t="s">
        <v>1</v>
      </c>
      <c r="F401" s="167" t="s">
        <v>905</v>
      </c>
      <c r="H401" s="168">
        <v>-2.6</v>
      </c>
      <c r="I401" s="169"/>
      <c r="L401" s="165"/>
      <c r="M401" s="170"/>
      <c r="T401" s="171"/>
      <c r="AT401" s="166" t="s">
        <v>135</v>
      </c>
      <c r="AU401" s="166" t="s">
        <v>88</v>
      </c>
      <c r="AV401" s="13" t="s">
        <v>88</v>
      </c>
      <c r="AW401" s="13" t="s">
        <v>31</v>
      </c>
      <c r="AX401" s="13" t="s">
        <v>75</v>
      </c>
      <c r="AY401" s="166" t="s">
        <v>127</v>
      </c>
    </row>
    <row r="402" spans="2:65" s="13" customFormat="1" ht="11.25">
      <c r="B402" s="165"/>
      <c r="D402" s="159" t="s">
        <v>135</v>
      </c>
      <c r="E402" s="166" t="s">
        <v>1</v>
      </c>
      <c r="F402" s="167" t="s">
        <v>906</v>
      </c>
      <c r="H402" s="168">
        <v>-1.2</v>
      </c>
      <c r="I402" s="169"/>
      <c r="L402" s="165"/>
      <c r="M402" s="170"/>
      <c r="T402" s="171"/>
      <c r="AT402" s="166" t="s">
        <v>135</v>
      </c>
      <c r="AU402" s="166" t="s">
        <v>88</v>
      </c>
      <c r="AV402" s="13" t="s">
        <v>88</v>
      </c>
      <c r="AW402" s="13" t="s">
        <v>31</v>
      </c>
      <c r="AX402" s="13" t="s">
        <v>75</v>
      </c>
      <c r="AY402" s="166" t="s">
        <v>127</v>
      </c>
    </row>
    <row r="403" spans="2:65" s="12" customFormat="1" ht="11.25">
      <c r="B403" s="158"/>
      <c r="D403" s="159" t="s">
        <v>135</v>
      </c>
      <c r="E403" s="160" t="s">
        <v>1</v>
      </c>
      <c r="F403" s="161" t="s">
        <v>840</v>
      </c>
      <c r="H403" s="160" t="s">
        <v>1</v>
      </c>
      <c r="I403" s="162"/>
      <c r="L403" s="158"/>
      <c r="M403" s="163"/>
      <c r="T403" s="164"/>
      <c r="AT403" s="160" t="s">
        <v>135</v>
      </c>
      <c r="AU403" s="160" t="s">
        <v>88</v>
      </c>
      <c r="AV403" s="12" t="s">
        <v>82</v>
      </c>
      <c r="AW403" s="12" t="s">
        <v>31</v>
      </c>
      <c r="AX403" s="12" t="s">
        <v>75</v>
      </c>
      <c r="AY403" s="160" t="s">
        <v>127</v>
      </c>
    </row>
    <row r="404" spans="2:65" s="13" customFormat="1" ht="11.25">
      <c r="B404" s="165"/>
      <c r="D404" s="159" t="s">
        <v>135</v>
      </c>
      <c r="E404" s="166" t="s">
        <v>1</v>
      </c>
      <c r="F404" s="167" t="s">
        <v>907</v>
      </c>
      <c r="H404" s="168">
        <v>5.8380000000000001</v>
      </c>
      <c r="I404" s="169"/>
      <c r="L404" s="165"/>
      <c r="M404" s="170"/>
      <c r="T404" s="171"/>
      <c r="AT404" s="166" t="s">
        <v>135</v>
      </c>
      <c r="AU404" s="166" t="s">
        <v>88</v>
      </c>
      <c r="AV404" s="13" t="s">
        <v>88</v>
      </c>
      <c r="AW404" s="13" t="s">
        <v>31</v>
      </c>
      <c r="AX404" s="13" t="s">
        <v>75</v>
      </c>
      <c r="AY404" s="166" t="s">
        <v>127</v>
      </c>
    </row>
    <row r="405" spans="2:65" s="12" customFormat="1" ht="11.25">
      <c r="B405" s="158"/>
      <c r="D405" s="159" t="s">
        <v>135</v>
      </c>
      <c r="E405" s="160" t="s">
        <v>1</v>
      </c>
      <c r="F405" s="161" t="s">
        <v>830</v>
      </c>
      <c r="H405" s="160" t="s">
        <v>1</v>
      </c>
      <c r="I405" s="162"/>
      <c r="L405" s="158"/>
      <c r="M405" s="163"/>
      <c r="T405" s="164"/>
      <c r="AT405" s="160" t="s">
        <v>135</v>
      </c>
      <c r="AU405" s="160" t="s">
        <v>88</v>
      </c>
      <c r="AV405" s="12" t="s">
        <v>82</v>
      </c>
      <c r="AW405" s="12" t="s">
        <v>31</v>
      </c>
      <c r="AX405" s="12" t="s">
        <v>75</v>
      </c>
      <c r="AY405" s="160" t="s">
        <v>127</v>
      </c>
    </row>
    <row r="406" spans="2:65" s="13" customFormat="1" ht="11.25">
      <c r="B406" s="165"/>
      <c r="D406" s="159" t="s">
        <v>135</v>
      </c>
      <c r="E406" s="166" t="s">
        <v>1</v>
      </c>
      <c r="F406" s="167" t="s">
        <v>908</v>
      </c>
      <c r="H406" s="168">
        <v>8.5050000000000008</v>
      </c>
      <c r="I406" s="169"/>
      <c r="L406" s="165"/>
      <c r="M406" s="170"/>
      <c r="T406" s="171"/>
      <c r="AT406" s="166" t="s">
        <v>135</v>
      </c>
      <c r="AU406" s="166" t="s">
        <v>88</v>
      </c>
      <c r="AV406" s="13" t="s">
        <v>88</v>
      </c>
      <c r="AW406" s="13" t="s">
        <v>31</v>
      </c>
      <c r="AX406" s="13" t="s">
        <v>75</v>
      </c>
      <c r="AY406" s="166" t="s">
        <v>127</v>
      </c>
    </row>
    <row r="407" spans="2:65" s="13" customFormat="1" ht="11.25">
      <c r="B407" s="165"/>
      <c r="D407" s="159" t="s">
        <v>135</v>
      </c>
      <c r="E407" s="166" t="s">
        <v>1</v>
      </c>
      <c r="F407" s="167" t="s">
        <v>909</v>
      </c>
      <c r="H407" s="168">
        <v>-1.1819999999999999</v>
      </c>
      <c r="I407" s="169"/>
      <c r="L407" s="165"/>
      <c r="M407" s="170"/>
      <c r="T407" s="171"/>
      <c r="AT407" s="166" t="s">
        <v>135</v>
      </c>
      <c r="AU407" s="166" t="s">
        <v>88</v>
      </c>
      <c r="AV407" s="13" t="s">
        <v>88</v>
      </c>
      <c r="AW407" s="13" t="s">
        <v>31</v>
      </c>
      <c r="AX407" s="13" t="s">
        <v>75</v>
      </c>
      <c r="AY407" s="166" t="s">
        <v>127</v>
      </c>
    </row>
    <row r="408" spans="2:65" s="12" customFormat="1" ht="11.25">
      <c r="B408" s="158"/>
      <c r="D408" s="159" t="s">
        <v>135</v>
      </c>
      <c r="E408" s="160" t="s">
        <v>1</v>
      </c>
      <c r="F408" s="161" t="s">
        <v>910</v>
      </c>
      <c r="H408" s="160" t="s">
        <v>1</v>
      </c>
      <c r="I408" s="162"/>
      <c r="L408" s="158"/>
      <c r="M408" s="163"/>
      <c r="T408" s="164"/>
      <c r="AT408" s="160" t="s">
        <v>135</v>
      </c>
      <c r="AU408" s="160" t="s">
        <v>88</v>
      </c>
      <c r="AV408" s="12" t="s">
        <v>82</v>
      </c>
      <c r="AW408" s="12" t="s">
        <v>31</v>
      </c>
      <c r="AX408" s="12" t="s">
        <v>75</v>
      </c>
      <c r="AY408" s="160" t="s">
        <v>127</v>
      </c>
    </row>
    <row r="409" spans="2:65" s="13" customFormat="1" ht="11.25">
      <c r="B409" s="165"/>
      <c r="D409" s="159" t="s">
        <v>135</v>
      </c>
      <c r="E409" s="166" t="s">
        <v>1</v>
      </c>
      <c r="F409" s="167" t="s">
        <v>911</v>
      </c>
      <c r="H409" s="168">
        <v>1.8280000000000001</v>
      </c>
      <c r="I409" s="169"/>
      <c r="L409" s="165"/>
      <c r="M409" s="170"/>
      <c r="T409" s="171"/>
      <c r="AT409" s="166" t="s">
        <v>135</v>
      </c>
      <c r="AU409" s="166" t="s">
        <v>88</v>
      </c>
      <c r="AV409" s="13" t="s">
        <v>88</v>
      </c>
      <c r="AW409" s="13" t="s">
        <v>31</v>
      </c>
      <c r="AX409" s="13" t="s">
        <v>75</v>
      </c>
      <c r="AY409" s="166" t="s">
        <v>127</v>
      </c>
    </row>
    <row r="410" spans="2:65" s="14" customFormat="1" ht="11.25">
      <c r="B410" s="172"/>
      <c r="D410" s="159" t="s">
        <v>135</v>
      </c>
      <c r="E410" s="173" t="s">
        <v>1</v>
      </c>
      <c r="F410" s="174" t="s">
        <v>138</v>
      </c>
      <c r="H410" s="175">
        <v>31.349</v>
      </c>
      <c r="I410" s="176"/>
      <c r="L410" s="172"/>
      <c r="M410" s="177"/>
      <c r="T410" s="178"/>
      <c r="AT410" s="173" t="s">
        <v>135</v>
      </c>
      <c r="AU410" s="173" t="s">
        <v>88</v>
      </c>
      <c r="AV410" s="14" t="s">
        <v>133</v>
      </c>
      <c r="AW410" s="14" t="s">
        <v>31</v>
      </c>
      <c r="AX410" s="14" t="s">
        <v>82</v>
      </c>
      <c r="AY410" s="173" t="s">
        <v>127</v>
      </c>
    </row>
    <row r="411" spans="2:65" s="1" customFormat="1" ht="16.5" customHeight="1">
      <c r="B411" s="143"/>
      <c r="C411" s="186" t="s">
        <v>912</v>
      </c>
      <c r="D411" s="186" t="s">
        <v>232</v>
      </c>
      <c r="E411" s="187" t="s">
        <v>913</v>
      </c>
      <c r="F411" s="188" t="s">
        <v>914</v>
      </c>
      <c r="G411" s="189" t="s">
        <v>132</v>
      </c>
      <c r="H411" s="190">
        <v>34.484000000000002</v>
      </c>
      <c r="I411" s="191"/>
      <c r="J411" s="192">
        <f>ROUND(I411*H411,2)</f>
        <v>0</v>
      </c>
      <c r="K411" s="193"/>
      <c r="L411" s="194"/>
      <c r="M411" s="195" t="s">
        <v>1</v>
      </c>
      <c r="N411" s="196" t="s">
        <v>41</v>
      </c>
      <c r="P411" s="154">
        <f>O411*H411</f>
        <v>0</v>
      </c>
      <c r="Q411" s="154">
        <v>1.24E-2</v>
      </c>
      <c r="R411" s="154">
        <f>Q411*H411</f>
        <v>0.42760160000000003</v>
      </c>
      <c r="S411" s="154">
        <v>0</v>
      </c>
      <c r="T411" s="155">
        <f>S411*H411</f>
        <v>0</v>
      </c>
      <c r="AR411" s="156" t="s">
        <v>322</v>
      </c>
      <c r="AT411" s="156" t="s">
        <v>232</v>
      </c>
      <c r="AU411" s="156" t="s">
        <v>88</v>
      </c>
      <c r="AY411" s="17" t="s">
        <v>127</v>
      </c>
      <c r="BE411" s="157">
        <f>IF(N411="základná",J411,0)</f>
        <v>0</v>
      </c>
      <c r="BF411" s="157">
        <f>IF(N411="znížená",J411,0)</f>
        <v>0</v>
      </c>
      <c r="BG411" s="157">
        <f>IF(N411="zákl. prenesená",J411,0)</f>
        <v>0</v>
      </c>
      <c r="BH411" s="157">
        <f>IF(N411="zníž. prenesená",J411,0)</f>
        <v>0</v>
      </c>
      <c r="BI411" s="157">
        <f>IF(N411="nulová",J411,0)</f>
        <v>0</v>
      </c>
      <c r="BJ411" s="17" t="s">
        <v>88</v>
      </c>
      <c r="BK411" s="157">
        <f>ROUND(I411*H411,2)</f>
        <v>0</v>
      </c>
      <c r="BL411" s="17" t="s">
        <v>231</v>
      </c>
      <c r="BM411" s="156" t="s">
        <v>915</v>
      </c>
    </row>
    <row r="412" spans="2:65" s="13" customFormat="1" ht="11.25">
      <c r="B412" s="165"/>
      <c r="D412" s="159" t="s">
        <v>135</v>
      </c>
      <c r="F412" s="167" t="s">
        <v>916</v>
      </c>
      <c r="H412" s="168">
        <v>34.484000000000002</v>
      </c>
      <c r="I412" s="169"/>
      <c r="L412" s="165"/>
      <c r="M412" s="170"/>
      <c r="T412" s="171"/>
      <c r="AT412" s="166" t="s">
        <v>135</v>
      </c>
      <c r="AU412" s="166" t="s">
        <v>88</v>
      </c>
      <c r="AV412" s="13" t="s">
        <v>88</v>
      </c>
      <c r="AW412" s="13" t="s">
        <v>3</v>
      </c>
      <c r="AX412" s="13" t="s">
        <v>82</v>
      </c>
      <c r="AY412" s="166" t="s">
        <v>127</v>
      </c>
    </row>
    <row r="413" spans="2:65" s="1" customFormat="1" ht="24.2" customHeight="1">
      <c r="B413" s="143"/>
      <c r="C413" s="186" t="s">
        <v>917</v>
      </c>
      <c r="D413" s="186" t="s">
        <v>232</v>
      </c>
      <c r="E413" s="187" t="s">
        <v>890</v>
      </c>
      <c r="F413" s="188" t="s">
        <v>891</v>
      </c>
      <c r="G413" s="189" t="s">
        <v>480</v>
      </c>
      <c r="H413" s="190">
        <v>12.54</v>
      </c>
      <c r="I413" s="191"/>
      <c r="J413" s="192">
        <f>ROUND(I413*H413,2)</f>
        <v>0</v>
      </c>
      <c r="K413" s="193"/>
      <c r="L413" s="194"/>
      <c r="M413" s="195" t="s">
        <v>1</v>
      </c>
      <c r="N413" s="196" t="s">
        <v>41</v>
      </c>
      <c r="P413" s="154">
        <f>O413*H413</f>
        <v>0</v>
      </c>
      <c r="Q413" s="154">
        <v>1E-3</v>
      </c>
      <c r="R413" s="154">
        <f>Q413*H413</f>
        <v>1.2539999999999999E-2</v>
      </c>
      <c r="S413" s="154">
        <v>0</v>
      </c>
      <c r="T413" s="155">
        <f>S413*H413</f>
        <v>0</v>
      </c>
      <c r="AR413" s="156" t="s">
        <v>322</v>
      </c>
      <c r="AT413" s="156" t="s">
        <v>232</v>
      </c>
      <c r="AU413" s="156" t="s">
        <v>88</v>
      </c>
      <c r="AY413" s="17" t="s">
        <v>127</v>
      </c>
      <c r="BE413" s="157">
        <f>IF(N413="základná",J413,0)</f>
        <v>0</v>
      </c>
      <c r="BF413" s="157">
        <f>IF(N413="znížená",J413,0)</f>
        <v>0</v>
      </c>
      <c r="BG413" s="157">
        <f>IF(N413="zákl. prenesená",J413,0)</f>
        <v>0</v>
      </c>
      <c r="BH413" s="157">
        <f>IF(N413="zníž. prenesená",J413,0)</f>
        <v>0</v>
      </c>
      <c r="BI413" s="157">
        <f>IF(N413="nulová",J413,0)</f>
        <v>0</v>
      </c>
      <c r="BJ413" s="17" t="s">
        <v>88</v>
      </c>
      <c r="BK413" s="157">
        <f>ROUND(I413*H413,2)</f>
        <v>0</v>
      </c>
      <c r="BL413" s="17" t="s">
        <v>231</v>
      </c>
      <c r="BM413" s="156" t="s">
        <v>918</v>
      </c>
    </row>
    <row r="414" spans="2:65" s="13" customFormat="1" ht="11.25">
      <c r="B414" s="165"/>
      <c r="D414" s="159" t="s">
        <v>135</v>
      </c>
      <c r="E414" s="166" t="s">
        <v>1</v>
      </c>
      <c r="F414" s="167" t="s">
        <v>919</v>
      </c>
      <c r="H414" s="168">
        <v>31.349</v>
      </c>
      <c r="I414" s="169"/>
      <c r="L414" s="165"/>
      <c r="M414" s="170"/>
      <c r="T414" s="171"/>
      <c r="AT414" s="166" t="s">
        <v>135</v>
      </c>
      <c r="AU414" s="166" t="s">
        <v>88</v>
      </c>
      <c r="AV414" s="13" t="s">
        <v>88</v>
      </c>
      <c r="AW414" s="13" t="s">
        <v>31</v>
      </c>
      <c r="AX414" s="13" t="s">
        <v>75</v>
      </c>
      <c r="AY414" s="166" t="s">
        <v>127</v>
      </c>
    </row>
    <row r="415" spans="2:65" s="14" customFormat="1" ht="11.25">
      <c r="B415" s="172"/>
      <c r="D415" s="159" t="s">
        <v>135</v>
      </c>
      <c r="E415" s="173" t="s">
        <v>1</v>
      </c>
      <c r="F415" s="174" t="s">
        <v>138</v>
      </c>
      <c r="H415" s="175">
        <v>31.349</v>
      </c>
      <c r="I415" s="176"/>
      <c r="L415" s="172"/>
      <c r="M415" s="177"/>
      <c r="T415" s="178"/>
      <c r="AT415" s="173" t="s">
        <v>135</v>
      </c>
      <c r="AU415" s="173" t="s">
        <v>88</v>
      </c>
      <c r="AV415" s="14" t="s">
        <v>133</v>
      </c>
      <c r="AW415" s="14" t="s">
        <v>31</v>
      </c>
      <c r="AX415" s="14" t="s">
        <v>82</v>
      </c>
      <c r="AY415" s="173" t="s">
        <v>127</v>
      </c>
    </row>
    <row r="416" spans="2:65" s="13" customFormat="1" ht="11.25">
      <c r="B416" s="165"/>
      <c r="D416" s="159" t="s">
        <v>135</v>
      </c>
      <c r="F416" s="167" t="s">
        <v>920</v>
      </c>
      <c r="H416" s="168">
        <v>12.54</v>
      </c>
      <c r="I416" s="169"/>
      <c r="L416" s="165"/>
      <c r="M416" s="170"/>
      <c r="T416" s="171"/>
      <c r="AT416" s="166" t="s">
        <v>135</v>
      </c>
      <c r="AU416" s="166" t="s">
        <v>88</v>
      </c>
      <c r="AV416" s="13" t="s">
        <v>88</v>
      </c>
      <c r="AW416" s="13" t="s">
        <v>3</v>
      </c>
      <c r="AX416" s="13" t="s">
        <v>82</v>
      </c>
      <c r="AY416" s="166" t="s">
        <v>127</v>
      </c>
    </row>
    <row r="417" spans="2:65" s="1" customFormat="1" ht="24.2" customHeight="1">
      <c r="B417" s="143"/>
      <c r="C417" s="144" t="s">
        <v>921</v>
      </c>
      <c r="D417" s="144" t="s">
        <v>129</v>
      </c>
      <c r="E417" s="145" t="s">
        <v>922</v>
      </c>
      <c r="F417" s="146" t="s">
        <v>923</v>
      </c>
      <c r="G417" s="147" t="s">
        <v>409</v>
      </c>
      <c r="H417" s="197"/>
      <c r="I417" s="149"/>
      <c r="J417" s="150">
        <f>ROUND(I417*H417,2)</f>
        <v>0</v>
      </c>
      <c r="K417" s="151"/>
      <c r="L417" s="32"/>
      <c r="M417" s="152" t="s">
        <v>1</v>
      </c>
      <c r="N417" s="153" t="s">
        <v>41</v>
      </c>
      <c r="P417" s="154">
        <f>O417*H417</f>
        <v>0</v>
      </c>
      <c r="Q417" s="154">
        <v>0</v>
      </c>
      <c r="R417" s="154">
        <f>Q417*H417</f>
        <v>0</v>
      </c>
      <c r="S417" s="154">
        <v>0</v>
      </c>
      <c r="T417" s="155">
        <f>S417*H417</f>
        <v>0</v>
      </c>
      <c r="AR417" s="156" t="s">
        <v>231</v>
      </c>
      <c r="AT417" s="156" t="s">
        <v>129</v>
      </c>
      <c r="AU417" s="156" t="s">
        <v>88</v>
      </c>
      <c r="AY417" s="17" t="s">
        <v>127</v>
      </c>
      <c r="BE417" s="157">
        <f>IF(N417="základná",J417,0)</f>
        <v>0</v>
      </c>
      <c r="BF417" s="157">
        <f>IF(N417="znížená",J417,0)</f>
        <v>0</v>
      </c>
      <c r="BG417" s="157">
        <f>IF(N417="zákl. prenesená",J417,0)</f>
        <v>0</v>
      </c>
      <c r="BH417" s="157">
        <f>IF(N417="zníž. prenesená",J417,0)</f>
        <v>0</v>
      </c>
      <c r="BI417" s="157">
        <f>IF(N417="nulová",J417,0)</f>
        <v>0</v>
      </c>
      <c r="BJ417" s="17" t="s">
        <v>88</v>
      </c>
      <c r="BK417" s="157">
        <f>ROUND(I417*H417,2)</f>
        <v>0</v>
      </c>
      <c r="BL417" s="17" t="s">
        <v>231</v>
      </c>
      <c r="BM417" s="156" t="s">
        <v>924</v>
      </c>
    </row>
    <row r="418" spans="2:65" s="11" customFormat="1" ht="22.9" customHeight="1">
      <c r="B418" s="131"/>
      <c r="D418" s="132" t="s">
        <v>74</v>
      </c>
      <c r="E418" s="141" t="s">
        <v>925</v>
      </c>
      <c r="F418" s="141" t="s">
        <v>926</v>
      </c>
      <c r="I418" s="134"/>
      <c r="J418" s="142">
        <f>BK418</f>
        <v>0</v>
      </c>
      <c r="L418" s="131"/>
      <c r="M418" s="136"/>
      <c r="P418" s="137">
        <f>SUM(P419:P449)</f>
        <v>0</v>
      </c>
      <c r="R418" s="137">
        <f>SUM(R419:R449)</f>
        <v>1.0783939999999999E-2</v>
      </c>
      <c r="T418" s="138">
        <f>SUM(T419:T449)</f>
        <v>0</v>
      </c>
      <c r="AR418" s="132" t="s">
        <v>88</v>
      </c>
      <c r="AT418" s="139" t="s">
        <v>74</v>
      </c>
      <c r="AU418" s="139" t="s">
        <v>82</v>
      </c>
      <c r="AY418" s="132" t="s">
        <v>127</v>
      </c>
      <c r="BK418" s="140">
        <f>SUM(BK419:BK449)</f>
        <v>0</v>
      </c>
    </row>
    <row r="419" spans="2:65" s="1" customFormat="1" ht="24.2" customHeight="1">
      <c r="B419" s="143"/>
      <c r="C419" s="144" t="s">
        <v>927</v>
      </c>
      <c r="D419" s="144" t="s">
        <v>129</v>
      </c>
      <c r="E419" s="145" t="s">
        <v>928</v>
      </c>
      <c r="F419" s="146" t="s">
        <v>929</v>
      </c>
      <c r="G419" s="147" t="s">
        <v>132</v>
      </c>
      <c r="H419" s="148">
        <v>12</v>
      </c>
      <c r="I419" s="149"/>
      <c r="J419" s="150">
        <f>ROUND(I419*H419,2)</f>
        <v>0</v>
      </c>
      <c r="K419" s="151"/>
      <c r="L419" s="32"/>
      <c r="M419" s="152" t="s">
        <v>1</v>
      </c>
      <c r="N419" s="153" t="s">
        <v>41</v>
      </c>
      <c r="P419" s="154">
        <f>O419*H419</f>
        <v>0</v>
      </c>
      <c r="Q419" s="154">
        <v>1.6000000000000001E-4</v>
      </c>
      <c r="R419" s="154">
        <f>Q419*H419</f>
        <v>1.9200000000000003E-3</v>
      </c>
      <c r="S419" s="154">
        <v>0</v>
      </c>
      <c r="T419" s="155">
        <f>S419*H419</f>
        <v>0</v>
      </c>
      <c r="AR419" s="156" t="s">
        <v>231</v>
      </c>
      <c r="AT419" s="156" t="s">
        <v>129</v>
      </c>
      <c r="AU419" s="156" t="s">
        <v>88</v>
      </c>
      <c r="AY419" s="17" t="s">
        <v>127</v>
      </c>
      <c r="BE419" s="157">
        <f>IF(N419="základná",J419,0)</f>
        <v>0</v>
      </c>
      <c r="BF419" s="157">
        <f>IF(N419="znížená",J419,0)</f>
        <v>0</v>
      </c>
      <c r="BG419" s="157">
        <f>IF(N419="zákl. prenesená",J419,0)</f>
        <v>0</v>
      </c>
      <c r="BH419" s="157">
        <f>IF(N419="zníž. prenesená",J419,0)</f>
        <v>0</v>
      </c>
      <c r="BI419" s="157">
        <f>IF(N419="nulová",J419,0)</f>
        <v>0</v>
      </c>
      <c r="BJ419" s="17" t="s">
        <v>88</v>
      </c>
      <c r="BK419" s="157">
        <f>ROUND(I419*H419,2)</f>
        <v>0</v>
      </c>
      <c r="BL419" s="17" t="s">
        <v>231</v>
      </c>
      <c r="BM419" s="156" t="s">
        <v>930</v>
      </c>
    </row>
    <row r="420" spans="2:65" s="12" customFormat="1" ht="11.25">
      <c r="B420" s="158"/>
      <c r="D420" s="159" t="s">
        <v>135</v>
      </c>
      <c r="E420" s="160" t="s">
        <v>1</v>
      </c>
      <c r="F420" s="161" t="s">
        <v>931</v>
      </c>
      <c r="H420" s="160" t="s">
        <v>1</v>
      </c>
      <c r="I420" s="162"/>
      <c r="L420" s="158"/>
      <c r="M420" s="163"/>
      <c r="T420" s="164"/>
      <c r="AT420" s="160" t="s">
        <v>135</v>
      </c>
      <c r="AU420" s="160" t="s">
        <v>88</v>
      </c>
      <c r="AV420" s="12" t="s">
        <v>82</v>
      </c>
      <c r="AW420" s="12" t="s">
        <v>31</v>
      </c>
      <c r="AX420" s="12" t="s">
        <v>75</v>
      </c>
      <c r="AY420" s="160" t="s">
        <v>127</v>
      </c>
    </row>
    <row r="421" spans="2:65" s="13" customFormat="1" ht="11.25">
      <c r="B421" s="165"/>
      <c r="D421" s="159" t="s">
        <v>135</v>
      </c>
      <c r="E421" s="166" t="s">
        <v>1</v>
      </c>
      <c r="F421" s="167" t="s">
        <v>932</v>
      </c>
      <c r="H421" s="168">
        <v>12</v>
      </c>
      <c r="I421" s="169"/>
      <c r="L421" s="165"/>
      <c r="M421" s="170"/>
      <c r="T421" s="171"/>
      <c r="AT421" s="166" t="s">
        <v>135</v>
      </c>
      <c r="AU421" s="166" t="s">
        <v>88</v>
      </c>
      <c r="AV421" s="13" t="s">
        <v>88</v>
      </c>
      <c r="AW421" s="13" t="s">
        <v>31</v>
      </c>
      <c r="AX421" s="13" t="s">
        <v>75</v>
      </c>
      <c r="AY421" s="166" t="s">
        <v>127</v>
      </c>
    </row>
    <row r="422" spans="2:65" s="14" customFormat="1" ht="11.25">
      <c r="B422" s="172"/>
      <c r="D422" s="159" t="s">
        <v>135</v>
      </c>
      <c r="E422" s="173" t="s">
        <v>1</v>
      </c>
      <c r="F422" s="174" t="s">
        <v>138</v>
      </c>
      <c r="H422" s="175">
        <v>12</v>
      </c>
      <c r="I422" s="176"/>
      <c r="L422" s="172"/>
      <c r="M422" s="177"/>
      <c r="T422" s="178"/>
      <c r="AT422" s="173" t="s">
        <v>135</v>
      </c>
      <c r="AU422" s="173" t="s">
        <v>88</v>
      </c>
      <c r="AV422" s="14" t="s">
        <v>133</v>
      </c>
      <c r="AW422" s="14" t="s">
        <v>31</v>
      </c>
      <c r="AX422" s="14" t="s">
        <v>82</v>
      </c>
      <c r="AY422" s="173" t="s">
        <v>127</v>
      </c>
    </row>
    <row r="423" spans="2:65" s="1" customFormat="1" ht="33" customHeight="1">
      <c r="B423" s="143"/>
      <c r="C423" s="144" t="s">
        <v>933</v>
      </c>
      <c r="D423" s="144" t="s">
        <v>129</v>
      </c>
      <c r="E423" s="145" t="s">
        <v>934</v>
      </c>
      <c r="F423" s="146" t="s">
        <v>935</v>
      </c>
      <c r="G423" s="147" t="s">
        <v>132</v>
      </c>
      <c r="H423" s="148">
        <v>4.3179999999999996</v>
      </c>
      <c r="I423" s="149"/>
      <c r="J423" s="150">
        <f>ROUND(I423*H423,2)</f>
        <v>0</v>
      </c>
      <c r="K423" s="151"/>
      <c r="L423" s="32"/>
      <c r="M423" s="152" t="s">
        <v>1</v>
      </c>
      <c r="N423" s="153" t="s">
        <v>41</v>
      </c>
      <c r="P423" s="154">
        <f>O423*H423</f>
        <v>0</v>
      </c>
      <c r="Q423" s="154">
        <v>2.4000000000000001E-4</v>
      </c>
      <c r="R423" s="154">
        <f>Q423*H423</f>
        <v>1.0363199999999999E-3</v>
      </c>
      <c r="S423" s="154">
        <v>0</v>
      </c>
      <c r="T423" s="155">
        <f>S423*H423</f>
        <v>0</v>
      </c>
      <c r="AR423" s="156" t="s">
        <v>231</v>
      </c>
      <c r="AT423" s="156" t="s">
        <v>129</v>
      </c>
      <c r="AU423" s="156" t="s">
        <v>88</v>
      </c>
      <c r="AY423" s="17" t="s">
        <v>127</v>
      </c>
      <c r="BE423" s="157">
        <f>IF(N423="základná",J423,0)</f>
        <v>0</v>
      </c>
      <c r="BF423" s="157">
        <f>IF(N423="znížená",J423,0)</f>
        <v>0</v>
      </c>
      <c r="BG423" s="157">
        <f>IF(N423="zákl. prenesená",J423,0)</f>
        <v>0</v>
      </c>
      <c r="BH423" s="157">
        <f>IF(N423="zníž. prenesená",J423,0)</f>
        <v>0</v>
      </c>
      <c r="BI423" s="157">
        <f>IF(N423="nulová",J423,0)</f>
        <v>0</v>
      </c>
      <c r="BJ423" s="17" t="s">
        <v>88</v>
      </c>
      <c r="BK423" s="157">
        <f>ROUND(I423*H423,2)</f>
        <v>0</v>
      </c>
      <c r="BL423" s="17" t="s">
        <v>231</v>
      </c>
      <c r="BM423" s="156" t="s">
        <v>936</v>
      </c>
    </row>
    <row r="424" spans="2:65" s="12" customFormat="1" ht="11.25">
      <c r="B424" s="158"/>
      <c r="D424" s="159" t="s">
        <v>135</v>
      </c>
      <c r="E424" s="160" t="s">
        <v>1</v>
      </c>
      <c r="F424" s="161" t="s">
        <v>937</v>
      </c>
      <c r="H424" s="160" t="s">
        <v>1</v>
      </c>
      <c r="I424" s="162"/>
      <c r="L424" s="158"/>
      <c r="M424" s="163"/>
      <c r="T424" s="164"/>
      <c r="AT424" s="160" t="s">
        <v>135</v>
      </c>
      <c r="AU424" s="160" t="s">
        <v>88</v>
      </c>
      <c r="AV424" s="12" t="s">
        <v>82</v>
      </c>
      <c r="AW424" s="12" t="s">
        <v>31</v>
      </c>
      <c r="AX424" s="12" t="s">
        <v>75</v>
      </c>
      <c r="AY424" s="160" t="s">
        <v>127</v>
      </c>
    </row>
    <row r="425" spans="2:65" s="13" customFormat="1" ht="11.25">
      <c r="B425" s="165"/>
      <c r="D425" s="159" t="s">
        <v>135</v>
      </c>
      <c r="E425" s="166" t="s">
        <v>1</v>
      </c>
      <c r="F425" s="167" t="s">
        <v>938</v>
      </c>
      <c r="H425" s="168">
        <v>1.1499999999999999</v>
      </c>
      <c r="I425" s="169"/>
      <c r="L425" s="165"/>
      <c r="M425" s="170"/>
      <c r="T425" s="171"/>
      <c r="AT425" s="166" t="s">
        <v>135</v>
      </c>
      <c r="AU425" s="166" t="s">
        <v>88</v>
      </c>
      <c r="AV425" s="13" t="s">
        <v>88</v>
      </c>
      <c r="AW425" s="13" t="s">
        <v>31</v>
      </c>
      <c r="AX425" s="13" t="s">
        <v>75</v>
      </c>
      <c r="AY425" s="166" t="s">
        <v>127</v>
      </c>
    </row>
    <row r="426" spans="2:65" s="13" customFormat="1" ht="11.25">
      <c r="B426" s="165"/>
      <c r="D426" s="159" t="s">
        <v>135</v>
      </c>
      <c r="E426" s="166" t="s">
        <v>1</v>
      </c>
      <c r="F426" s="167" t="s">
        <v>939</v>
      </c>
      <c r="H426" s="168">
        <v>1.5509999999999999</v>
      </c>
      <c r="I426" s="169"/>
      <c r="L426" s="165"/>
      <c r="M426" s="170"/>
      <c r="T426" s="171"/>
      <c r="AT426" s="166" t="s">
        <v>135</v>
      </c>
      <c r="AU426" s="166" t="s">
        <v>88</v>
      </c>
      <c r="AV426" s="13" t="s">
        <v>88</v>
      </c>
      <c r="AW426" s="13" t="s">
        <v>31</v>
      </c>
      <c r="AX426" s="13" t="s">
        <v>75</v>
      </c>
      <c r="AY426" s="166" t="s">
        <v>127</v>
      </c>
    </row>
    <row r="427" spans="2:65" s="13" customFormat="1" ht="11.25">
      <c r="B427" s="165"/>
      <c r="D427" s="159" t="s">
        <v>135</v>
      </c>
      <c r="E427" s="166" t="s">
        <v>1</v>
      </c>
      <c r="F427" s="167" t="s">
        <v>940</v>
      </c>
      <c r="H427" s="168">
        <v>1.617</v>
      </c>
      <c r="I427" s="169"/>
      <c r="L427" s="165"/>
      <c r="M427" s="170"/>
      <c r="T427" s="171"/>
      <c r="AT427" s="166" t="s">
        <v>135</v>
      </c>
      <c r="AU427" s="166" t="s">
        <v>88</v>
      </c>
      <c r="AV427" s="13" t="s">
        <v>88</v>
      </c>
      <c r="AW427" s="13" t="s">
        <v>31</v>
      </c>
      <c r="AX427" s="13" t="s">
        <v>75</v>
      </c>
      <c r="AY427" s="166" t="s">
        <v>127</v>
      </c>
    </row>
    <row r="428" spans="2:65" s="14" customFormat="1" ht="11.25">
      <c r="B428" s="172"/>
      <c r="D428" s="159" t="s">
        <v>135</v>
      </c>
      <c r="E428" s="173" t="s">
        <v>1</v>
      </c>
      <c r="F428" s="174" t="s">
        <v>138</v>
      </c>
      <c r="H428" s="175">
        <v>4.3179999999999996</v>
      </c>
      <c r="I428" s="176"/>
      <c r="L428" s="172"/>
      <c r="M428" s="177"/>
      <c r="T428" s="178"/>
      <c r="AT428" s="173" t="s">
        <v>135</v>
      </c>
      <c r="AU428" s="173" t="s">
        <v>88</v>
      </c>
      <c r="AV428" s="14" t="s">
        <v>133</v>
      </c>
      <c r="AW428" s="14" t="s">
        <v>31</v>
      </c>
      <c r="AX428" s="14" t="s">
        <v>82</v>
      </c>
      <c r="AY428" s="173" t="s">
        <v>127</v>
      </c>
    </row>
    <row r="429" spans="2:65" s="1" customFormat="1" ht="24.2" customHeight="1">
      <c r="B429" s="143"/>
      <c r="C429" s="144" t="s">
        <v>941</v>
      </c>
      <c r="D429" s="144" t="s">
        <v>129</v>
      </c>
      <c r="E429" s="145" t="s">
        <v>942</v>
      </c>
      <c r="F429" s="146" t="s">
        <v>943</v>
      </c>
      <c r="G429" s="147" t="s">
        <v>132</v>
      </c>
      <c r="H429" s="148">
        <v>12</v>
      </c>
      <c r="I429" s="149"/>
      <c r="J429" s="150">
        <f>ROUND(I429*H429,2)</f>
        <v>0</v>
      </c>
      <c r="K429" s="151"/>
      <c r="L429" s="32"/>
      <c r="M429" s="152" t="s">
        <v>1</v>
      </c>
      <c r="N429" s="153" t="s">
        <v>41</v>
      </c>
      <c r="P429" s="154">
        <f>O429*H429</f>
        <v>0</v>
      </c>
      <c r="Q429" s="154">
        <v>8.0000000000000007E-5</v>
      </c>
      <c r="R429" s="154">
        <f>Q429*H429</f>
        <v>9.6000000000000013E-4</v>
      </c>
      <c r="S429" s="154">
        <v>0</v>
      </c>
      <c r="T429" s="155">
        <f>S429*H429</f>
        <v>0</v>
      </c>
      <c r="AR429" s="156" t="s">
        <v>231</v>
      </c>
      <c r="AT429" s="156" t="s">
        <v>129</v>
      </c>
      <c r="AU429" s="156" t="s">
        <v>88</v>
      </c>
      <c r="AY429" s="17" t="s">
        <v>127</v>
      </c>
      <c r="BE429" s="157">
        <f>IF(N429="základná",J429,0)</f>
        <v>0</v>
      </c>
      <c r="BF429" s="157">
        <f>IF(N429="znížená",J429,0)</f>
        <v>0</v>
      </c>
      <c r="BG429" s="157">
        <f>IF(N429="zákl. prenesená",J429,0)</f>
        <v>0</v>
      </c>
      <c r="BH429" s="157">
        <f>IF(N429="zníž. prenesená",J429,0)</f>
        <v>0</v>
      </c>
      <c r="BI429" s="157">
        <f>IF(N429="nulová",J429,0)</f>
        <v>0</v>
      </c>
      <c r="BJ429" s="17" t="s">
        <v>88</v>
      </c>
      <c r="BK429" s="157">
        <f>ROUND(I429*H429,2)</f>
        <v>0</v>
      </c>
      <c r="BL429" s="17" t="s">
        <v>231</v>
      </c>
      <c r="BM429" s="156" t="s">
        <v>944</v>
      </c>
    </row>
    <row r="430" spans="2:65" s="12" customFormat="1" ht="11.25">
      <c r="B430" s="158"/>
      <c r="D430" s="159" t="s">
        <v>135</v>
      </c>
      <c r="E430" s="160" t="s">
        <v>1</v>
      </c>
      <c r="F430" s="161" t="s">
        <v>931</v>
      </c>
      <c r="H430" s="160" t="s">
        <v>1</v>
      </c>
      <c r="I430" s="162"/>
      <c r="L430" s="158"/>
      <c r="M430" s="163"/>
      <c r="T430" s="164"/>
      <c r="AT430" s="160" t="s">
        <v>135</v>
      </c>
      <c r="AU430" s="160" t="s">
        <v>88</v>
      </c>
      <c r="AV430" s="12" t="s">
        <v>82</v>
      </c>
      <c r="AW430" s="12" t="s">
        <v>31</v>
      </c>
      <c r="AX430" s="12" t="s">
        <v>75</v>
      </c>
      <c r="AY430" s="160" t="s">
        <v>127</v>
      </c>
    </row>
    <row r="431" spans="2:65" s="13" customFormat="1" ht="11.25">
      <c r="B431" s="165"/>
      <c r="D431" s="159" t="s">
        <v>135</v>
      </c>
      <c r="E431" s="166" t="s">
        <v>1</v>
      </c>
      <c r="F431" s="167" t="s">
        <v>932</v>
      </c>
      <c r="H431" s="168">
        <v>12</v>
      </c>
      <c r="I431" s="169"/>
      <c r="L431" s="165"/>
      <c r="M431" s="170"/>
      <c r="T431" s="171"/>
      <c r="AT431" s="166" t="s">
        <v>135</v>
      </c>
      <c r="AU431" s="166" t="s">
        <v>88</v>
      </c>
      <c r="AV431" s="13" t="s">
        <v>88</v>
      </c>
      <c r="AW431" s="13" t="s">
        <v>31</v>
      </c>
      <c r="AX431" s="13" t="s">
        <v>75</v>
      </c>
      <c r="AY431" s="166" t="s">
        <v>127</v>
      </c>
    </row>
    <row r="432" spans="2:65" s="14" customFormat="1" ht="11.25">
      <c r="B432" s="172"/>
      <c r="D432" s="159" t="s">
        <v>135</v>
      </c>
      <c r="E432" s="173" t="s">
        <v>1</v>
      </c>
      <c r="F432" s="174" t="s">
        <v>138</v>
      </c>
      <c r="H432" s="175">
        <v>12</v>
      </c>
      <c r="I432" s="176"/>
      <c r="L432" s="172"/>
      <c r="M432" s="177"/>
      <c r="T432" s="178"/>
      <c r="AT432" s="173" t="s">
        <v>135</v>
      </c>
      <c r="AU432" s="173" t="s">
        <v>88</v>
      </c>
      <c r="AV432" s="14" t="s">
        <v>133</v>
      </c>
      <c r="AW432" s="14" t="s">
        <v>31</v>
      </c>
      <c r="AX432" s="14" t="s">
        <v>82</v>
      </c>
      <c r="AY432" s="173" t="s">
        <v>127</v>
      </c>
    </row>
    <row r="433" spans="2:65" s="1" customFormat="1" ht="37.9" customHeight="1">
      <c r="B433" s="143"/>
      <c r="C433" s="144" t="s">
        <v>945</v>
      </c>
      <c r="D433" s="144" t="s">
        <v>129</v>
      </c>
      <c r="E433" s="145" t="s">
        <v>946</v>
      </c>
      <c r="F433" s="146" t="s">
        <v>947</v>
      </c>
      <c r="G433" s="147" t="s">
        <v>132</v>
      </c>
      <c r="H433" s="148">
        <v>46.48</v>
      </c>
      <c r="I433" s="149"/>
      <c r="J433" s="150">
        <f>ROUND(I433*H433,2)</f>
        <v>0</v>
      </c>
      <c r="K433" s="151"/>
      <c r="L433" s="32"/>
      <c r="M433" s="152" t="s">
        <v>1</v>
      </c>
      <c r="N433" s="153" t="s">
        <v>41</v>
      </c>
      <c r="P433" s="154">
        <f>O433*H433</f>
        <v>0</v>
      </c>
      <c r="Q433" s="154">
        <v>2.0000000000000002E-5</v>
      </c>
      <c r="R433" s="154">
        <f>Q433*H433</f>
        <v>9.2960000000000004E-4</v>
      </c>
      <c r="S433" s="154">
        <v>0</v>
      </c>
      <c r="T433" s="155">
        <f>S433*H433</f>
        <v>0</v>
      </c>
      <c r="AR433" s="156" t="s">
        <v>231</v>
      </c>
      <c r="AT433" s="156" t="s">
        <v>129</v>
      </c>
      <c r="AU433" s="156" t="s">
        <v>88</v>
      </c>
      <c r="AY433" s="17" t="s">
        <v>127</v>
      </c>
      <c r="BE433" s="157">
        <f>IF(N433="základná",J433,0)</f>
        <v>0</v>
      </c>
      <c r="BF433" s="157">
        <f>IF(N433="znížená",J433,0)</f>
        <v>0</v>
      </c>
      <c r="BG433" s="157">
        <f>IF(N433="zákl. prenesená",J433,0)</f>
        <v>0</v>
      </c>
      <c r="BH433" s="157">
        <f>IF(N433="zníž. prenesená",J433,0)</f>
        <v>0</v>
      </c>
      <c r="BI433" s="157">
        <f>IF(N433="nulová",J433,0)</f>
        <v>0</v>
      </c>
      <c r="BJ433" s="17" t="s">
        <v>88</v>
      </c>
      <c r="BK433" s="157">
        <f>ROUND(I433*H433,2)</f>
        <v>0</v>
      </c>
      <c r="BL433" s="17" t="s">
        <v>231</v>
      </c>
      <c r="BM433" s="156" t="s">
        <v>948</v>
      </c>
    </row>
    <row r="434" spans="2:65" s="12" customFormat="1" ht="11.25">
      <c r="B434" s="158"/>
      <c r="D434" s="159" t="s">
        <v>135</v>
      </c>
      <c r="E434" s="160" t="s">
        <v>1</v>
      </c>
      <c r="F434" s="161" t="s">
        <v>804</v>
      </c>
      <c r="H434" s="160" t="s">
        <v>1</v>
      </c>
      <c r="I434" s="162"/>
      <c r="L434" s="158"/>
      <c r="M434" s="163"/>
      <c r="T434" s="164"/>
      <c r="AT434" s="160" t="s">
        <v>135</v>
      </c>
      <c r="AU434" s="160" t="s">
        <v>88</v>
      </c>
      <c r="AV434" s="12" t="s">
        <v>82</v>
      </c>
      <c r="AW434" s="12" t="s">
        <v>31</v>
      </c>
      <c r="AX434" s="12" t="s">
        <v>75</v>
      </c>
      <c r="AY434" s="160" t="s">
        <v>127</v>
      </c>
    </row>
    <row r="435" spans="2:65" s="13" customFormat="1" ht="11.25">
      <c r="B435" s="165"/>
      <c r="D435" s="159" t="s">
        <v>135</v>
      </c>
      <c r="E435" s="166" t="s">
        <v>1</v>
      </c>
      <c r="F435" s="167" t="s">
        <v>949</v>
      </c>
      <c r="H435" s="168">
        <v>7.48</v>
      </c>
      <c r="I435" s="169"/>
      <c r="L435" s="165"/>
      <c r="M435" s="170"/>
      <c r="T435" s="171"/>
      <c r="AT435" s="166" t="s">
        <v>135</v>
      </c>
      <c r="AU435" s="166" t="s">
        <v>88</v>
      </c>
      <c r="AV435" s="13" t="s">
        <v>88</v>
      </c>
      <c r="AW435" s="13" t="s">
        <v>31</v>
      </c>
      <c r="AX435" s="13" t="s">
        <v>75</v>
      </c>
      <c r="AY435" s="166" t="s">
        <v>127</v>
      </c>
    </row>
    <row r="436" spans="2:65" s="12" customFormat="1" ht="11.25">
      <c r="B436" s="158"/>
      <c r="D436" s="159" t="s">
        <v>135</v>
      </c>
      <c r="E436" s="160" t="s">
        <v>1</v>
      </c>
      <c r="F436" s="161" t="s">
        <v>950</v>
      </c>
      <c r="H436" s="160" t="s">
        <v>1</v>
      </c>
      <c r="I436" s="162"/>
      <c r="L436" s="158"/>
      <c r="M436" s="163"/>
      <c r="T436" s="164"/>
      <c r="AT436" s="160" t="s">
        <v>135</v>
      </c>
      <c r="AU436" s="160" t="s">
        <v>88</v>
      </c>
      <c r="AV436" s="12" t="s">
        <v>82</v>
      </c>
      <c r="AW436" s="12" t="s">
        <v>31</v>
      </c>
      <c r="AX436" s="12" t="s">
        <v>75</v>
      </c>
      <c r="AY436" s="160" t="s">
        <v>127</v>
      </c>
    </row>
    <row r="437" spans="2:65" s="13" customFormat="1" ht="11.25">
      <c r="B437" s="165"/>
      <c r="D437" s="159" t="s">
        <v>135</v>
      </c>
      <c r="E437" s="166" t="s">
        <v>1</v>
      </c>
      <c r="F437" s="167" t="s">
        <v>728</v>
      </c>
      <c r="H437" s="168">
        <v>39</v>
      </c>
      <c r="I437" s="169"/>
      <c r="L437" s="165"/>
      <c r="M437" s="170"/>
      <c r="T437" s="171"/>
      <c r="AT437" s="166" t="s">
        <v>135</v>
      </c>
      <c r="AU437" s="166" t="s">
        <v>88</v>
      </c>
      <c r="AV437" s="13" t="s">
        <v>88</v>
      </c>
      <c r="AW437" s="13" t="s">
        <v>31</v>
      </c>
      <c r="AX437" s="13" t="s">
        <v>75</v>
      </c>
      <c r="AY437" s="166" t="s">
        <v>127</v>
      </c>
    </row>
    <row r="438" spans="2:65" s="14" customFormat="1" ht="11.25">
      <c r="B438" s="172"/>
      <c r="D438" s="159" t="s">
        <v>135</v>
      </c>
      <c r="E438" s="173" t="s">
        <v>1</v>
      </c>
      <c r="F438" s="174" t="s">
        <v>138</v>
      </c>
      <c r="H438" s="175">
        <v>46.480000000000004</v>
      </c>
      <c r="I438" s="176"/>
      <c r="L438" s="172"/>
      <c r="M438" s="177"/>
      <c r="T438" s="178"/>
      <c r="AT438" s="173" t="s">
        <v>135</v>
      </c>
      <c r="AU438" s="173" t="s">
        <v>88</v>
      </c>
      <c r="AV438" s="14" t="s">
        <v>133</v>
      </c>
      <c r="AW438" s="14" t="s">
        <v>31</v>
      </c>
      <c r="AX438" s="14" t="s">
        <v>82</v>
      </c>
      <c r="AY438" s="173" t="s">
        <v>127</v>
      </c>
    </row>
    <row r="439" spans="2:65" s="1" customFormat="1" ht="33" customHeight="1">
      <c r="B439" s="143"/>
      <c r="C439" s="144" t="s">
        <v>951</v>
      </c>
      <c r="D439" s="144" t="s">
        <v>129</v>
      </c>
      <c r="E439" s="145" t="s">
        <v>952</v>
      </c>
      <c r="F439" s="146" t="s">
        <v>953</v>
      </c>
      <c r="G439" s="147" t="s">
        <v>132</v>
      </c>
      <c r="H439" s="148">
        <v>17.994</v>
      </c>
      <c r="I439" s="149"/>
      <c r="J439" s="150">
        <f>ROUND(I439*H439,2)</f>
        <v>0</v>
      </c>
      <c r="K439" s="151"/>
      <c r="L439" s="32"/>
      <c r="M439" s="152" t="s">
        <v>1</v>
      </c>
      <c r="N439" s="153" t="s">
        <v>41</v>
      </c>
      <c r="P439" s="154">
        <f>O439*H439</f>
        <v>0</v>
      </c>
      <c r="Q439" s="154">
        <v>3.3E-4</v>
      </c>
      <c r="R439" s="154">
        <f>Q439*H439</f>
        <v>5.9380199999999996E-3</v>
      </c>
      <c r="S439" s="154">
        <v>0</v>
      </c>
      <c r="T439" s="155">
        <f>S439*H439</f>
        <v>0</v>
      </c>
      <c r="AR439" s="156" t="s">
        <v>231</v>
      </c>
      <c r="AT439" s="156" t="s">
        <v>129</v>
      </c>
      <c r="AU439" s="156" t="s">
        <v>88</v>
      </c>
      <c r="AY439" s="17" t="s">
        <v>127</v>
      </c>
      <c r="BE439" s="157">
        <f>IF(N439="základná",J439,0)</f>
        <v>0</v>
      </c>
      <c r="BF439" s="157">
        <f>IF(N439="znížená",J439,0)</f>
        <v>0</v>
      </c>
      <c r="BG439" s="157">
        <f>IF(N439="zákl. prenesená",J439,0)</f>
        <v>0</v>
      </c>
      <c r="BH439" s="157">
        <f>IF(N439="zníž. prenesená",J439,0)</f>
        <v>0</v>
      </c>
      <c r="BI439" s="157">
        <f>IF(N439="nulová",J439,0)</f>
        <v>0</v>
      </c>
      <c r="BJ439" s="17" t="s">
        <v>88</v>
      </c>
      <c r="BK439" s="157">
        <f>ROUND(I439*H439,2)</f>
        <v>0</v>
      </c>
      <c r="BL439" s="17" t="s">
        <v>231</v>
      </c>
      <c r="BM439" s="156" t="s">
        <v>954</v>
      </c>
    </row>
    <row r="440" spans="2:65" s="12" customFormat="1" ht="11.25">
      <c r="B440" s="158"/>
      <c r="D440" s="159" t="s">
        <v>135</v>
      </c>
      <c r="E440" s="160" t="s">
        <v>1</v>
      </c>
      <c r="F440" s="161" t="s">
        <v>955</v>
      </c>
      <c r="H440" s="160" t="s">
        <v>1</v>
      </c>
      <c r="I440" s="162"/>
      <c r="L440" s="158"/>
      <c r="M440" s="163"/>
      <c r="T440" s="164"/>
      <c r="AT440" s="160" t="s">
        <v>135</v>
      </c>
      <c r="AU440" s="160" t="s">
        <v>88</v>
      </c>
      <c r="AV440" s="12" t="s">
        <v>82</v>
      </c>
      <c r="AW440" s="12" t="s">
        <v>31</v>
      </c>
      <c r="AX440" s="12" t="s">
        <v>75</v>
      </c>
      <c r="AY440" s="160" t="s">
        <v>127</v>
      </c>
    </row>
    <row r="441" spans="2:65" s="12" customFormat="1" ht="11.25">
      <c r="B441" s="158"/>
      <c r="D441" s="159" t="s">
        <v>135</v>
      </c>
      <c r="E441" s="160" t="s">
        <v>1</v>
      </c>
      <c r="F441" s="161" t="s">
        <v>836</v>
      </c>
      <c r="H441" s="160" t="s">
        <v>1</v>
      </c>
      <c r="I441" s="162"/>
      <c r="L441" s="158"/>
      <c r="M441" s="163"/>
      <c r="T441" s="164"/>
      <c r="AT441" s="160" t="s">
        <v>135</v>
      </c>
      <c r="AU441" s="160" t="s">
        <v>88</v>
      </c>
      <c r="AV441" s="12" t="s">
        <v>82</v>
      </c>
      <c r="AW441" s="12" t="s">
        <v>31</v>
      </c>
      <c r="AX441" s="12" t="s">
        <v>75</v>
      </c>
      <c r="AY441" s="160" t="s">
        <v>127</v>
      </c>
    </row>
    <row r="442" spans="2:65" s="13" customFormat="1" ht="11.25">
      <c r="B442" s="165"/>
      <c r="D442" s="159" t="s">
        <v>135</v>
      </c>
      <c r="E442" s="166" t="s">
        <v>1</v>
      </c>
      <c r="F442" s="167" t="s">
        <v>837</v>
      </c>
      <c r="H442" s="168">
        <v>10.563000000000001</v>
      </c>
      <c r="I442" s="169"/>
      <c r="L442" s="165"/>
      <c r="M442" s="170"/>
      <c r="T442" s="171"/>
      <c r="AT442" s="166" t="s">
        <v>135</v>
      </c>
      <c r="AU442" s="166" t="s">
        <v>88</v>
      </c>
      <c r="AV442" s="13" t="s">
        <v>88</v>
      </c>
      <c r="AW442" s="13" t="s">
        <v>31</v>
      </c>
      <c r="AX442" s="13" t="s">
        <v>75</v>
      </c>
      <c r="AY442" s="166" t="s">
        <v>127</v>
      </c>
    </row>
    <row r="443" spans="2:65" s="12" customFormat="1" ht="11.25">
      <c r="B443" s="158"/>
      <c r="D443" s="159" t="s">
        <v>135</v>
      </c>
      <c r="E443" s="160" t="s">
        <v>1</v>
      </c>
      <c r="F443" s="161" t="s">
        <v>838</v>
      </c>
      <c r="H443" s="160" t="s">
        <v>1</v>
      </c>
      <c r="I443" s="162"/>
      <c r="L443" s="158"/>
      <c r="M443" s="163"/>
      <c r="T443" s="164"/>
      <c r="AT443" s="160" t="s">
        <v>135</v>
      </c>
      <c r="AU443" s="160" t="s">
        <v>88</v>
      </c>
      <c r="AV443" s="12" t="s">
        <v>82</v>
      </c>
      <c r="AW443" s="12" t="s">
        <v>31</v>
      </c>
      <c r="AX443" s="12" t="s">
        <v>75</v>
      </c>
      <c r="AY443" s="160" t="s">
        <v>127</v>
      </c>
    </row>
    <row r="444" spans="2:65" s="13" customFormat="1" ht="11.25">
      <c r="B444" s="165"/>
      <c r="D444" s="159" t="s">
        <v>135</v>
      </c>
      <c r="E444" s="166" t="s">
        <v>1</v>
      </c>
      <c r="F444" s="167" t="s">
        <v>839</v>
      </c>
      <c r="H444" s="168">
        <v>4.7530000000000001</v>
      </c>
      <c r="I444" s="169"/>
      <c r="L444" s="165"/>
      <c r="M444" s="170"/>
      <c r="T444" s="171"/>
      <c r="AT444" s="166" t="s">
        <v>135</v>
      </c>
      <c r="AU444" s="166" t="s">
        <v>88</v>
      </c>
      <c r="AV444" s="13" t="s">
        <v>88</v>
      </c>
      <c r="AW444" s="13" t="s">
        <v>31</v>
      </c>
      <c r="AX444" s="13" t="s">
        <v>75</v>
      </c>
      <c r="AY444" s="166" t="s">
        <v>127</v>
      </c>
    </row>
    <row r="445" spans="2:65" s="12" customFormat="1" ht="11.25">
      <c r="B445" s="158"/>
      <c r="D445" s="159" t="s">
        <v>135</v>
      </c>
      <c r="E445" s="160" t="s">
        <v>1</v>
      </c>
      <c r="F445" s="161" t="s">
        <v>840</v>
      </c>
      <c r="H445" s="160" t="s">
        <v>1</v>
      </c>
      <c r="I445" s="162"/>
      <c r="L445" s="158"/>
      <c r="M445" s="163"/>
      <c r="T445" s="164"/>
      <c r="AT445" s="160" t="s">
        <v>135</v>
      </c>
      <c r="AU445" s="160" t="s">
        <v>88</v>
      </c>
      <c r="AV445" s="12" t="s">
        <v>82</v>
      </c>
      <c r="AW445" s="12" t="s">
        <v>31</v>
      </c>
      <c r="AX445" s="12" t="s">
        <v>75</v>
      </c>
      <c r="AY445" s="160" t="s">
        <v>127</v>
      </c>
    </row>
    <row r="446" spans="2:65" s="13" customFormat="1" ht="11.25">
      <c r="B446" s="165"/>
      <c r="D446" s="159" t="s">
        <v>135</v>
      </c>
      <c r="E446" s="166" t="s">
        <v>1</v>
      </c>
      <c r="F446" s="167" t="s">
        <v>841</v>
      </c>
      <c r="H446" s="168">
        <v>1.3180000000000001</v>
      </c>
      <c r="I446" s="169"/>
      <c r="L446" s="165"/>
      <c r="M446" s="170"/>
      <c r="T446" s="171"/>
      <c r="AT446" s="166" t="s">
        <v>135</v>
      </c>
      <c r="AU446" s="166" t="s">
        <v>88</v>
      </c>
      <c r="AV446" s="13" t="s">
        <v>88</v>
      </c>
      <c r="AW446" s="13" t="s">
        <v>31</v>
      </c>
      <c r="AX446" s="13" t="s">
        <v>75</v>
      </c>
      <c r="AY446" s="166" t="s">
        <v>127</v>
      </c>
    </row>
    <row r="447" spans="2:65" s="12" customFormat="1" ht="11.25">
      <c r="B447" s="158"/>
      <c r="D447" s="159" t="s">
        <v>135</v>
      </c>
      <c r="E447" s="160" t="s">
        <v>1</v>
      </c>
      <c r="F447" s="161" t="s">
        <v>830</v>
      </c>
      <c r="H447" s="160" t="s">
        <v>1</v>
      </c>
      <c r="I447" s="162"/>
      <c r="L447" s="158"/>
      <c r="M447" s="163"/>
      <c r="T447" s="164"/>
      <c r="AT447" s="160" t="s">
        <v>135</v>
      </c>
      <c r="AU447" s="160" t="s">
        <v>88</v>
      </c>
      <c r="AV447" s="12" t="s">
        <v>82</v>
      </c>
      <c r="AW447" s="12" t="s">
        <v>31</v>
      </c>
      <c r="AX447" s="12" t="s">
        <v>75</v>
      </c>
      <c r="AY447" s="160" t="s">
        <v>127</v>
      </c>
    </row>
    <row r="448" spans="2:65" s="13" customFormat="1" ht="11.25">
      <c r="B448" s="165"/>
      <c r="D448" s="159" t="s">
        <v>135</v>
      </c>
      <c r="E448" s="166" t="s">
        <v>1</v>
      </c>
      <c r="F448" s="167" t="s">
        <v>842</v>
      </c>
      <c r="H448" s="168">
        <v>1.36</v>
      </c>
      <c r="I448" s="169"/>
      <c r="L448" s="165"/>
      <c r="M448" s="170"/>
      <c r="T448" s="171"/>
      <c r="AT448" s="166" t="s">
        <v>135</v>
      </c>
      <c r="AU448" s="166" t="s">
        <v>88</v>
      </c>
      <c r="AV448" s="13" t="s">
        <v>88</v>
      </c>
      <c r="AW448" s="13" t="s">
        <v>31</v>
      </c>
      <c r="AX448" s="13" t="s">
        <v>75</v>
      </c>
      <c r="AY448" s="166" t="s">
        <v>127</v>
      </c>
    </row>
    <row r="449" spans="2:65" s="14" customFormat="1" ht="11.25">
      <c r="B449" s="172"/>
      <c r="D449" s="159" t="s">
        <v>135</v>
      </c>
      <c r="E449" s="173" t="s">
        <v>1</v>
      </c>
      <c r="F449" s="174" t="s">
        <v>138</v>
      </c>
      <c r="H449" s="175">
        <v>17.994</v>
      </c>
      <c r="I449" s="176"/>
      <c r="L449" s="172"/>
      <c r="M449" s="177"/>
      <c r="T449" s="178"/>
      <c r="AT449" s="173" t="s">
        <v>135</v>
      </c>
      <c r="AU449" s="173" t="s">
        <v>88</v>
      </c>
      <c r="AV449" s="14" t="s">
        <v>133</v>
      </c>
      <c r="AW449" s="14" t="s">
        <v>31</v>
      </c>
      <c r="AX449" s="14" t="s">
        <v>82</v>
      </c>
      <c r="AY449" s="173" t="s">
        <v>127</v>
      </c>
    </row>
    <row r="450" spans="2:65" s="11" customFormat="1" ht="22.9" customHeight="1">
      <c r="B450" s="131"/>
      <c r="D450" s="132" t="s">
        <v>74</v>
      </c>
      <c r="E450" s="141" t="s">
        <v>956</v>
      </c>
      <c r="F450" s="141" t="s">
        <v>957</v>
      </c>
      <c r="I450" s="134"/>
      <c r="J450" s="142">
        <f>BK450</f>
        <v>0</v>
      </c>
      <c r="L450" s="131"/>
      <c r="M450" s="136"/>
      <c r="P450" s="137">
        <f>SUM(P451:P456)</f>
        <v>0</v>
      </c>
      <c r="R450" s="137">
        <f>SUM(R451:R456)</f>
        <v>1.697796E-2</v>
      </c>
      <c r="T450" s="138">
        <f>SUM(T451:T456)</f>
        <v>0</v>
      </c>
      <c r="AR450" s="132" t="s">
        <v>88</v>
      </c>
      <c r="AT450" s="139" t="s">
        <v>74</v>
      </c>
      <c r="AU450" s="139" t="s">
        <v>82</v>
      </c>
      <c r="AY450" s="132" t="s">
        <v>127</v>
      </c>
      <c r="BK450" s="140">
        <f>SUM(BK451:BK456)</f>
        <v>0</v>
      </c>
    </row>
    <row r="451" spans="2:65" s="1" customFormat="1" ht="24.2" customHeight="1">
      <c r="B451" s="143"/>
      <c r="C451" s="144" t="s">
        <v>958</v>
      </c>
      <c r="D451" s="144" t="s">
        <v>129</v>
      </c>
      <c r="E451" s="145" t="s">
        <v>959</v>
      </c>
      <c r="F451" s="146" t="s">
        <v>960</v>
      </c>
      <c r="G451" s="147" t="s">
        <v>132</v>
      </c>
      <c r="H451" s="148">
        <v>47.161000000000001</v>
      </c>
      <c r="I451" s="149"/>
      <c r="J451" s="150">
        <f>ROUND(I451*H451,2)</f>
        <v>0</v>
      </c>
      <c r="K451" s="151"/>
      <c r="L451" s="32"/>
      <c r="M451" s="152" t="s">
        <v>1</v>
      </c>
      <c r="N451" s="153" t="s">
        <v>41</v>
      </c>
      <c r="P451" s="154">
        <f>O451*H451</f>
        <v>0</v>
      </c>
      <c r="Q451" s="154">
        <v>1.2999999999999999E-4</v>
      </c>
      <c r="R451" s="154">
        <f>Q451*H451</f>
        <v>6.1309299999999997E-3</v>
      </c>
      <c r="S451" s="154">
        <v>0</v>
      </c>
      <c r="T451" s="155">
        <f>S451*H451</f>
        <v>0</v>
      </c>
      <c r="AR451" s="156" t="s">
        <v>231</v>
      </c>
      <c r="AT451" s="156" t="s">
        <v>129</v>
      </c>
      <c r="AU451" s="156" t="s">
        <v>88</v>
      </c>
      <c r="AY451" s="17" t="s">
        <v>127</v>
      </c>
      <c r="BE451" s="157">
        <f>IF(N451="základná",J451,0)</f>
        <v>0</v>
      </c>
      <c r="BF451" s="157">
        <f>IF(N451="znížená",J451,0)</f>
        <v>0</v>
      </c>
      <c r="BG451" s="157">
        <f>IF(N451="zákl. prenesená",J451,0)</f>
        <v>0</v>
      </c>
      <c r="BH451" s="157">
        <f>IF(N451="zníž. prenesená",J451,0)</f>
        <v>0</v>
      </c>
      <c r="BI451" s="157">
        <f>IF(N451="nulová",J451,0)</f>
        <v>0</v>
      </c>
      <c r="BJ451" s="17" t="s">
        <v>88</v>
      </c>
      <c r="BK451" s="157">
        <f>ROUND(I451*H451,2)</f>
        <v>0</v>
      </c>
      <c r="BL451" s="17" t="s">
        <v>231</v>
      </c>
      <c r="BM451" s="156" t="s">
        <v>961</v>
      </c>
    </row>
    <row r="452" spans="2:65" s="13" customFormat="1" ht="11.25">
      <c r="B452" s="165"/>
      <c r="D452" s="159" t="s">
        <v>135</v>
      </c>
      <c r="E452" s="166" t="s">
        <v>1</v>
      </c>
      <c r="F452" s="167" t="s">
        <v>962</v>
      </c>
      <c r="H452" s="168">
        <v>78.510000000000005</v>
      </c>
      <c r="I452" s="169"/>
      <c r="L452" s="165"/>
      <c r="M452" s="170"/>
      <c r="T452" s="171"/>
      <c r="AT452" s="166" t="s">
        <v>135</v>
      </c>
      <c r="AU452" s="166" t="s">
        <v>88</v>
      </c>
      <c r="AV452" s="13" t="s">
        <v>88</v>
      </c>
      <c r="AW452" s="13" t="s">
        <v>31</v>
      </c>
      <c r="AX452" s="13" t="s">
        <v>75</v>
      </c>
      <c r="AY452" s="166" t="s">
        <v>127</v>
      </c>
    </row>
    <row r="453" spans="2:65" s="12" customFormat="1" ht="11.25">
      <c r="B453" s="158"/>
      <c r="D453" s="159" t="s">
        <v>135</v>
      </c>
      <c r="E453" s="160" t="s">
        <v>1</v>
      </c>
      <c r="F453" s="161" t="s">
        <v>963</v>
      </c>
      <c r="H453" s="160" t="s">
        <v>1</v>
      </c>
      <c r="I453" s="162"/>
      <c r="L453" s="158"/>
      <c r="M453" s="163"/>
      <c r="T453" s="164"/>
      <c r="AT453" s="160" t="s">
        <v>135</v>
      </c>
      <c r="AU453" s="160" t="s">
        <v>88</v>
      </c>
      <c r="AV453" s="12" t="s">
        <v>82</v>
      </c>
      <c r="AW453" s="12" t="s">
        <v>31</v>
      </c>
      <c r="AX453" s="12" t="s">
        <v>75</v>
      </c>
      <c r="AY453" s="160" t="s">
        <v>127</v>
      </c>
    </row>
    <row r="454" spans="2:65" s="13" customFormat="1" ht="11.25">
      <c r="B454" s="165"/>
      <c r="D454" s="159" t="s">
        <v>135</v>
      </c>
      <c r="E454" s="166" t="s">
        <v>1</v>
      </c>
      <c r="F454" s="167" t="s">
        <v>964</v>
      </c>
      <c r="H454" s="168">
        <v>-31.349</v>
      </c>
      <c r="I454" s="169"/>
      <c r="L454" s="165"/>
      <c r="M454" s="170"/>
      <c r="T454" s="171"/>
      <c r="AT454" s="166" t="s">
        <v>135</v>
      </c>
      <c r="AU454" s="166" t="s">
        <v>88</v>
      </c>
      <c r="AV454" s="13" t="s">
        <v>88</v>
      </c>
      <c r="AW454" s="13" t="s">
        <v>31</v>
      </c>
      <c r="AX454" s="13" t="s">
        <v>75</v>
      </c>
      <c r="AY454" s="166" t="s">
        <v>127</v>
      </c>
    </row>
    <row r="455" spans="2:65" s="14" customFormat="1" ht="11.25">
      <c r="B455" s="172"/>
      <c r="D455" s="159" t="s">
        <v>135</v>
      </c>
      <c r="E455" s="173" t="s">
        <v>1</v>
      </c>
      <c r="F455" s="174" t="s">
        <v>138</v>
      </c>
      <c r="H455" s="175">
        <v>47.161000000000001</v>
      </c>
      <c r="I455" s="176"/>
      <c r="L455" s="172"/>
      <c r="M455" s="177"/>
      <c r="T455" s="178"/>
      <c r="AT455" s="173" t="s">
        <v>135</v>
      </c>
      <c r="AU455" s="173" t="s">
        <v>88</v>
      </c>
      <c r="AV455" s="14" t="s">
        <v>133</v>
      </c>
      <c r="AW455" s="14" t="s">
        <v>31</v>
      </c>
      <c r="AX455" s="14" t="s">
        <v>82</v>
      </c>
      <c r="AY455" s="173" t="s">
        <v>127</v>
      </c>
    </row>
    <row r="456" spans="2:65" s="1" customFormat="1" ht="37.9" customHeight="1">
      <c r="B456" s="143"/>
      <c r="C456" s="144" t="s">
        <v>965</v>
      </c>
      <c r="D456" s="144" t="s">
        <v>129</v>
      </c>
      <c r="E456" s="145" t="s">
        <v>966</v>
      </c>
      <c r="F456" s="146" t="s">
        <v>967</v>
      </c>
      <c r="G456" s="147" t="s">
        <v>132</v>
      </c>
      <c r="H456" s="148">
        <v>47.161000000000001</v>
      </c>
      <c r="I456" s="149"/>
      <c r="J456" s="150">
        <f>ROUND(I456*H456,2)</f>
        <v>0</v>
      </c>
      <c r="K456" s="151"/>
      <c r="L456" s="32"/>
      <c r="M456" s="198" t="s">
        <v>1</v>
      </c>
      <c r="N456" s="199" t="s">
        <v>41</v>
      </c>
      <c r="O456" s="200"/>
      <c r="P456" s="201">
        <f>O456*H456</f>
        <v>0</v>
      </c>
      <c r="Q456" s="201">
        <v>2.3000000000000001E-4</v>
      </c>
      <c r="R456" s="201">
        <f>Q456*H456</f>
        <v>1.0847030000000001E-2</v>
      </c>
      <c r="S456" s="201">
        <v>0</v>
      </c>
      <c r="T456" s="202">
        <f>S456*H456</f>
        <v>0</v>
      </c>
      <c r="AR456" s="156" t="s">
        <v>231</v>
      </c>
      <c r="AT456" s="156" t="s">
        <v>129</v>
      </c>
      <c r="AU456" s="156" t="s">
        <v>88</v>
      </c>
      <c r="AY456" s="17" t="s">
        <v>127</v>
      </c>
      <c r="BE456" s="157">
        <f>IF(N456="základná",J456,0)</f>
        <v>0</v>
      </c>
      <c r="BF456" s="157">
        <f>IF(N456="znížená",J456,0)</f>
        <v>0</v>
      </c>
      <c r="BG456" s="157">
        <f>IF(N456="zákl. prenesená",J456,0)</f>
        <v>0</v>
      </c>
      <c r="BH456" s="157">
        <f>IF(N456="zníž. prenesená",J456,0)</f>
        <v>0</v>
      </c>
      <c r="BI456" s="157">
        <f>IF(N456="nulová",J456,0)</f>
        <v>0</v>
      </c>
      <c r="BJ456" s="17" t="s">
        <v>88</v>
      </c>
      <c r="BK456" s="157">
        <f>ROUND(I456*H456,2)</f>
        <v>0</v>
      </c>
      <c r="BL456" s="17" t="s">
        <v>231</v>
      </c>
      <c r="BM456" s="156" t="s">
        <v>968</v>
      </c>
    </row>
    <row r="457" spans="2:65" s="1" customFormat="1" ht="6.95" customHeight="1"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32"/>
    </row>
  </sheetData>
  <autoFilter ref="C139:K456" xr:uid="{00000000-0009-0000-0000-000002000000}"/>
  <mergeCells count="12">
    <mergeCell ref="E132:H132"/>
    <mergeCell ref="L2:V2"/>
    <mergeCell ref="E85:H85"/>
    <mergeCell ref="E87:H87"/>
    <mergeCell ref="E89:H89"/>
    <mergeCell ref="E128:H128"/>
    <mergeCell ref="E130:H13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01.1 - 01.1 -  Skladová  ...</vt:lpstr>
      <vt:lpstr>01.2 - 01.2 -  Vstavok - ...</vt:lpstr>
      <vt:lpstr>'01.1 - 01.1 -  Skladová  ...'!Názvy_tlače</vt:lpstr>
      <vt:lpstr>'01.2 - 01.2 -  Vstavok - ...'!Názvy_tlače</vt:lpstr>
      <vt:lpstr>'Rekapitulácia stavby'!Názvy_tlače</vt:lpstr>
      <vt:lpstr>'01.1 - 01.1 -  Skladová  ...'!Oblasť_tlače</vt:lpstr>
      <vt:lpstr>'01.2 - 01.2 -  Vstavok -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Dell-PC\Dell</dc:creator>
  <cp:lastModifiedBy>  </cp:lastModifiedBy>
  <dcterms:created xsi:type="dcterms:W3CDTF">2023-03-15T23:02:44Z</dcterms:created>
  <dcterms:modified xsi:type="dcterms:W3CDTF">2023-04-25T13:38:02Z</dcterms:modified>
</cp:coreProperties>
</file>