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25" windowWidth="19815" windowHeight="7365" activeTab="1"/>
  </bookViews>
  <sheets>
    <sheet name="Rekapitulácia stavby" sheetId="1" r:id="rId1"/>
    <sheet name="960026 - Rekonštrukcia  s..." sheetId="2" r:id="rId2"/>
  </sheets>
  <definedNames>
    <definedName name="_xlnm.Print_Titles" localSheetId="1">'960026 - Rekonštrukcia  s...'!$137:$137</definedName>
    <definedName name="_xlnm.Print_Titles" localSheetId="0">'Rekapitulácia stavby'!$85:$85</definedName>
    <definedName name="_xlnm.Print_Area" localSheetId="1">'960026 - Rekonštrukcia  s...'!$C$4:$Q$70,'960026 - Rekonštrukcia  s...'!$C$76:$Q$122,'960026 - Rekonštrukcia  s...'!$C$128:$Q$350</definedName>
    <definedName name="_xlnm.Print_Area" localSheetId="0">'Rekapitulácia stavby'!$C$4:$AP$70,'Rekapitulácia stavby'!$C$76:$AP$96</definedName>
  </definedNames>
  <calcPr calcId="125725" iterateCount="1"/>
</workbook>
</file>

<file path=xl/calcChain.xml><?xml version="1.0" encoding="utf-8"?>
<calcChain xmlns="http://schemas.openxmlformats.org/spreadsheetml/2006/main">
  <c r="AY88" i="1"/>
  <c r="AX88"/>
  <c r="BI350" i="2"/>
  <c r="BH350"/>
  <c r="BG350"/>
  <c r="BE350"/>
  <c r="BK350"/>
  <c r="N350"/>
  <c r="BF350"/>
  <c r="BI349"/>
  <c r="BH349"/>
  <c r="BG349"/>
  <c r="BE349"/>
  <c r="BK349"/>
  <c r="N349"/>
  <c r="BF349" s="1"/>
  <c r="BI348"/>
  <c r="BH348"/>
  <c r="BG348"/>
  <c r="BE348"/>
  <c r="BK348"/>
  <c r="N348"/>
  <c r="BF348"/>
  <c r="BI347"/>
  <c r="BH347"/>
  <c r="BG347"/>
  <c r="BE347"/>
  <c r="BK347"/>
  <c r="N347"/>
  <c r="BF347"/>
  <c r="BI346"/>
  <c r="BH346"/>
  <c r="BG346"/>
  <c r="BE346"/>
  <c r="BK346"/>
  <c r="BK345"/>
  <c r="N345" s="1"/>
  <c r="N112" s="1"/>
  <c r="N346"/>
  <c r="BF346" s="1"/>
  <c r="BI344"/>
  <c r="BH344"/>
  <c r="BG344"/>
  <c r="BE344"/>
  <c r="AA344"/>
  <c r="AA343"/>
  <c r="Y344"/>
  <c r="Y343"/>
  <c r="W344"/>
  <c r="W343"/>
  <c r="BK344"/>
  <c r="BK343" s="1"/>
  <c r="N343" s="1"/>
  <c r="N111" s="1"/>
  <c r="N344"/>
  <c r="BF344"/>
  <c r="BI342"/>
  <c r="BH342"/>
  <c r="BG342"/>
  <c r="BE342"/>
  <c r="AA342"/>
  <c r="Y342"/>
  <c r="W342"/>
  <c r="BK342"/>
  <c r="N342"/>
  <c r="BF342"/>
  <c r="BI341"/>
  <c r="BH341"/>
  <c r="BG341"/>
  <c r="BE341"/>
  <c r="AA341"/>
  <c r="Y341"/>
  <c r="W341"/>
  <c r="BK341"/>
  <c r="N341"/>
  <c r="BF341"/>
  <c r="BI340"/>
  <c r="BH340"/>
  <c r="BG340"/>
  <c r="BE340"/>
  <c r="AA340"/>
  <c r="Y340"/>
  <c r="W340"/>
  <c r="BK340"/>
  <c r="N340"/>
  <c r="BF340"/>
  <c r="BI339"/>
  <c r="BH339"/>
  <c r="BG339"/>
  <c r="BE339"/>
  <c r="AA339"/>
  <c r="Y339"/>
  <c r="W339"/>
  <c r="BK339"/>
  <c r="N339"/>
  <c r="BF339"/>
  <c r="BI338"/>
  <c r="BH338"/>
  <c r="BG338"/>
  <c r="BE338"/>
  <c r="AA338"/>
  <c r="Y338"/>
  <c r="W338"/>
  <c r="BK338"/>
  <c r="N338"/>
  <c r="BF338"/>
  <c r="BI337"/>
  <c r="BH337"/>
  <c r="BG337"/>
  <c r="BE337"/>
  <c r="AA337"/>
  <c r="Y337"/>
  <c r="W337"/>
  <c r="BK337"/>
  <c r="N337"/>
  <c r="BF337"/>
  <c r="BI336"/>
  <c r="BH336"/>
  <c r="BG336"/>
  <c r="BE336"/>
  <c r="AA336"/>
  <c r="Y336"/>
  <c r="W336"/>
  <c r="BK336"/>
  <c r="N336"/>
  <c r="BF336"/>
  <c r="BI335"/>
  <c r="BH335"/>
  <c r="BG335"/>
  <c r="BE335"/>
  <c r="AA335"/>
  <c r="Y335"/>
  <c r="W335"/>
  <c r="BK335"/>
  <c r="N335"/>
  <c r="BF335"/>
  <c r="BI334"/>
  <c r="BH334"/>
  <c r="BG334"/>
  <c r="BE334"/>
  <c r="AA334"/>
  <c r="Y334"/>
  <c r="W334"/>
  <c r="BK334"/>
  <c r="N334"/>
  <c r="BF334"/>
  <c r="BI333"/>
  <c r="BH333"/>
  <c r="BG333"/>
  <c r="BE333"/>
  <c r="AA333"/>
  <c r="Y333"/>
  <c r="W333"/>
  <c r="BK333"/>
  <c r="N333"/>
  <c r="BF333"/>
  <c r="BI332"/>
  <c r="BH332"/>
  <c r="BG332"/>
  <c r="BE332"/>
  <c r="AA332"/>
  <c r="AA331"/>
  <c r="AA330" s="1"/>
  <c r="Y332"/>
  <c r="Y331" s="1"/>
  <c r="Y330" s="1"/>
  <c r="W332"/>
  <c r="W331"/>
  <c r="W330" s="1"/>
  <c r="BK332"/>
  <c r="BK331" s="1"/>
  <c r="N332"/>
  <c r="BF332"/>
  <c r="BI329"/>
  <c r="BH329"/>
  <c r="BG329"/>
  <c r="BE329"/>
  <c r="AA329"/>
  <c r="Y329"/>
  <c r="W329"/>
  <c r="BK329"/>
  <c r="N329"/>
  <c r="BF329"/>
  <c r="BI328"/>
  <c r="BH328"/>
  <c r="BG328"/>
  <c r="BE328"/>
  <c r="AA328"/>
  <c r="Y328"/>
  <c r="W328"/>
  <c r="BK328"/>
  <c r="N328"/>
  <c r="BF328"/>
  <c r="BI327"/>
  <c r="BH327"/>
  <c r="BG327"/>
  <c r="BE327"/>
  <c r="AA327"/>
  <c r="Y327"/>
  <c r="W327"/>
  <c r="BK327"/>
  <c r="N327"/>
  <c r="BF327"/>
  <c r="BI326"/>
  <c r="BH326"/>
  <c r="BG326"/>
  <c r="BE326"/>
  <c r="AA326"/>
  <c r="Y326"/>
  <c r="W326"/>
  <c r="BK326"/>
  <c r="N326"/>
  <c r="BF326"/>
  <c r="BI325"/>
  <c r="BH325"/>
  <c r="BG325"/>
  <c r="BE325"/>
  <c r="AA325"/>
  <c r="AA324"/>
  <c r="Y325"/>
  <c r="Y324"/>
  <c r="W325"/>
  <c r="W324"/>
  <c r="BK325"/>
  <c r="BK324"/>
  <c r="N324" s="1"/>
  <c r="N108" s="1"/>
  <c r="N325"/>
  <c r="BF325" s="1"/>
  <c r="BI323"/>
  <c r="BH323"/>
  <c r="BG323"/>
  <c r="BE323"/>
  <c r="AA323"/>
  <c r="Y323"/>
  <c r="W323"/>
  <c r="BK323"/>
  <c r="N323"/>
  <c r="BF323"/>
  <c r="BI322"/>
  <c r="BH322"/>
  <c r="BG322"/>
  <c r="BE322"/>
  <c r="AA322"/>
  <c r="Y322"/>
  <c r="W322"/>
  <c r="BK322"/>
  <c r="N322"/>
  <c r="BF322"/>
  <c r="BI321"/>
  <c r="BH321"/>
  <c r="BG321"/>
  <c r="BE321"/>
  <c r="AA321"/>
  <c r="AA320"/>
  <c r="Y321"/>
  <c r="Y320"/>
  <c r="W321"/>
  <c r="W320"/>
  <c r="BK321"/>
  <c r="BK320"/>
  <c r="N320" s="1"/>
  <c r="N107" s="1"/>
  <c r="N321"/>
  <c r="BF321" s="1"/>
  <c r="BI319"/>
  <c r="BH319"/>
  <c r="BG319"/>
  <c r="BE319"/>
  <c r="AA319"/>
  <c r="Y319"/>
  <c r="W319"/>
  <c r="BK319"/>
  <c r="N319"/>
  <c r="BF319"/>
  <c r="BI318"/>
  <c r="BH318"/>
  <c r="BG318"/>
  <c r="BE318"/>
  <c r="AA318"/>
  <c r="Y318"/>
  <c r="W318"/>
  <c r="BK318"/>
  <c r="N318"/>
  <c r="BF318"/>
  <c r="BI317"/>
  <c r="BH317"/>
  <c r="BG317"/>
  <c r="BE317"/>
  <c r="AA317"/>
  <c r="Y317"/>
  <c r="W317"/>
  <c r="BK317"/>
  <c r="N317"/>
  <c r="BF317"/>
  <c r="BI316"/>
  <c r="BH316"/>
  <c r="BG316"/>
  <c r="BE316"/>
  <c r="AA316"/>
  <c r="Y316"/>
  <c r="W316"/>
  <c r="BK316"/>
  <c r="N316"/>
  <c r="BF316"/>
  <c r="BI315"/>
  <c r="BH315"/>
  <c r="BG315"/>
  <c r="BE315"/>
  <c r="AA315"/>
  <c r="Y315"/>
  <c r="W315"/>
  <c r="BK315"/>
  <c r="N315"/>
  <c r="BF315"/>
  <c r="BI314"/>
  <c r="BH314"/>
  <c r="BG314"/>
  <c r="BE314"/>
  <c r="AA314"/>
  <c r="Y314"/>
  <c r="W314"/>
  <c r="BK314"/>
  <c r="N314"/>
  <c r="BF314"/>
  <c r="BI313"/>
  <c r="BH313"/>
  <c r="BG313"/>
  <c r="BE313"/>
  <c r="AA313"/>
  <c r="AA312"/>
  <c r="Y313"/>
  <c r="Y312"/>
  <c r="W313"/>
  <c r="W312"/>
  <c r="BK313"/>
  <c r="BK312"/>
  <c r="N312" s="1"/>
  <c r="N106" s="1"/>
  <c r="N313"/>
  <c r="BF313" s="1"/>
  <c r="BI311"/>
  <c r="BH311"/>
  <c r="BG311"/>
  <c r="BE311"/>
  <c r="AA311"/>
  <c r="Y311"/>
  <c r="W311"/>
  <c r="BK311"/>
  <c r="N311"/>
  <c r="BF311"/>
  <c r="BI310"/>
  <c r="BH310"/>
  <c r="BG310"/>
  <c r="BE310"/>
  <c r="AA310"/>
  <c r="Y310"/>
  <c r="W310"/>
  <c r="BK310"/>
  <c r="N310"/>
  <c r="BF310"/>
  <c r="BI309"/>
  <c r="BH309"/>
  <c r="BG309"/>
  <c r="BE309"/>
  <c r="AA309"/>
  <c r="AA308"/>
  <c r="Y309"/>
  <c r="Y308"/>
  <c r="W309"/>
  <c r="W308"/>
  <c r="BK309"/>
  <c r="BK308"/>
  <c r="N308" s="1"/>
  <c r="N105" s="1"/>
  <c r="N309"/>
  <c r="BF309" s="1"/>
  <c r="BI307"/>
  <c r="BH307"/>
  <c r="BG307"/>
  <c r="BE307"/>
  <c r="AA307"/>
  <c r="Y307"/>
  <c r="W307"/>
  <c r="BK307"/>
  <c r="N307"/>
  <c r="BF307"/>
  <c r="BI306"/>
  <c r="BH306"/>
  <c r="BG306"/>
  <c r="BE306"/>
  <c r="AA306"/>
  <c r="Y306"/>
  <c r="W306"/>
  <c r="BK306"/>
  <c r="N306"/>
  <c r="BF306"/>
  <c r="BI305"/>
  <c r="BH305"/>
  <c r="BG305"/>
  <c r="BE305"/>
  <c r="AA305"/>
  <c r="Y305"/>
  <c r="W305"/>
  <c r="BK305"/>
  <c r="N305"/>
  <c r="BF305"/>
  <c r="BI304"/>
  <c r="BH304"/>
  <c r="BG304"/>
  <c r="BE304"/>
  <c r="AA304"/>
  <c r="Y304"/>
  <c r="W304"/>
  <c r="BK304"/>
  <c r="N304"/>
  <c r="BF304"/>
  <c r="BI303"/>
  <c r="BH303"/>
  <c r="BG303"/>
  <c r="BE303"/>
  <c r="AA303"/>
  <c r="Y303"/>
  <c r="W303"/>
  <c r="BK303"/>
  <c r="N303"/>
  <c r="BF303"/>
  <c r="BI302"/>
  <c r="BH302"/>
  <c r="BG302"/>
  <c r="BE302"/>
  <c r="AA302"/>
  <c r="Y302"/>
  <c r="W302"/>
  <c r="BK302"/>
  <c r="N302"/>
  <c r="BF302"/>
  <c r="BI301"/>
  <c r="BH301"/>
  <c r="BG301"/>
  <c r="BE301"/>
  <c r="AA301"/>
  <c r="Y301"/>
  <c r="W301"/>
  <c r="BK301"/>
  <c r="N301"/>
  <c r="BF301"/>
  <c r="BI300"/>
  <c r="BH300"/>
  <c r="BG300"/>
  <c r="BE300"/>
  <c r="AA300"/>
  <c r="Y300"/>
  <c r="W300"/>
  <c r="BK300"/>
  <c r="N300"/>
  <c r="BF300"/>
  <c r="BI299"/>
  <c r="BH299"/>
  <c r="BG299"/>
  <c r="BE299"/>
  <c r="AA299"/>
  <c r="Y299"/>
  <c r="W299"/>
  <c r="BK299"/>
  <c r="N299"/>
  <c r="BF299"/>
  <c r="BI298"/>
  <c r="BH298"/>
  <c r="BG298"/>
  <c r="BE298"/>
  <c r="AA298"/>
  <c r="Y298"/>
  <c r="W298"/>
  <c r="BK298"/>
  <c r="N298"/>
  <c r="BF298"/>
  <c r="BI297"/>
  <c r="BH297"/>
  <c r="BG297"/>
  <c r="BE297"/>
  <c r="AA297"/>
  <c r="Y297"/>
  <c r="W297"/>
  <c r="BK297"/>
  <c r="N297"/>
  <c r="BF297"/>
  <c r="BI296"/>
  <c r="BH296"/>
  <c r="BG296"/>
  <c r="BE296"/>
  <c r="AA296"/>
  <c r="Y296"/>
  <c r="W296"/>
  <c r="BK296"/>
  <c r="N296"/>
  <c r="BF296"/>
  <c r="BI295"/>
  <c r="BH295"/>
  <c r="BG295"/>
  <c r="BE295"/>
  <c r="AA295"/>
  <c r="Y295"/>
  <c r="W295"/>
  <c r="BK295"/>
  <c r="N295"/>
  <c r="BF295"/>
  <c r="BI294"/>
  <c r="BH294"/>
  <c r="BG294"/>
  <c r="BE294"/>
  <c r="AA294"/>
  <c r="Y294"/>
  <c r="W294"/>
  <c r="BK294"/>
  <c r="N294"/>
  <c r="BF294"/>
  <c r="BI293"/>
  <c r="BH293"/>
  <c r="BG293"/>
  <c r="BE293"/>
  <c r="AA293"/>
  <c r="Y293"/>
  <c r="W293"/>
  <c r="BK293"/>
  <c r="N293"/>
  <c r="BF293"/>
  <c r="BI292"/>
  <c r="BH292"/>
  <c r="BG292"/>
  <c r="BE292"/>
  <c r="AA292"/>
  <c r="Y292"/>
  <c r="W292"/>
  <c r="BK292"/>
  <c r="N292"/>
  <c r="BF292"/>
  <c r="BI291"/>
  <c r="BH291"/>
  <c r="BG291"/>
  <c r="BE291"/>
  <c r="AA291"/>
  <c r="Y291"/>
  <c r="W291"/>
  <c r="BK291"/>
  <c r="N291"/>
  <c r="BF291"/>
  <c r="BI290"/>
  <c r="BH290"/>
  <c r="BG290"/>
  <c r="BE290"/>
  <c r="AA290"/>
  <c r="AA289"/>
  <c r="Y290"/>
  <c r="Y289"/>
  <c r="W290"/>
  <c r="W289"/>
  <c r="BK290"/>
  <c r="BK289"/>
  <c r="N289" s="1"/>
  <c r="N104" s="1"/>
  <c r="N290"/>
  <c r="BF290" s="1"/>
  <c r="BI288"/>
  <c r="BH288"/>
  <c r="BG288"/>
  <c r="BE288"/>
  <c r="AA288"/>
  <c r="Y288"/>
  <c r="W288"/>
  <c r="BK288"/>
  <c r="N288"/>
  <c r="BF288"/>
  <c r="BI287"/>
  <c r="BH287"/>
  <c r="BG287"/>
  <c r="BE287"/>
  <c r="AA287"/>
  <c r="Y287"/>
  <c r="W287"/>
  <c r="BK287"/>
  <c r="N287"/>
  <c r="BF287"/>
  <c r="BI286"/>
  <c r="BH286"/>
  <c r="BG286"/>
  <c r="BE286"/>
  <c r="AA286"/>
  <c r="Y286"/>
  <c r="W286"/>
  <c r="BK286"/>
  <c r="N286"/>
  <c r="BF286"/>
  <c r="BI285"/>
  <c r="BH285"/>
  <c r="BG285"/>
  <c r="BE285"/>
  <c r="AA285"/>
  <c r="Y285"/>
  <c r="W285"/>
  <c r="BK285"/>
  <c r="N285"/>
  <c r="BF285"/>
  <c r="BI284"/>
  <c r="BH284"/>
  <c r="BG284"/>
  <c r="BE284"/>
  <c r="AA284"/>
  <c r="Y284"/>
  <c r="W284"/>
  <c r="BK284"/>
  <c r="N284"/>
  <c r="BF284"/>
  <c r="BI283"/>
  <c r="BH283"/>
  <c r="BG283"/>
  <c r="BE283"/>
  <c r="AA283"/>
  <c r="AA282"/>
  <c r="Y283"/>
  <c r="Y282"/>
  <c r="W283"/>
  <c r="W282"/>
  <c r="BK283"/>
  <c r="BK282"/>
  <c r="N282" s="1"/>
  <c r="N103" s="1"/>
  <c r="N283"/>
  <c r="BF283" s="1"/>
  <c r="BI281"/>
  <c r="BH281"/>
  <c r="BG281"/>
  <c r="BE281"/>
  <c r="AA281"/>
  <c r="Y281"/>
  <c r="W281"/>
  <c r="BK281"/>
  <c r="N281"/>
  <c r="BF281"/>
  <c r="BI280"/>
  <c r="BH280"/>
  <c r="BG280"/>
  <c r="BE280"/>
  <c r="AA280"/>
  <c r="Y280"/>
  <c r="W280"/>
  <c r="BK280"/>
  <c r="N280"/>
  <c r="BF280"/>
  <c r="BI279"/>
  <c r="BH279"/>
  <c r="BG279"/>
  <c r="BE279"/>
  <c r="AA279"/>
  <c r="Y279"/>
  <c r="W279"/>
  <c r="BK279"/>
  <c r="N279"/>
  <c r="BF279"/>
  <c r="BI278"/>
  <c r="BH278"/>
  <c r="BG278"/>
  <c r="BE278"/>
  <c r="AA278"/>
  <c r="Y278"/>
  <c r="W278"/>
  <c r="BK278"/>
  <c r="N278"/>
  <c r="BF278"/>
  <c r="BI277"/>
  <c r="BH277"/>
  <c r="BG277"/>
  <c r="BE277"/>
  <c r="AA277"/>
  <c r="Y277"/>
  <c r="W277"/>
  <c r="BK277"/>
  <c r="N277"/>
  <c r="BF277"/>
  <c r="BI276"/>
  <c r="BH276"/>
  <c r="BG276"/>
  <c r="BE276"/>
  <c r="AA276"/>
  <c r="Y276"/>
  <c r="W276"/>
  <c r="BK276"/>
  <c r="N276"/>
  <c r="BF276"/>
  <c r="BI275"/>
  <c r="BH275"/>
  <c r="BG275"/>
  <c r="BE275"/>
  <c r="AA275"/>
  <c r="Y275"/>
  <c r="W275"/>
  <c r="BK275"/>
  <c r="N275"/>
  <c r="BF275"/>
  <c r="BI274"/>
  <c r="BH274"/>
  <c r="BG274"/>
  <c r="BE274"/>
  <c r="AA274"/>
  <c r="Y274"/>
  <c r="W274"/>
  <c r="BK274"/>
  <c r="N274"/>
  <c r="BF274"/>
  <c r="BI273"/>
  <c r="BH273"/>
  <c r="BG273"/>
  <c r="BE273"/>
  <c r="AA273"/>
  <c r="Y273"/>
  <c r="W273"/>
  <c r="BK273"/>
  <c r="N273"/>
  <c r="BF273"/>
  <c r="BI272"/>
  <c r="BH272"/>
  <c r="BG272"/>
  <c r="BE272"/>
  <c r="AA272"/>
  <c r="AA271"/>
  <c r="Y272"/>
  <c r="Y271"/>
  <c r="W272"/>
  <c r="W271"/>
  <c r="BK272"/>
  <c r="BK271"/>
  <c r="N271" s="1"/>
  <c r="N102" s="1"/>
  <c r="N272"/>
  <c r="BF272" s="1"/>
  <c r="BI270"/>
  <c r="BH270"/>
  <c r="BG270"/>
  <c r="BE270"/>
  <c r="AA270"/>
  <c r="Y270"/>
  <c r="W270"/>
  <c r="BK270"/>
  <c r="N270"/>
  <c r="BF270"/>
  <c r="BI269"/>
  <c r="BH269"/>
  <c r="BG269"/>
  <c r="BE269"/>
  <c r="AA269"/>
  <c r="Y269"/>
  <c r="W269"/>
  <c r="BK269"/>
  <c r="N269"/>
  <c r="BF269"/>
  <c r="BI268"/>
  <c r="BH268"/>
  <c r="BG268"/>
  <c r="BE268"/>
  <c r="AA268"/>
  <c r="Y268"/>
  <c r="W268"/>
  <c r="BK268"/>
  <c r="N268"/>
  <c r="BF268"/>
  <c r="BI267"/>
  <c r="BH267"/>
  <c r="BG267"/>
  <c r="BE267"/>
  <c r="AA267"/>
  <c r="AA266"/>
  <c r="Y267"/>
  <c r="Y266"/>
  <c r="W267"/>
  <c r="W266"/>
  <c r="BK267"/>
  <c r="BK266"/>
  <c r="N266" s="1"/>
  <c r="N101" s="1"/>
  <c r="N267"/>
  <c r="BF267" s="1"/>
  <c r="BI265"/>
  <c r="BH265"/>
  <c r="BG265"/>
  <c r="BE265"/>
  <c r="AA265"/>
  <c r="Y265"/>
  <c r="W265"/>
  <c r="BK265"/>
  <c r="N265"/>
  <c r="BF265"/>
  <c r="BI264"/>
  <c r="BH264"/>
  <c r="BG264"/>
  <c r="BE264"/>
  <c r="AA264"/>
  <c r="Y264"/>
  <c r="W264"/>
  <c r="BK264"/>
  <c r="N264"/>
  <c r="BF264"/>
  <c r="BI263"/>
  <c r="BH263"/>
  <c r="BG263"/>
  <c r="BE263"/>
  <c r="AA263"/>
  <c r="AA262"/>
  <c r="Y263"/>
  <c r="Y262"/>
  <c r="W263"/>
  <c r="W262"/>
  <c r="BK263"/>
  <c r="BK262"/>
  <c r="N262" s="1"/>
  <c r="N100" s="1"/>
  <c r="N263"/>
  <c r="BF263" s="1"/>
  <c r="BI261"/>
  <c r="BH261"/>
  <c r="BG261"/>
  <c r="BE261"/>
  <c r="AA261"/>
  <c r="Y261"/>
  <c r="W261"/>
  <c r="BK261"/>
  <c r="N261"/>
  <c r="BF261"/>
  <c r="BI260"/>
  <c r="BH260"/>
  <c r="BG260"/>
  <c r="BE260"/>
  <c r="AA260"/>
  <c r="Y260"/>
  <c r="W260"/>
  <c r="BK260"/>
  <c r="N260"/>
  <c r="BF260"/>
  <c r="BI259"/>
  <c r="BH259"/>
  <c r="BG259"/>
  <c r="BE259"/>
  <c r="AA259"/>
  <c r="Y259"/>
  <c r="W259"/>
  <c r="BK259"/>
  <c r="N259"/>
  <c r="BF259"/>
  <c r="BI258"/>
  <c r="BH258"/>
  <c r="BG258"/>
  <c r="BE258"/>
  <c r="AA258"/>
  <c r="Y258"/>
  <c r="W258"/>
  <c r="BK258"/>
  <c r="N258"/>
  <c r="BF258"/>
  <c r="BI257"/>
  <c r="BH257"/>
  <c r="BG257"/>
  <c r="BE257"/>
  <c r="AA257"/>
  <c r="Y257"/>
  <c r="W257"/>
  <c r="BK257"/>
  <c r="N257"/>
  <c r="BF257"/>
  <c r="BI256"/>
  <c r="BH256"/>
  <c r="BG256"/>
  <c r="BE256"/>
  <c r="AA256"/>
  <c r="Y256"/>
  <c r="W256"/>
  <c r="BK256"/>
  <c r="N256"/>
  <c r="BF256"/>
  <c r="BI255"/>
  <c r="BH255"/>
  <c r="BG255"/>
  <c r="BE255"/>
  <c r="AA255"/>
  <c r="Y255"/>
  <c r="W255"/>
  <c r="BK255"/>
  <c r="N255"/>
  <c r="BF255"/>
  <c r="BI254"/>
  <c r="BH254"/>
  <c r="BG254"/>
  <c r="BE254"/>
  <c r="AA254"/>
  <c r="Y254"/>
  <c r="W254"/>
  <c r="BK254"/>
  <c r="N254"/>
  <c r="BF254"/>
  <c r="BI253"/>
  <c r="BH253"/>
  <c r="BG253"/>
  <c r="BE253"/>
  <c r="AA253"/>
  <c r="Y253"/>
  <c r="W253"/>
  <c r="BK253"/>
  <c r="N253"/>
  <c r="BF253"/>
  <c r="BI252"/>
  <c r="BH252"/>
  <c r="BG252"/>
  <c r="BE252"/>
  <c r="AA252"/>
  <c r="Y252"/>
  <c r="W252"/>
  <c r="BK252"/>
  <c r="N252"/>
  <c r="BF252"/>
  <c r="BI251"/>
  <c r="BH251"/>
  <c r="BG251"/>
  <c r="BE251"/>
  <c r="AA251"/>
  <c r="Y251"/>
  <c r="W251"/>
  <c r="BK251"/>
  <c r="N251"/>
  <c r="BF251"/>
  <c r="BI250"/>
  <c r="BH250"/>
  <c r="BG250"/>
  <c r="BE250"/>
  <c r="AA250"/>
  <c r="Y250"/>
  <c r="W250"/>
  <c r="BK250"/>
  <c r="N250"/>
  <c r="BF250"/>
  <c r="BI249"/>
  <c r="BH249"/>
  <c r="BG249"/>
  <c r="BE249"/>
  <c r="AA249"/>
  <c r="Y249"/>
  <c r="W249"/>
  <c r="BK249"/>
  <c r="N249"/>
  <c r="BF249"/>
  <c r="BI248"/>
  <c r="BH248"/>
  <c r="BG248"/>
  <c r="BE248"/>
  <c r="AA248"/>
  <c r="Y248"/>
  <c r="W248"/>
  <c r="BK248"/>
  <c r="N248"/>
  <c r="BF248"/>
  <c r="BI247"/>
  <c r="BH247"/>
  <c r="BG247"/>
  <c r="BE247"/>
  <c r="AA247"/>
  <c r="Y247"/>
  <c r="W247"/>
  <c r="BK247"/>
  <c r="N247"/>
  <c r="BF247"/>
  <c r="BI246"/>
  <c r="BH246"/>
  <c r="BG246"/>
  <c r="BE246"/>
  <c r="AA246"/>
  <c r="Y246"/>
  <c r="W246"/>
  <c r="BK246"/>
  <c r="N246"/>
  <c r="BF246"/>
  <c r="BI245"/>
  <c r="BH245"/>
  <c r="BG245"/>
  <c r="BE245"/>
  <c r="AA245"/>
  <c r="Y245"/>
  <c r="W245"/>
  <c r="BK245"/>
  <c r="N245"/>
  <c r="BF245"/>
  <c r="BI244"/>
  <c r="BH244"/>
  <c r="BG244"/>
  <c r="BE244"/>
  <c r="AA244"/>
  <c r="Y244"/>
  <c r="W244"/>
  <c r="BK244"/>
  <c r="N244"/>
  <c r="BF244"/>
  <c r="BI243"/>
  <c r="BH243"/>
  <c r="BG243"/>
  <c r="BE243"/>
  <c r="AA243"/>
  <c r="Y243"/>
  <c r="W243"/>
  <c r="BK243"/>
  <c r="N243"/>
  <c r="BF243"/>
  <c r="BI242"/>
  <c r="BH242"/>
  <c r="BG242"/>
  <c r="BE242"/>
  <c r="AA242"/>
  <c r="Y242"/>
  <c r="W242"/>
  <c r="BK242"/>
  <c r="N242"/>
  <c r="BF242"/>
  <c r="BI241"/>
  <c r="BH241"/>
  <c r="BG241"/>
  <c r="BE241"/>
  <c r="AA241"/>
  <c r="Y241"/>
  <c r="W241"/>
  <c r="BK241"/>
  <c r="N241"/>
  <c r="BF241"/>
  <c r="BI240"/>
  <c r="BH240"/>
  <c r="BG240"/>
  <c r="BE240"/>
  <c r="AA240"/>
  <c r="Y240"/>
  <c r="W240"/>
  <c r="BK240"/>
  <c r="N240"/>
  <c r="BF240"/>
  <c r="BI239"/>
  <c r="BH239"/>
  <c r="BG239"/>
  <c r="BE239"/>
  <c r="AA239"/>
  <c r="Y239"/>
  <c r="W239"/>
  <c r="BK239"/>
  <c r="N239"/>
  <c r="BF239"/>
  <c r="BI238"/>
  <c r="BH238"/>
  <c r="BG238"/>
  <c r="BE238"/>
  <c r="AA238"/>
  <c r="Y238"/>
  <c r="W238"/>
  <c r="BK238"/>
  <c r="N238"/>
  <c r="BF238"/>
  <c r="BI237"/>
  <c r="BH237"/>
  <c r="BG237"/>
  <c r="BE237"/>
  <c r="AA237"/>
  <c r="Y237"/>
  <c r="W237"/>
  <c r="BK237"/>
  <c r="N237"/>
  <c r="BF237"/>
  <c r="BI236"/>
  <c r="BH236"/>
  <c r="BG236"/>
  <c r="BE236"/>
  <c r="AA236"/>
  <c r="Y236"/>
  <c r="W236"/>
  <c r="BK236"/>
  <c r="N236"/>
  <c r="BF236"/>
  <c r="BI235"/>
  <c r="BH235"/>
  <c r="BG235"/>
  <c r="BE235"/>
  <c r="AA235"/>
  <c r="Y235"/>
  <c r="W235"/>
  <c r="BK235"/>
  <c r="N235"/>
  <c r="BF235"/>
  <c r="BI234"/>
  <c r="BH234"/>
  <c r="BG234"/>
  <c r="BE234"/>
  <c r="AA234"/>
  <c r="Y234"/>
  <c r="W234"/>
  <c r="BK234"/>
  <c r="N234"/>
  <c r="BF234"/>
  <c r="BI233"/>
  <c r="BH233"/>
  <c r="BG233"/>
  <c r="BE233"/>
  <c r="AA233"/>
  <c r="Y233"/>
  <c r="W233"/>
  <c r="BK233"/>
  <c r="N233"/>
  <c r="BF233"/>
  <c r="BI232"/>
  <c r="BH232"/>
  <c r="BG232"/>
  <c r="BE232"/>
  <c r="AA232"/>
  <c r="Y232"/>
  <c r="W232"/>
  <c r="BK232"/>
  <c r="N232"/>
  <c r="BF232"/>
  <c r="BI231"/>
  <c r="BH231"/>
  <c r="BG231"/>
  <c r="BE231"/>
  <c r="AA231"/>
  <c r="Y231"/>
  <c r="W231"/>
  <c r="BK231"/>
  <c r="N231"/>
  <c r="BF231"/>
  <c r="BI230"/>
  <c r="BH230"/>
  <c r="BG230"/>
  <c r="BE230"/>
  <c r="AA230"/>
  <c r="AA229"/>
  <c r="Y230"/>
  <c r="Y229"/>
  <c r="W230"/>
  <c r="W229"/>
  <c r="BK230"/>
  <c r="BK229"/>
  <c r="N229" s="1"/>
  <c r="N99" s="1"/>
  <c r="N230"/>
  <c r="BF230" s="1"/>
  <c r="BI228"/>
  <c r="BH228"/>
  <c r="BG228"/>
  <c r="BE228"/>
  <c r="AA228"/>
  <c r="Y228"/>
  <c r="W228"/>
  <c r="BK228"/>
  <c r="N228"/>
  <c r="BF228"/>
  <c r="BI227"/>
  <c r="BH227"/>
  <c r="BG227"/>
  <c r="BE227"/>
  <c r="AA227"/>
  <c r="Y227"/>
  <c r="W227"/>
  <c r="BK227"/>
  <c r="N227"/>
  <c r="BF227"/>
  <c r="BI226"/>
  <c r="BH226"/>
  <c r="BG226"/>
  <c r="BE226"/>
  <c r="AA226"/>
  <c r="Y226"/>
  <c r="W226"/>
  <c r="BK226"/>
  <c r="N226"/>
  <c r="BF226"/>
  <c r="BI225"/>
  <c r="BH225"/>
  <c r="BG225"/>
  <c r="BE225"/>
  <c r="AA225"/>
  <c r="Y225"/>
  <c r="W225"/>
  <c r="BK225"/>
  <c r="N225"/>
  <c r="BF225"/>
  <c r="BI224"/>
  <c r="BH224"/>
  <c r="BG224"/>
  <c r="BE224"/>
  <c r="AA224"/>
  <c r="Y224"/>
  <c r="W224"/>
  <c r="BK224"/>
  <c r="N224"/>
  <c r="BF224"/>
  <c r="BI223"/>
  <c r="BH223"/>
  <c r="BG223"/>
  <c r="BE223"/>
  <c r="AA223"/>
  <c r="Y223"/>
  <c r="W223"/>
  <c r="BK223"/>
  <c r="N223"/>
  <c r="BF223"/>
  <c r="BI222"/>
  <c r="BH222"/>
  <c r="BG222"/>
  <c r="BE222"/>
  <c r="AA222"/>
  <c r="Y222"/>
  <c r="W222"/>
  <c r="BK222"/>
  <c r="N222"/>
  <c r="BF222"/>
  <c r="BI221"/>
  <c r="BH221"/>
  <c r="BG221"/>
  <c r="BE221"/>
  <c r="AA221"/>
  <c r="Y221"/>
  <c r="W221"/>
  <c r="BK221"/>
  <c r="N221"/>
  <c r="BF221"/>
  <c r="BI220"/>
  <c r="BH220"/>
  <c r="BG220"/>
  <c r="BE220"/>
  <c r="AA220"/>
  <c r="Y220"/>
  <c r="W220"/>
  <c r="BK220"/>
  <c r="N220"/>
  <c r="BF220"/>
  <c r="BI219"/>
  <c r="BH219"/>
  <c r="BG219"/>
  <c r="BE219"/>
  <c r="AA219"/>
  <c r="Y219"/>
  <c r="W219"/>
  <c r="BK219"/>
  <c r="N219"/>
  <c r="BF219"/>
  <c r="BI218"/>
  <c r="BH218"/>
  <c r="BG218"/>
  <c r="BE218"/>
  <c r="AA218"/>
  <c r="Y218"/>
  <c r="W218"/>
  <c r="BK218"/>
  <c r="N218"/>
  <c r="BF218"/>
  <c r="BI217"/>
  <c r="BH217"/>
  <c r="BG217"/>
  <c r="BE217"/>
  <c r="AA217"/>
  <c r="Y217"/>
  <c r="W217"/>
  <c r="BK217"/>
  <c r="N217"/>
  <c r="BF217"/>
  <c r="BI216"/>
  <c r="BH216"/>
  <c r="BG216"/>
  <c r="BE216"/>
  <c r="AA216"/>
  <c r="Y216"/>
  <c r="W216"/>
  <c r="BK216"/>
  <c r="N216"/>
  <c r="BF216"/>
  <c r="BI215"/>
  <c r="BH215"/>
  <c r="BG215"/>
  <c r="BE215"/>
  <c r="AA215"/>
  <c r="Y215"/>
  <c r="W215"/>
  <c r="BK215"/>
  <c r="N215"/>
  <c r="BF215"/>
  <c r="BI214"/>
  <c r="BH214"/>
  <c r="BG214"/>
  <c r="BE214"/>
  <c r="AA214"/>
  <c r="Y214"/>
  <c r="W214"/>
  <c r="BK214"/>
  <c r="N214"/>
  <c r="BF214"/>
  <c r="BI213"/>
  <c r="BH213"/>
  <c r="BG213"/>
  <c r="BE213"/>
  <c r="AA213"/>
  <c r="Y213"/>
  <c r="W213"/>
  <c r="BK213"/>
  <c r="N213"/>
  <c r="BF213"/>
  <c r="BI212"/>
  <c r="BH212"/>
  <c r="BG212"/>
  <c r="BE212"/>
  <c r="AA212"/>
  <c r="Y212"/>
  <c r="W212"/>
  <c r="BK212"/>
  <c r="N212"/>
  <c r="BF212"/>
  <c r="BI211"/>
  <c r="BH211"/>
  <c r="BG211"/>
  <c r="BE211"/>
  <c r="AA211"/>
  <c r="Y211"/>
  <c r="W211"/>
  <c r="BK211"/>
  <c r="N211"/>
  <c r="BF211"/>
  <c r="BI210"/>
  <c r="BH210"/>
  <c r="BG210"/>
  <c r="BE210"/>
  <c r="AA210"/>
  <c r="Y210"/>
  <c r="W210"/>
  <c r="BK210"/>
  <c r="N210"/>
  <c r="BF210"/>
  <c r="BI209"/>
  <c r="BH209"/>
  <c r="BG209"/>
  <c r="BE209"/>
  <c r="AA209"/>
  <c r="Y209"/>
  <c r="W209"/>
  <c r="BK209"/>
  <c r="N209"/>
  <c r="BF209"/>
  <c r="BI208"/>
  <c r="BH208"/>
  <c r="BG208"/>
  <c r="BE208"/>
  <c r="AA208"/>
  <c r="Y208"/>
  <c r="W208"/>
  <c r="BK208"/>
  <c r="N208"/>
  <c r="BF208"/>
  <c r="BI207"/>
  <c r="BH207"/>
  <c r="BG207"/>
  <c r="BE207"/>
  <c r="AA207"/>
  <c r="Y207"/>
  <c r="W207"/>
  <c r="BK207"/>
  <c r="N207"/>
  <c r="BF207"/>
  <c r="BI206"/>
  <c r="BH206"/>
  <c r="BG206"/>
  <c r="BE206"/>
  <c r="AA206"/>
  <c r="Y206"/>
  <c r="W206"/>
  <c r="BK206"/>
  <c r="N206"/>
  <c r="BF206"/>
  <c r="BI205"/>
  <c r="BH205"/>
  <c r="BG205"/>
  <c r="BE205"/>
  <c r="AA205"/>
  <c r="Y205"/>
  <c r="W205"/>
  <c r="BK205"/>
  <c r="N205"/>
  <c r="BF205"/>
  <c r="BI204"/>
  <c r="BH204"/>
  <c r="BG204"/>
  <c r="BE204"/>
  <c r="AA204"/>
  <c r="AA203"/>
  <c r="Y204"/>
  <c r="Y203"/>
  <c r="W204"/>
  <c r="W203"/>
  <c r="BK204"/>
  <c r="BK203"/>
  <c r="N203" s="1"/>
  <c r="N98" s="1"/>
  <c r="N204"/>
  <c r="BF204" s="1"/>
  <c r="BI202"/>
  <c r="BH202"/>
  <c r="BG202"/>
  <c r="BE202"/>
  <c r="AA202"/>
  <c r="Y202"/>
  <c r="W202"/>
  <c r="BK202"/>
  <c r="N202"/>
  <c r="BF202"/>
  <c r="BI201"/>
  <c r="BH201"/>
  <c r="BG201"/>
  <c r="BE201"/>
  <c r="AA201"/>
  <c r="Y201"/>
  <c r="W201"/>
  <c r="BK201"/>
  <c r="N201"/>
  <c r="BF201"/>
  <c r="BI200"/>
  <c r="BH200"/>
  <c r="BG200"/>
  <c r="BE200"/>
  <c r="AA200"/>
  <c r="Y200"/>
  <c r="W200"/>
  <c r="BK200"/>
  <c r="N200"/>
  <c r="BF200"/>
  <c r="BI199"/>
  <c r="BH199"/>
  <c r="BG199"/>
  <c r="BE199"/>
  <c r="AA199"/>
  <c r="Y199"/>
  <c r="W199"/>
  <c r="BK199"/>
  <c r="N199"/>
  <c r="BF199"/>
  <c r="BI198"/>
  <c r="BH198"/>
  <c r="BG198"/>
  <c r="BE198"/>
  <c r="AA198"/>
  <c r="Y198"/>
  <c r="W198"/>
  <c r="BK198"/>
  <c r="N198"/>
  <c r="BF198"/>
  <c r="BI197"/>
  <c r="BH197"/>
  <c r="BG197"/>
  <c r="BE197"/>
  <c r="AA197"/>
  <c r="Y197"/>
  <c r="W197"/>
  <c r="BK197"/>
  <c r="N197"/>
  <c r="BF197"/>
  <c r="BI196"/>
  <c r="BH196"/>
  <c r="BG196"/>
  <c r="BE196"/>
  <c r="AA196"/>
  <c r="Y196"/>
  <c r="W196"/>
  <c r="BK196"/>
  <c r="N196"/>
  <c r="BF196"/>
  <c r="BI195"/>
  <c r="BH195"/>
  <c r="BG195"/>
  <c r="BE195"/>
  <c r="AA195"/>
  <c r="Y195"/>
  <c r="W195"/>
  <c r="BK195"/>
  <c r="N195"/>
  <c r="BF195"/>
  <c r="BI194"/>
  <c r="BH194"/>
  <c r="BG194"/>
  <c r="BE194"/>
  <c r="AA194"/>
  <c r="Y194"/>
  <c r="W194"/>
  <c r="BK194"/>
  <c r="N194"/>
  <c r="BF194"/>
  <c r="BI193"/>
  <c r="BH193"/>
  <c r="BG193"/>
  <c r="BE193"/>
  <c r="AA193"/>
  <c r="Y193"/>
  <c r="W193"/>
  <c r="BK193"/>
  <c r="N193"/>
  <c r="BF193"/>
  <c r="BI192"/>
  <c r="BH192"/>
  <c r="BG192"/>
  <c r="BE192"/>
  <c r="AA192"/>
  <c r="AA191"/>
  <c r="Y192"/>
  <c r="Y191"/>
  <c r="W192"/>
  <c r="W191"/>
  <c r="BK192"/>
  <c r="BK191"/>
  <c r="N191" s="1"/>
  <c r="N97" s="1"/>
  <c r="N192"/>
  <c r="BF192" s="1"/>
  <c r="BI190"/>
  <c r="BH190"/>
  <c r="BG190"/>
  <c r="BE190"/>
  <c r="AA190"/>
  <c r="Y190"/>
  <c r="W190"/>
  <c r="BK190"/>
  <c r="N190"/>
  <c r="BF190"/>
  <c r="BI189"/>
  <c r="BH189"/>
  <c r="BG189"/>
  <c r="BE189"/>
  <c r="AA189"/>
  <c r="Y189"/>
  <c r="W189"/>
  <c r="BK189"/>
  <c r="N189"/>
  <c r="BF189"/>
  <c r="BI188"/>
  <c r="BH188"/>
  <c r="BG188"/>
  <c r="BE188"/>
  <c r="AA188"/>
  <c r="Y188"/>
  <c r="W188"/>
  <c r="BK188"/>
  <c r="N188"/>
  <c r="BF188"/>
  <c r="BI187"/>
  <c r="BH187"/>
  <c r="BG187"/>
  <c r="BE187"/>
  <c r="AA187"/>
  <c r="Y187"/>
  <c r="W187"/>
  <c r="BK187"/>
  <c r="N187"/>
  <c r="BF187"/>
  <c r="BI186"/>
  <c r="BH186"/>
  <c r="BG186"/>
  <c r="BE186"/>
  <c r="AA186"/>
  <c r="Y186"/>
  <c r="W186"/>
  <c r="BK186"/>
  <c r="N186"/>
  <c r="BF186"/>
  <c r="BI185"/>
  <c r="BH185"/>
  <c r="BG185"/>
  <c r="BE185"/>
  <c r="AA185"/>
  <c r="Y185"/>
  <c r="W185"/>
  <c r="BK185"/>
  <c r="N185"/>
  <c r="BF185"/>
  <c r="BI184"/>
  <c r="BH184"/>
  <c r="BG184"/>
  <c r="BE184"/>
  <c r="AA184"/>
  <c r="AA183"/>
  <c r="Y184"/>
  <c r="Y183"/>
  <c r="W184"/>
  <c r="W183"/>
  <c r="BK184"/>
  <c r="BK183"/>
  <c r="N183" s="1"/>
  <c r="N96" s="1"/>
  <c r="N184"/>
  <c r="BF184" s="1"/>
  <c r="BI182"/>
  <c r="BH182"/>
  <c r="BG182"/>
  <c r="BE182"/>
  <c r="AA182"/>
  <c r="Y182"/>
  <c r="W182"/>
  <c r="BK182"/>
  <c r="N182"/>
  <c r="BF182"/>
  <c r="BI181"/>
  <c r="BH181"/>
  <c r="BG181"/>
  <c r="BE181"/>
  <c r="AA181"/>
  <c r="Y181"/>
  <c r="W181"/>
  <c r="BK181"/>
  <c r="N181"/>
  <c r="BF181"/>
  <c r="BI180"/>
  <c r="BH180"/>
  <c r="BG180"/>
  <c r="BE180"/>
  <c r="AA180"/>
  <c r="Y180"/>
  <c r="W180"/>
  <c r="BK180"/>
  <c r="N180"/>
  <c r="BF180"/>
  <c r="BI179"/>
  <c r="BH179"/>
  <c r="BG179"/>
  <c r="BE179"/>
  <c r="AA179"/>
  <c r="Y179"/>
  <c r="W179"/>
  <c r="BK179"/>
  <c r="N179"/>
  <c r="BF179"/>
  <c r="BI178"/>
  <c r="BH178"/>
  <c r="BG178"/>
  <c r="BE178"/>
  <c r="AA178"/>
  <c r="Y178"/>
  <c r="W178"/>
  <c r="BK178"/>
  <c r="N178"/>
  <c r="BF178"/>
  <c r="BI177"/>
  <c r="BH177"/>
  <c r="BG177"/>
  <c r="BE177"/>
  <c r="AA177"/>
  <c r="AA176"/>
  <c r="AA175" s="1"/>
  <c r="Y177"/>
  <c r="Y176" s="1"/>
  <c r="Y175" s="1"/>
  <c r="W177"/>
  <c r="W176"/>
  <c r="W175" s="1"/>
  <c r="BK177"/>
  <c r="BK176" s="1"/>
  <c r="N177"/>
  <c r="BF177"/>
  <c r="BI174"/>
  <c r="BH174"/>
  <c r="BG174"/>
  <c r="BE174"/>
  <c r="AA174"/>
  <c r="AA173"/>
  <c r="Y174"/>
  <c r="Y173"/>
  <c r="W174"/>
  <c r="W173"/>
  <c r="BK174"/>
  <c r="BK173"/>
  <c r="N173" s="1"/>
  <c r="N93" s="1"/>
  <c r="N174"/>
  <c r="BF174" s="1"/>
  <c r="BI172"/>
  <c r="BH172"/>
  <c r="BG172"/>
  <c r="BE172"/>
  <c r="AA172"/>
  <c r="Y172"/>
  <c r="W172"/>
  <c r="BK172"/>
  <c r="N172"/>
  <c r="BF172"/>
  <c r="BI171"/>
  <c r="BH171"/>
  <c r="BG171"/>
  <c r="BE171"/>
  <c r="AA171"/>
  <c r="Y171"/>
  <c r="W171"/>
  <c r="BK171"/>
  <c r="N171"/>
  <c r="BF171"/>
  <c r="BI170"/>
  <c r="BH170"/>
  <c r="BG170"/>
  <c r="BE170"/>
  <c r="AA170"/>
  <c r="Y170"/>
  <c r="W170"/>
  <c r="BK170"/>
  <c r="N170"/>
  <c r="BF170"/>
  <c r="BI169"/>
  <c r="BH169"/>
  <c r="BG169"/>
  <c r="BE169"/>
  <c r="AA169"/>
  <c r="Y169"/>
  <c r="W169"/>
  <c r="BK169"/>
  <c r="N169"/>
  <c r="BF169"/>
  <c r="BI168"/>
  <c r="BH168"/>
  <c r="BG168"/>
  <c r="BE168"/>
  <c r="AA168"/>
  <c r="Y168"/>
  <c r="W168"/>
  <c r="BK168"/>
  <c r="N168"/>
  <c r="BF168"/>
  <c r="BI167"/>
  <c r="BH167"/>
  <c r="BG167"/>
  <c r="BE167"/>
  <c r="AA167"/>
  <c r="Y167"/>
  <c r="W167"/>
  <c r="BK167"/>
  <c r="N167"/>
  <c r="BF167"/>
  <c r="BI166"/>
  <c r="BH166"/>
  <c r="BG166"/>
  <c r="BE166"/>
  <c r="AA166"/>
  <c r="Y166"/>
  <c r="W166"/>
  <c r="BK166"/>
  <c r="N166"/>
  <c r="BF166"/>
  <c r="BI165"/>
  <c r="BH165"/>
  <c r="BG165"/>
  <c r="BE165"/>
  <c r="AA165"/>
  <c r="Y165"/>
  <c r="W165"/>
  <c r="BK165"/>
  <c r="N165"/>
  <c r="BF165"/>
  <c r="BI164"/>
  <c r="BH164"/>
  <c r="BG164"/>
  <c r="BE164"/>
  <c r="AA164"/>
  <c r="Y164"/>
  <c r="W164"/>
  <c r="BK164"/>
  <c r="N164"/>
  <c r="BF164"/>
  <c r="BI163"/>
  <c r="BH163"/>
  <c r="BG163"/>
  <c r="BE163"/>
  <c r="AA163"/>
  <c r="Y163"/>
  <c r="W163"/>
  <c r="BK163"/>
  <c r="N163"/>
  <c r="BF163"/>
  <c r="BI162"/>
  <c r="BH162"/>
  <c r="BG162"/>
  <c r="BE162"/>
  <c r="AA162"/>
  <c r="Y162"/>
  <c r="W162"/>
  <c r="BK162"/>
  <c r="N162"/>
  <c r="BF162"/>
  <c r="BI161"/>
  <c r="BH161"/>
  <c r="BG161"/>
  <c r="BE161"/>
  <c r="AA161"/>
  <c r="Y161"/>
  <c r="W161"/>
  <c r="BK161"/>
  <c r="N161"/>
  <c r="BF161"/>
  <c r="BI160"/>
  <c r="BH160"/>
  <c r="BG160"/>
  <c r="BE160"/>
  <c r="AA160"/>
  <c r="Y160"/>
  <c r="W160"/>
  <c r="BK160"/>
  <c r="N160"/>
  <c r="BF160"/>
  <c r="BI159"/>
  <c r="BH159"/>
  <c r="BG159"/>
  <c r="BE159"/>
  <c r="AA159"/>
  <c r="Y159"/>
  <c r="W159"/>
  <c r="BK159"/>
  <c r="N159"/>
  <c r="BF159"/>
  <c r="BI158"/>
  <c r="BH158"/>
  <c r="BG158"/>
  <c r="BE158"/>
  <c r="AA158"/>
  <c r="Y158"/>
  <c r="W158"/>
  <c r="BK158"/>
  <c r="N158"/>
  <c r="BF158"/>
  <c r="BI157"/>
  <c r="BH157"/>
  <c r="BG157"/>
  <c r="BE157"/>
  <c r="AA157"/>
  <c r="Y157"/>
  <c r="W157"/>
  <c r="BK157"/>
  <c r="N157"/>
  <c r="BF157"/>
  <c r="BI156"/>
  <c r="BH156"/>
  <c r="BG156"/>
  <c r="BE156"/>
  <c r="AA156"/>
  <c r="Y156"/>
  <c r="W156"/>
  <c r="BK156"/>
  <c r="N156"/>
  <c r="BF156"/>
  <c r="BI155"/>
  <c r="BH155"/>
  <c r="BG155"/>
  <c r="BE155"/>
  <c r="AA155"/>
  <c r="AA154"/>
  <c r="Y155"/>
  <c r="Y154"/>
  <c r="W155"/>
  <c r="W154"/>
  <c r="BK155"/>
  <c r="BK154"/>
  <c r="N154" s="1"/>
  <c r="N92" s="1"/>
  <c r="N155"/>
  <c r="BF155" s="1"/>
  <c r="BI153"/>
  <c r="BH153"/>
  <c r="BG153"/>
  <c r="BE153"/>
  <c r="AA153"/>
  <c r="Y153"/>
  <c r="W153"/>
  <c r="BK153"/>
  <c r="N153"/>
  <c r="BF153"/>
  <c r="BI152"/>
  <c r="BH152"/>
  <c r="BG152"/>
  <c r="BE152"/>
  <c r="AA152"/>
  <c r="Y152"/>
  <c r="W152"/>
  <c r="BK152"/>
  <c r="N152"/>
  <c r="BF152"/>
  <c r="BI151"/>
  <c r="BH151"/>
  <c r="BG151"/>
  <c r="BE151"/>
  <c r="AA151"/>
  <c r="Y151"/>
  <c r="W151"/>
  <c r="BK151"/>
  <c r="N151"/>
  <c r="BF151"/>
  <c r="BI150"/>
  <c r="BH150"/>
  <c r="BG150"/>
  <c r="BE150"/>
  <c r="AA150"/>
  <c r="Y150"/>
  <c r="W150"/>
  <c r="BK150"/>
  <c r="N150"/>
  <c r="BF150"/>
  <c r="BI149"/>
  <c r="BH149"/>
  <c r="BG149"/>
  <c r="BE149"/>
  <c r="AA149"/>
  <c r="Y149"/>
  <c r="W149"/>
  <c r="BK149"/>
  <c r="N149"/>
  <c r="BF149"/>
  <c r="BI148"/>
  <c r="BH148"/>
  <c r="BG148"/>
  <c r="BE148"/>
  <c r="AA148"/>
  <c r="Y148"/>
  <c r="W148"/>
  <c r="BK148"/>
  <c r="N148"/>
  <c r="BF148"/>
  <c r="BI147"/>
  <c r="BH147"/>
  <c r="BG147"/>
  <c r="BE147"/>
  <c r="AA147"/>
  <c r="Y147"/>
  <c r="W147"/>
  <c r="BK147"/>
  <c r="N147"/>
  <c r="BF147"/>
  <c r="BI146"/>
  <c r="BH146"/>
  <c r="BG146"/>
  <c r="BE146"/>
  <c r="AA146"/>
  <c r="Y146"/>
  <c r="W146"/>
  <c r="BK146"/>
  <c r="N146"/>
  <c r="BF146"/>
  <c r="BI145"/>
  <c r="BH145"/>
  <c r="BG145"/>
  <c r="BE145"/>
  <c r="AA145"/>
  <c r="AA144"/>
  <c r="Y145"/>
  <c r="Y144"/>
  <c r="W145"/>
  <c r="W144"/>
  <c r="BK145"/>
  <c r="BK144"/>
  <c r="N144" s="1"/>
  <c r="N91" s="1"/>
  <c r="N145"/>
  <c r="BF145" s="1"/>
  <c r="BI143"/>
  <c r="BH143"/>
  <c r="BG143"/>
  <c r="BE143"/>
  <c r="AA143"/>
  <c r="AA142"/>
  <c r="Y143"/>
  <c r="Y142"/>
  <c r="W143"/>
  <c r="W142"/>
  <c r="BK143"/>
  <c r="BK142"/>
  <c r="N142" s="1"/>
  <c r="N90" s="1"/>
  <c r="N143"/>
  <c r="BF143" s="1"/>
  <c r="BI141"/>
  <c r="BH141"/>
  <c r="BG141"/>
  <c r="BE141"/>
  <c r="AA141"/>
  <c r="AA140"/>
  <c r="AA139" s="1"/>
  <c r="AA138" s="1"/>
  <c r="Y141"/>
  <c r="Y140"/>
  <c r="Y139" s="1"/>
  <c r="Y138" s="1"/>
  <c r="W141"/>
  <c r="W140"/>
  <c r="W139" s="1"/>
  <c r="W138" s="1"/>
  <c r="AU88" i="1" s="1"/>
  <c r="AU87" s="1"/>
  <c r="BK141" i="2"/>
  <c r="BK140" s="1"/>
  <c r="N141"/>
  <c r="BF141" s="1"/>
  <c r="F132"/>
  <c r="F130"/>
  <c r="BI120"/>
  <c r="BH120"/>
  <c r="BG120"/>
  <c r="BE120"/>
  <c r="BI119"/>
  <c r="BH119"/>
  <c r="BG119"/>
  <c r="BE119"/>
  <c r="BI118"/>
  <c r="BH118"/>
  <c r="BG118"/>
  <c r="BE118"/>
  <c r="BI117"/>
  <c r="BH117"/>
  <c r="BG117"/>
  <c r="BE117"/>
  <c r="BI116"/>
  <c r="BH116"/>
  <c r="BG116"/>
  <c r="BE116"/>
  <c r="BI115"/>
  <c r="H35" s="1"/>
  <c r="BD88" i="1" s="1"/>
  <c r="BD87" s="1"/>
  <c r="BH115" i="2"/>
  <c r="H34"/>
  <c r="BC88" i="1" s="1"/>
  <c r="BC87" s="1"/>
  <c r="BG115" i="2"/>
  <c r="H33" s="1"/>
  <c r="BB88" i="1" s="1"/>
  <c r="BB87" s="1"/>
  <c r="BE115" i="2"/>
  <c r="M31"/>
  <c r="AV88" i="1" s="1"/>
  <c r="H31" i="2"/>
  <c r="AZ88" i="1" s="1"/>
  <c r="AZ87" s="1"/>
  <c r="F80" i="2"/>
  <c r="F78"/>
  <c r="O20"/>
  <c r="E20"/>
  <c r="M135" s="1"/>
  <c r="O19"/>
  <c r="O17"/>
  <c r="E17"/>
  <c r="M134" s="1"/>
  <c r="O16"/>
  <c r="O14"/>
  <c r="E14"/>
  <c r="F135" s="1"/>
  <c r="F83"/>
  <c r="O13"/>
  <c r="O11"/>
  <c r="E11"/>
  <c r="F134" s="1"/>
  <c r="O10"/>
  <c r="O8"/>
  <c r="M132" s="1"/>
  <c r="M80"/>
  <c r="CK94" i="1"/>
  <c r="CJ94"/>
  <c r="CI94"/>
  <c r="CC94"/>
  <c r="CH94"/>
  <c r="CB94"/>
  <c r="CG94"/>
  <c r="CA94"/>
  <c r="CF94"/>
  <c r="BZ94"/>
  <c r="CE94"/>
  <c r="CK93"/>
  <c r="CJ93"/>
  <c r="CI93"/>
  <c r="CC93"/>
  <c r="CH93"/>
  <c r="CB93"/>
  <c r="CG93"/>
  <c r="CA93"/>
  <c r="CF93"/>
  <c r="BZ93"/>
  <c r="CE93"/>
  <c r="CK92"/>
  <c r="CJ92"/>
  <c r="CI92"/>
  <c r="CC92"/>
  <c r="CH92"/>
  <c r="CB92"/>
  <c r="CG92"/>
  <c r="CA92"/>
  <c r="CF92"/>
  <c r="BZ92"/>
  <c r="CE92"/>
  <c r="CK91"/>
  <c r="CJ91"/>
  <c r="CI91"/>
  <c r="CH91"/>
  <c r="CG91"/>
  <c r="CF91"/>
  <c r="BZ91"/>
  <c r="CE91"/>
  <c r="AM83"/>
  <c r="L83"/>
  <c r="AM82"/>
  <c r="L82"/>
  <c r="AM80"/>
  <c r="L80"/>
  <c r="L78"/>
  <c r="L77"/>
  <c r="M82" i="2" l="1"/>
  <c r="M83"/>
  <c r="W35" i="1"/>
  <c r="F82" i="2"/>
  <c r="AV87" i="1"/>
  <c r="W34"/>
  <c r="AY87"/>
  <c r="N140" i="2"/>
  <c r="N89" s="1"/>
  <c r="BK139"/>
  <c r="N331"/>
  <c r="N110" s="1"/>
  <c r="BK330"/>
  <c r="N330" s="1"/>
  <c r="N109" s="1"/>
  <c r="AX87" i="1"/>
  <c r="W33"/>
  <c r="N176" i="2"/>
  <c r="N95" s="1"/>
  <c r="BK175"/>
  <c r="N175" s="1"/>
  <c r="N94" s="1"/>
  <c r="N139" l="1"/>
  <c r="N88" s="1"/>
  <c r="BK138"/>
  <c r="N138" s="1"/>
  <c r="N87" s="1"/>
  <c r="N120" l="1"/>
  <c r="BF120" s="1"/>
  <c r="N119"/>
  <c r="BF119" s="1"/>
  <c r="N118"/>
  <c r="BF118" s="1"/>
  <c r="N117"/>
  <c r="BF117" s="1"/>
  <c r="N116"/>
  <c r="BF116" s="1"/>
  <c r="N115"/>
  <c r="M26"/>
  <c r="N114" l="1"/>
  <c r="BF115"/>
  <c r="M27" l="1"/>
  <c r="L122"/>
  <c r="M32"/>
  <c r="AW88" i="1" s="1"/>
  <c r="AT88" s="1"/>
  <c r="H32" i="2"/>
  <c r="BA88" i="1" s="1"/>
  <c r="BA87" s="1"/>
  <c r="AS88" l="1"/>
  <c r="AS87" s="1"/>
  <c r="M29" i="2"/>
  <c r="W32" i="1"/>
  <c r="AW87"/>
  <c r="AK32" l="1"/>
  <c r="AT87"/>
  <c r="AG88"/>
  <c r="L37" i="2"/>
  <c r="AN88" i="1" l="1"/>
  <c r="AG87"/>
  <c r="AK26" l="1"/>
  <c r="AG93"/>
  <c r="AG91"/>
  <c r="AG94"/>
  <c r="AG92"/>
  <c r="AN87"/>
  <c r="CD92" l="1"/>
  <c r="AV92"/>
  <c r="BY92" s="1"/>
  <c r="CD91"/>
  <c r="AV91"/>
  <c r="BY91" s="1"/>
  <c r="AG90"/>
  <c r="AN91"/>
  <c r="CD94"/>
  <c r="AV94"/>
  <c r="BY94" s="1"/>
  <c r="AV93"/>
  <c r="BY93" s="1"/>
  <c r="CD93"/>
  <c r="AN93" l="1"/>
  <c r="AN94"/>
  <c r="AK31"/>
  <c r="AN92"/>
  <c r="AK27"/>
  <c r="AK29" s="1"/>
  <c r="AK37" s="1"/>
  <c r="AG96"/>
  <c r="W31"/>
  <c r="AN90" l="1"/>
  <c r="AN96" s="1"/>
</calcChain>
</file>

<file path=xl/sharedStrings.xml><?xml version="1.0" encoding="utf-8"?>
<sst xmlns="http://schemas.openxmlformats.org/spreadsheetml/2006/main" count="3046" uniqueCount="894">
  <si>
    <t>2012</t>
  </si>
  <si>
    <t>Hárok obsahuje:</t>
  </si>
  <si>
    <t>1) Súhrnný list stavby</t>
  </si>
  <si>
    <t>2) Rekapitulácia objektov</t>
  </si>
  <si>
    <t>2.0</t>
  </si>
  <si>
    <t>ZAMOK</t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</si>
  <si>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</si>
  <si>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</si>
  <si>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</si>
  <si>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</si>
  <si>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</si>
  <si>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</si>
  <si>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</si>
  <si>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Návod na vyplnenie</t>
  </si>
  <si>
    <t>Kód:</t>
  </si>
  <si>
    <t>960026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</si>
  <si>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</si>
  <si>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</si>
  <si>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 sociálnych zariadení  ŠI SOŠ techniky a služieb BREZNO</t>
  </si>
  <si>
    <t>JKSO:</t>
  </si>
  <si>
    <t/>
  </si>
  <si>
    <t>KS:</t>
  </si>
  <si>
    <t>Miesto:</t>
  </si>
  <si>
    <t>Brezno</t>
  </si>
  <si>
    <t>Dátum:</t>
  </si>
  <si>
    <t>10.4.2018</t>
  </si>
  <si>
    <t>Objednávateľ:</t>
  </si>
  <si>
    <t>IČO:</t>
  </si>
  <si>
    <t xml:space="preserve"> </t>
  </si>
  <si>
    <t>IČO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</si>
  <si>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</si>
  <si>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</si>
  <si>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</si>
  <si>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</si>
  <si>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</si>
  <si>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</si>
  <si>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</si>
  <si>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</si>
  <si>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</si>
  <si>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</si>
  <si>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</si>
  <si>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</si>
  <si>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</si>
  <si>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</si>
  <si>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</si>
  <si>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</si>
  <si>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</si>
  <si>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</si>
  <si>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</si>
  <si>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</si>
  <si>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</si>
  <si>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</si>
  <si>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</si>
  <si>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</si>
  <si>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</si>
  <si>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</si>
  <si>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</si>
  <si>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</si>
  <si>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</si>
  <si>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</si>
  <si>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</si>
  <si>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</si>
  <si>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</si>
  <si>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</si>
  <si>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</si>
  <si>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</si>
  <si>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</si>
  <si>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</si>
  <si>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</si>
  <si>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</si>
  <si>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</si>
  <si>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</si>
  <si>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</si>
  <si>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</si>
  <si>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</si>
  <si>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</si>
  <si>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</si>
  <si>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</si>
  <si>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{6fcae8b4-8554-44e4-b0bc-f20df1d045ac}</t>
  </si>
  <si>
    <t>{00000000-0000-0000-0000-000000000000}</t>
  </si>
  <si>
    <t>/</t>
  </si>
  <si>
    <t>1</t>
  </si>
  <si>
    <t>###NOINSERT###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</si>
  <si>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</si>
  <si>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</si>
  <si>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</si>
  <si>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</si>
  <si>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</si>
  <si>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</si>
  <si>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</si>
  <si>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</si>
  <si>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</si>
  <si>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</si>
  <si>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</si>
  <si>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</si>
  <si>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</si>
  <si>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</si>
  <si>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</si>
  <si>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</si>
  <si>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</si>
  <si>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</si>
  <si>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</si>
  <si>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</si>
  <si>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</si>
  <si>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</si>
  <si>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</si>
  <si>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</si>
  <si>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</si>
  <si>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</si>
  <si>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</si>
  <si>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</si>
  <si>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</si>
  <si>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</si>
  <si>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</si>
  <si>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</si>
  <si>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</si>
  <si>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 xml:space="preserve">    733 - Ústredné kúrenie, rozvodné potrubie</t>
  </si>
  <si>
    <t xml:space="preserve">    734 - Ústredné kúrenie, armatúry.</t>
  </si>
  <si>
    <t xml:space="preserve">    735 - Ústredné kúrenie, vykurovacie telesá</t>
  </si>
  <si>
    <t xml:space="preserve">    766 - Konštrukcie stolárske</t>
  </si>
  <si>
    <t xml:space="preserve">    769 - Montáž vzduchotechnických zariadení</t>
  </si>
  <si>
    <t xml:space="preserve">    771 - Podlahy z dlaždíc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</si>
  <si>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</si>
  <si>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</si>
  <si>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</si>
  <si>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M - Práce a dodávky M</t>
  </si>
  <si>
    <t xml:space="preserve">    21-M - Elektromontáže</t>
  </si>
  <si>
    <t xml:space="preserve">    HZS - Hodinové zúčtovacie sadzby</t>
  </si>
  <si>
    <t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</si>
  <si>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</si>
  <si>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</si>
  <si>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</si>
  <si>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</si>
  <si>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</si>
  <si>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</si>
  <si>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</si>
  <si>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</si>
  <si>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</si>
  <si>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</si>
  <si>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</si>
  <si>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</si>
  <si>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</si>
  <si>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</si>
  <si>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</si>
  <si>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</si>
  <si>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</si>
  <si>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</si>
  <si>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</si>
  <si>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</si>
  <si>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</si>
  <si>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</si>
  <si>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</si>
  <si>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</si>
  <si>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</si>
  <si>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</si>
  <si>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340238235</t>
  </si>
  <si>
    <t>Zamurovanie otvorov plochy od 0,25 do 1 m2 tvárnicami YTONG (150x599x249)</t>
  </si>
  <si>
    <t>m2</t>
  </si>
  <si>
    <t>4</t>
  </si>
  <si>
    <t>-2067678823</t>
  </si>
  <si>
    <t>411387531</t>
  </si>
  <si>
    <t>Zabetónov. otvoru s plochou do 0, 25 m2, v stropoch zo železobetónu a tvárnicových a v klenbách</t>
  </si>
  <si>
    <t>ks</t>
  </si>
  <si>
    <t>312435394</t>
  </si>
  <si>
    <t>3</t>
  </si>
  <si>
    <t>611461116</t>
  </si>
  <si>
    <t>Príprava vnútorného podkladu stropov BAUMIT, Univerzálny základ (Baumit UniPrimer)</t>
  </si>
  <si>
    <t>1537393384</t>
  </si>
  <si>
    <t>611461183</t>
  </si>
  <si>
    <t>Vnútorná omietka stropov štuková BAUMIT, strojné miešanie, ručné nanášanie, Baumit VivaExterior hr. 3 mm</t>
  </si>
  <si>
    <t>-1951522653</t>
  </si>
  <si>
    <t>5</t>
  </si>
  <si>
    <t>611481119</t>
  </si>
  <si>
    <t>Potiahnutie vnútorných stropov sklotextílnou mriežkou s celoplošným prilepením</t>
  </si>
  <si>
    <t>1355390423</t>
  </si>
  <si>
    <t>6</t>
  </si>
  <si>
    <t>612460232</t>
  </si>
  <si>
    <t>Vnútorná omietka stien cementová hrubá, hr. 15 mm (pod keramický obklad)</t>
  </si>
  <si>
    <t>700293755</t>
  </si>
  <si>
    <t>7</t>
  </si>
  <si>
    <t>612465110</t>
  </si>
  <si>
    <t>Príprava vnútorného podkladu stien BAUMIT, cementový Prednástrek (Baumit Vorspritzer 2 mm), strojné nanášanie</t>
  </si>
  <si>
    <t>-1716764519</t>
  </si>
  <si>
    <t>8</t>
  </si>
  <si>
    <t>612465116</t>
  </si>
  <si>
    <t>Príprava vnútorného podkladu stien BAUMIT, Univerzálny základ (Baumit UniPrimer)</t>
  </si>
  <si>
    <t>997184921</t>
  </si>
  <si>
    <t>9</t>
  </si>
  <si>
    <t>612465183</t>
  </si>
  <si>
    <t>Vnútorná omietka stien štuková BAUMIT, strojné miešanie, ručné nanášanie, Baumit VivaExterior hr. 3 mm</t>
  </si>
  <si>
    <t>-1266846642</t>
  </si>
  <si>
    <t>10</t>
  </si>
  <si>
    <t>612481119</t>
  </si>
  <si>
    <t>Potiahnutie vnútorných stien sklotextílnou mriežkou s celoplošným prilepením</t>
  </si>
  <si>
    <t>520515416</t>
  </si>
  <si>
    <t>11</t>
  </si>
  <si>
    <t>632455604</t>
  </si>
  <si>
    <t>Cementový poter zo suchej poterovej zmesi Baumit Estrich, triedy CT-C20-F5, hr. 50 mm</t>
  </si>
  <si>
    <t>-983669131</t>
  </si>
  <si>
    <t>12</t>
  </si>
  <si>
    <t>952901111</t>
  </si>
  <si>
    <t>Vyčistenie budov pri výške podlaží do 4m</t>
  </si>
  <si>
    <t>-329113649</t>
  </si>
  <si>
    <t>13</t>
  </si>
  <si>
    <t>962031132</t>
  </si>
  <si>
    <t>Búranie priečok z tehál pálených, plných alebo dutých hr. do 150 mm (sprchové zásteny+prahy)</t>
  </si>
  <si>
    <t>1176612105</t>
  </si>
  <si>
    <t>14</t>
  </si>
  <si>
    <t>965042131</t>
  </si>
  <si>
    <t>Búranie podkladov pod dlažby, liatych dlažieb a mazanín,betón alebo liaty asfalt hr.do 100 mm, plochy do 4 m2 -2,20000t</t>
  </si>
  <si>
    <t>m3</t>
  </si>
  <si>
    <t>40567573</t>
  </si>
  <si>
    <t>15</t>
  </si>
  <si>
    <t>965081712</t>
  </si>
  <si>
    <t>Búranie dlažieb, bez podklad. lôžka z xylolit., alebo keramických dlaždíc hr. do 10 mm,  -0,02000t</t>
  </si>
  <si>
    <t>801400517</t>
  </si>
  <si>
    <t>16</t>
  </si>
  <si>
    <t>968061125</t>
  </si>
  <si>
    <t>Vyvesenie dreveného dverného krídla do suti plochy do 2 m2, -0,02400t</t>
  </si>
  <si>
    <t>-582219617</t>
  </si>
  <si>
    <t>17</t>
  </si>
  <si>
    <t>971033531</t>
  </si>
  <si>
    <t>Vybúranie otvorov v murive tehl. plochy do 1 m2 hr.do 150 mm,  -0,28100t</t>
  </si>
  <si>
    <t>-1207192016</t>
  </si>
  <si>
    <t>18</t>
  </si>
  <si>
    <t>972054341</t>
  </si>
  <si>
    <t>Vybúranie otvoru v stropoch a klenbách železob. plochy do 0, 25 m2, hr.nad 120 mm,  -0,09000t</t>
  </si>
  <si>
    <t>-676804113</t>
  </si>
  <si>
    <t>19</t>
  </si>
  <si>
    <t>978059531</t>
  </si>
  <si>
    <t>Odsekanie a odobratie stien z obkladačiek vnútorných nad 2 m2,  -0,06800t</t>
  </si>
  <si>
    <t>-68514728</t>
  </si>
  <si>
    <t>979011111</t>
  </si>
  <si>
    <t>Zvislá doprava sutiny a vybúraných hmôt za prvé podlažie nad alebo pod základným podlažím</t>
  </si>
  <si>
    <t>t</t>
  </si>
  <si>
    <t>-562742972</t>
  </si>
  <si>
    <t>21</t>
  </si>
  <si>
    <t>979011121</t>
  </si>
  <si>
    <t>Zvislá doprava sutiny a vybúraných hmôt za každé ďalšie podlažie</t>
  </si>
  <si>
    <t>1623857495</t>
  </si>
  <si>
    <t>22</t>
  </si>
  <si>
    <t>979011201</t>
  </si>
  <si>
    <t>Plastový sklz na stavebnú suť výšky do 10 m</t>
  </si>
  <si>
    <t>m</t>
  </si>
  <si>
    <t>1368554520</t>
  </si>
  <si>
    <t>23</t>
  </si>
  <si>
    <t>979011201.R</t>
  </si>
  <si>
    <t>Prestavenie plastového sklzu na stavebnú suť výšky do 10 m</t>
  </si>
  <si>
    <t>kpl</t>
  </si>
  <si>
    <t>-1909307539</t>
  </si>
  <si>
    <t>24</t>
  </si>
  <si>
    <t>979011231</t>
  </si>
  <si>
    <t>Demontáž sklzu na stavebnú suť výšky do 10 m</t>
  </si>
  <si>
    <t>1396552837</t>
  </si>
  <si>
    <t>25</t>
  </si>
  <si>
    <t>979081111</t>
  </si>
  <si>
    <t>Odvoz sutiny a vybúraných hmôt na skládku do 1 km</t>
  </si>
  <si>
    <t>565567605</t>
  </si>
  <si>
    <t>26</t>
  </si>
  <si>
    <t>979081121</t>
  </si>
  <si>
    <t>Odvoz sutiny a vybúraných hmôt na skládku za každý ďalší 1 km</t>
  </si>
  <si>
    <t>869116722</t>
  </si>
  <si>
    <t>27</t>
  </si>
  <si>
    <t>979082121</t>
  </si>
  <si>
    <t>Vnútrostavenisková doprava sutiny a vybúraných hmôt za každých ďalších 5 m</t>
  </si>
  <si>
    <t>-2023890760</t>
  </si>
  <si>
    <t>28</t>
  </si>
  <si>
    <t>979087213</t>
  </si>
  <si>
    <t>Nakladanie na dopravné prostriedky pre vodorovnú dopravu vybúraných hmôt</t>
  </si>
  <si>
    <t>353130968</t>
  </si>
  <si>
    <t>29</t>
  </si>
  <si>
    <t>979089012</t>
  </si>
  <si>
    <t>Poplatok za skladovanie - betón, tehly, dlaždice (17 01 ), ostatné</t>
  </si>
  <si>
    <t>575755035</t>
  </si>
  <si>
    <t>30</t>
  </si>
  <si>
    <t>999281111</t>
  </si>
  <si>
    <t>Presun hmôt pre opravy a údržbu objektov vrátane vonkajších plášťov výšky do 25 m</t>
  </si>
  <si>
    <t>-592557044</t>
  </si>
  <si>
    <t>31</t>
  </si>
  <si>
    <t>711210100</t>
  </si>
  <si>
    <t>Zhotovenie dvojnásobnej izol. stierky pod keramické obklady v interiéri na ploche vodorovnej</t>
  </si>
  <si>
    <t>1260884245</t>
  </si>
  <si>
    <t>32</t>
  </si>
  <si>
    <t>M</t>
  </si>
  <si>
    <t>5856051350</t>
  </si>
  <si>
    <t>Izolačná stierka na báze živice PCI Lastogum, č. 55429985 PCI</t>
  </si>
  <si>
    <t>kg</t>
  </si>
  <si>
    <t>-1243436415</t>
  </si>
  <si>
    <t>33</t>
  </si>
  <si>
    <t>5856051360</t>
  </si>
  <si>
    <t>Tesniaci pás PCI Pecitape Objekt, č. 45043033 PCI</t>
  </si>
  <si>
    <t>-1357118695</t>
  </si>
  <si>
    <t>34</t>
  </si>
  <si>
    <t>711210110</t>
  </si>
  <si>
    <t>Zhotovenie dvojnásobnej izol. stierky pod keramické obklady v interiéri na ploche zvislej</t>
  </si>
  <si>
    <t>352374124</t>
  </si>
  <si>
    <t>35</t>
  </si>
  <si>
    <t>-1125580898</t>
  </si>
  <si>
    <t>36</t>
  </si>
  <si>
    <t>998711202</t>
  </si>
  <si>
    <t>Presun hmôt pre izoláciu proti vode v objektoch výšky nad 6 do 12 m</t>
  </si>
  <si>
    <t>%</t>
  </si>
  <si>
    <t>1965872561</t>
  </si>
  <si>
    <t>37</t>
  </si>
  <si>
    <t>713482121</t>
  </si>
  <si>
    <t>Montáž trubíc z PE, hr.15-20 mm,vnút.priemer do 38 mm</t>
  </si>
  <si>
    <t>-467526750</t>
  </si>
  <si>
    <t>38</t>
  </si>
  <si>
    <t>2837741542</t>
  </si>
  <si>
    <t>Tubolit DG 22 x 20 izolácia-trubica AZ FLEX Armacell</t>
  </si>
  <si>
    <t>55861597</t>
  </si>
  <si>
    <t>39</t>
  </si>
  <si>
    <t>2837741555</t>
  </si>
  <si>
    <t>Tubolit DG 28 x 20 izolácia-trubica AZ FLEX Armacell</t>
  </si>
  <si>
    <t>1134157967</t>
  </si>
  <si>
    <t>40</t>
  </si>
  <si>
    <t>2837741568</t>
  </si>
  <si>
    <t>Tubolit DG 35 x 20 izolácia-trubica AZ FLEX Armacell</t>
  </si>
  <si>
    <t>-74739462</t>
  </si>
  <si>
    <t>41</t>
  </si>
  <si>
    <t>713482125</t>
  </si>
  <si>
    <t>Montáž trubíc z PE, hr.15-20 mm,vnút.priem. od 134 mm</t>
  </si>
  <si>
    <t>-1997398395</t>
  </si>
  <si>
    <t>42</t>
  </si>
  <si>
    <t>2837741153</t>
  </si>
  <si>
    <t>Armaflex ACe 13x160 izolácia-trubica AZ FLEX Armacell</t>
  </si>
  <si>
    <t>747350349</t>
  </si>
  <si>
    <t>43</t>
  </si>
  <si>
    <t>998713202</t>
  </si>
  <si>
    <t>Presun hmôt pre izolácie tepelné v objektoch výšky nad 6 m do 12 m</t>
  </si>
  <si>
    <t>1901927716</t>
  </si>
  <si>
    <t>44</t>
  </si>
  <si>
    <t>721140802</t>
  </si>
  <si>
    <t>Demontáž potrubia z liatinových rúr odpadového alebo dažďového do DN 100,  -0,01492t</t>
  </si>
  <si>
    <t>2022186906</t>
  </si>
  <si>
    <t>45</t>
  </si>
  <si>
    <t>721171109</t>
  </si>
  <si>
    <t>Potrubie z PVC - U odpadové ležaté hrdlové D 110x2, 2</t>
  </si>
  <si>
    <t>583987420</t>
  </si>
  <si>
    <t>46</t>
  </si>
  <si>
    <t>721171803</t>
  </si>
  <si>
    <t>Demontáž potrubia z novodurových rúr odpadového alebo pripojovacieho do D75,  -0,00210 t</t>
  </si>
  <si>
    <t>-1662424342</t>
  </si>
  <si>
    <t>47</t>
  </si>
  <si>
    <t>721172109</t>
  </si>
  <si>
    <t>Potrubie z PVC - U odpadové zvislé hrdlové D 110x2, 2</t>
  </si>
  <si>
    <t>522132787</t>
  </si>
  <si>
    <t>48</t>
  </si>
  <si>
    <t>721173204</t>
  </si>
  <si>
    <t>Potrubie z PVC - U odpadné pripájacie D 40x1, 8</t>
  </si>
  <si>
    <t>1074652065</t>
  </si>
  <si>
    <t>49</t>
  </si>
  <si>
    <t>721173205</t>
  </si>
  <si>
    <t>Potrubie z PVC - U odpadné pripájacie D 50x1, 8</t>
  </si>
  <si>
    <t>1730521955</t>
  </si>
  <si>
    <t>50</t>
  </si>
  <si>
    <t>721194104</t>
  </si>
  <si>
    <t>Zriadenie prípojky na potrubí vyvedenie a upevnenie odpadových výpustiek D 40x1, 8</t>
  </si>
  <si>
    <t>1744643024</t>
  </si>
  <si>
    <t>51</t>
  </si>
  <si>
    <t>721194105</t>
  </si>
  <si>
    <t>Zriadenie prípojky na potrubí vyvedenie a upevnenie odpadových výpustiek D 50x1, 8</t>
  </si>
  <si>
    <t>-1179108292</t>
  </si>
  <si>
    <t>52</t>
  </si>
  <si>
    <t>721194109</t>
  </si>
  <si>
    <t>Zriadenie prípojky na potrubí vyvedenie a upevnenie odpadových výpustiek D 110x2, 3</t>
  </si>
  <si>
    <t>-331788936</t>
  </si>
  <si>
    <t>53</t>
  </si>
  <si>
    <t>721273145</t>
  </si>
  <si>
    <t>Ventilačná hlavica novodurová TP 05-002.10.-68 D 110/600</t>
  </si>
  <si>
    <t>-824111111</t>
  </si>
  <si>
    <t>54</t>
  </si>
  <si>
    <t>998721202</t>
  </si>
  <si>
    <t>Presun hmôt pre vnútornú kanalizáciu v objektoch výšky nad 6 do 12 m</t>
  </si>
  <si>
    <t>50851143</t>
  </si>
  <si>
    <t>55</t>
  </si>
  <si>
    <t>722130801</t>
  </si>
  <si>
    <t>Demontáž potrubia z oceľových rúrok závitových do DN 25,  -0,00213t</t>
  </si>
  <si>
    <t>-711943820</t>
  </si>
  <si>
    <t>56</t>
  </si>
  <si>
    <t>722130802</t>
  </si>
  <si>
    <t>Demontáž potrubia z oceľových rúrok závitových nad 25 do DN 40,  -0,00497t</t>
  </si>
  <si>
    <t>-586996079</t>
  </si>
  <si>
    <t>57</t>
  </si>
  <si>
    <t>722172111</t>
  </si>
  <si>
    <t>Potrubie z plastických rúr PP-R D20/2.8 - PN16, polyfúznym zváraním</t>
  </si>
  <si>
    <t>786471310</t>
  </si>
  <si>
    <t>58</t>
  </si>
  <si>
    <t>722172112</t>
  </si>
  <si>
    <t>Potrubie z plastických rúr PP-R D25/3.5 - PN16, polyfúznym zváraním</t>
  </si>
  <si>
    <t>-231315139</t>
  </si>
  <si>
    <t>59</t>
  </si>
  <si>
    <t>722172113</t>
  </si>
  <si>
    <t>Potrubie z plastických rúr PP-R D32/4.4 - PN16, polyfúznym zváraním</t>
  </si>
  <si>
    <t>-599994104</t>
  </si>
  <si>
    <t>60</t>
  </si>
  <si>
    <t>722172493</t>
  </si>
  <si>
    <t>Montáž PP-R dilatačnej slučky PN 20 D 25</t>
  </si>
  <si>
    <t>-998722071</t>
  </si>
  <si>
    <t>61</t>
  </si>
  <si>
    <t>2860026000</t>
  </si>
  <si>
    <t>PP-R dilatačná slučka D 25 INSTAPLAST, PN20 - systém pre rozvod pitnej, teplej vody, kúrenia a stlačeného vzduchu PIPELIFE</t>
  </si>
  <si>
    <t>-1831568189</t>
  </si>
  <si>
    <t>62</t>
  </si>
  <si>
    <t>722172496</t>
  </si>
  <si>
    <t>Montáž PP-R dilatačnej slučky PN 20 D 32</t>
  </si>
  <si>
    <t>1510459515</t>
  </si>
  <si>
    <t>63</t>
  </si>
  <si>
    <t>2860026010</t>
  </si>
  <si>
    <t>PP-R dilatačná slučka D 32 INSTAPLAST, PN20 - systém pre rozvod pitnej, teplej vody, kúrenia a stlačeného vzduchu PIPELIFE</t>
  </si>
  <si>
    <t>-2091772702</t>
  </si>
  <si>
    <t>64</t>
  </si>
  <si>
    <t>722172751</t>
  </si>
  <si>
    <t>Montáž prechodu PP-R plast/kov DN 25</t>
  </si>
  <si>
    <t>1206828762</t>
  </si>
  <si>
    <t>65</t>
  </si>
  <si>
    <t>2860028200</t>
  </si>
  <si>
    <t>PP-R DG prechod 25x3/4" MZD s kovovým závitom INSTAPLAST - systém pre rozvod pitnej, teplej vody a stlačeného vzduchu PIPELIFE</t>
  </si>
  <si>
    <t>434787818</t>
  </si>
  <si>
    <t>66</t>
  </si>
  <si>
    <t>722172754</t>
  </si>
  <si>
    <t>Montáž prechodu PP-R plast/kov DN 32</t>
  </si>
  <si>
    <t>1902822074</t>
  </si>
  <si>
    <t>67</t>
  </si>
  <si>
    <t>2860028220</t>
  </si>
  <si>
    <t>PP-R DG prechod 32x1" MZD s kovovým závitom INSTAPLAST - systém pre rozvod pitnej, teplej vody a stlačeného vzduchu PIPELIFE</t>
  </si>
  <si>
    <t>-2020587272</t>
  </si>
  <si>
    <t>68</t>
  </si>
  <si>
    <t>722172775</t>
  </si>
  <si>
    <t>Montáž nástenky PP-R DN 20</t>
  </si>
  <si>
    <t>-1148499146</t>
  </si>
  <si>
    <t>69</t>
  </si>
  <si>
    <t>2860028470</t>
  </si>
  <si>
    <t>PP-R nástenka 20x1/2" INSTAPLAST - systém pre rozvod pitnej, teplej vody a stlačeného vzduchu PIPELIFE</t>
  </si>
  <si>
    <t>1424385048</t>
  </si>
  <si>
    <t>70</t>
  </si>
  <si>
    <t>722172784</t>
  </si>
  <si>
    <t>Montáž ventilu PP-R DN 25</t>
  </si>
  <si>
    <t>-187083122</t>
  </si>
  <si>
    <t>71</t>
  </si>
  <si>
    <t>2860028680</t>
  </si>
  <si>
    <t>PP-R ventil priamy s výpusťou vľavo 25x3/4" INSTAPLAST - systém pre rozvod pitnej, teplej vody a stlačeného vzduchu PIPELIFE</t>
  </si>
  <si>
    <t>-2040858659</t>
  </si>
  <si>
    <t>72</t>
  </si>
  <si>
    <t>722172787</t>
  </si>
  <si>
    <t>Montáž ventilu PP-R DN 32</t>
  </si>
  <si>
    <t>916131560</t>
  </si>
  <si>
    <t>73</t>
  </si>
  <si>
    <t>2860028690</t>
  </si>
  <si>
    <t>PP-R ventil priamy s výpusťou vľavo 32x1" INSTAPLAST - systém pre rozvod pitnej, teplej vody a stlačeného vzduchu PIPELIFE</t>
  </si>
  <si>
    <t>151063556</t>
  </si>
  <si>
    <t>74</t>
  </si>
  <si>
    <t>722181812</t>
  </si>
  <si>
    <t>Demontáž plstených pásov z rúr do D50,  -0,00023t</t>
  </si>
  <si>
    <t>607322767</t>
  </si>
  <si>
    <t>75</t>
  </si>
  <si>
    <t>722220861</t>
  </si>
  <si>
    <t>Demontáž armatúry závitovej s dvomi závitmi do G 3/4,  -0,00053t</t>
  </si>
  <si>
    <t>67678985</t>
  </si>
  <si>
    <t>76</t>
  </si>
  <si>
    <t>722220862</t>
  </si>
  <si>
    <t>Demontáž armatúry závitovej s dvomi závitmi nad 3/4 do G 5/4,  -0,00123t</t>
  </si>
  <si>
    <t>1074235785</t>
  </si>
  <si>
    <t>77</t>
  </si>
  <si>
    <t>722290226</t>
  </si>
  <si>
    <t>Tlaková skúška vodovodného potrubia závitového do DN 50</t>
  </si>
  <si>
    <t>324032742</t>
  </si>
  <si>
    <t>78</t>
  </si>
  <si>
    <t>722290234</t>
  </si>
  <si>
    <t>Prepláchnutie a dezinfekcia vodovodného potrubia do DN 80</t>
  </si>
  <si>
    <t>-1364077656</t>
  </si>
  <si>
    <t>79</t>
  </si>
  <si>
    <t>998722202</t>
  </si>
  <si>
    <t>Presun hmôt pre vnútorný vodovod v objektoch výšky nad 6 do 12 m</t>
  </si>
  <si>
    <t>1367085146</t>
  </si>
  <si>
    <t>80</t>
  </si>
  <si>
    <t>725110814</t>
  </si>
  <si>
    <t>Demontáž záchoda odsávacieho alebo kombinačného,  -0,03420t</t>
  </si>
  <si>
    <t>súb.</t>
  </si>
  <si>
    <t>1196175448</t>
  </si>
  <si>
    <t>81</t>
  </si>
  <si>
    <t>725119308</t>
  </si>
  <si>
    <t>Montáž záchodovej misy kombinovanej s zvislým odpadom</t>
  </si>
  <si>
    <t>-1067854326</t>
  </si>
  <si>
    <t>82</t>
  </si>
  <si>
    <t>725.001</t>
  </si>
  <si>
    <t xml:space="preserve">Klozet kombinovaný stojací Jika Lyra plus </t>
  </si>
  <si>
    <t>-2125428666</t>
  </si>
  <si>
    <t>83</t>
  </si>
  <si>
    <t>725.001a</t>
  </si>
  <si>
    <t xml:space="preserve">Sedátko s poklopom na wc misu </t>
  </si>
  <si>
    <t>-357839157</t>
  </si>
  <si>
    <t>84</t>
  </si>
  <si>
    <t>725210821</t>
  </si>
  <si>
    <t>Demontáž umývadiel alebo umývadielok bez výtokovej armatúry,  -0,01946t</t>
  </si>
  <si>
    <t>1012012498</t>
  </si>
  <si>
    <t>85</t>
  </si>
  <si>
    <t>725219401</t>
  </si>
  <si>
    <t>Montáž umývadla na skrutky do muriva, bez výtokovej armatúry</t>
  </si>
  <si>
    <t>-532910788</t>
  </si>
  <si>
    <t>86</t>
  </si>
  <si>
    <t>725.002</t>
  </si>
  <si>
    <t>Umývadlo keramické Troma-55,biela farba</t>
  </si>
  <si>
    <t>-1040095710</t>
  </si>
  <si>
    <t>87</t>
  </si>
  <si>
    <t>725241111</t>
  </si>
  <si>
    <t>Montáž - vanička sprchová akrylátová štvorcová 800x800 mm</t>
  </si>
  <si>
    <t>-348410073</t>
  </si>
  <si>
    <t>88</t>
  </si>
  <si>
    <t>725.003</t>
  </si>
  <si>
    <t>Vanička , sprchová ,štvrťkruh. rozmer 800 x 800 mm</t>
  </si>
  <si>
    <t>605166236</t>
  </si>
  <si>
    <t>89</t>
  </si>
  <si>
    <t>725245171</t>
  </si>
  <si>
    <t>Montáž - zástena sprchová zásuvná štvordielna s dvomi posuvnými dielmi do výšky 2000 mm a šírky 800 mm rohová</t>
  </si>
  <si>
    <t>150313043</t>
  </si>
  <si>
    <t>90</t>
  </si>
  <si>
    <t>725.004</t>
  </si>
  <si>
    <t>Sprchový kút rohový 800x800,posuvné dvere</t>
  </si>
  <si>
    <t>-795127978</t>
  </si>
  <si>
    <t>91</t>
  </si>
  <si>
    <t>725291116</t>
  </si>
  <si>
    <t>Montáž doplnkov zariadení kúpeľní a záchodov, zrkadlo</t>
  </si>
  <si>
    <t>1717747448</t>
  </si>
  <si>
    <t>92</t>
  </si>
  <si>
    <t>725.005</t>
  </si>
  <si>
    <t>Zrkadlo , 500x600 mm</t>
  </si>
  <si>
    <t>-649783523</t>
  </si>
  <si>
    <t>93</t>
  </si>
  <si>
    <t>725810811</t>
  </si>
  <si>
    <t>Demontáž výtokového ventilu nástenných,  -0,00049t</t>
  </si>
  <si>
    <t>1080592018</t>
  </si>
  <si>
    <t>94</t>
  </si>
  <si>
    <t>725819402</t>
  </si>
  <si>
    <t>Montáž ventilu bez pripojovacej rúrky G 1/2</t>
  </si>
  <si>
    <t>159359299</t>
  </si>
  <si>
    <t>95</t>
  </si>
  <si>
    <t>5511874630</t>
  </si>
  <si>
    <t>Rohový ventil, 1/2" x 1/2", chrómovaná mosadz OT 58 IVAR</t>
  </si>
  <si>
    <t>-217701573</t>
  </si>
  <si>
    <t>96</t>
  </si>
  <si>
    <t>725820810</t>
  </si>
  <si>
    <t>Demontáž batérie drezovej, umývadlovej nástennej,  -0,0026t</t>
  </si>
  <si>
    <t>1021907138</t>
  </si>
  <si>
    <t>97</t>
  </si>
  <si>
    <t>725829601</t>
  </si>
  <si>
    <t>Montáž batérií umývadlových stojankových pákových alebo klasických</t>
  </si>
  <si>
    <t>-166409757</t>
  </si>
  <si>
    <t>98</t>
  </si>
  <si>
    <t>725.006</t>
  </si>
  <si>
    <t>Páková umývadlová batéria</t>
  </si>
  <si>
    <t>-1507064729</t>
  </si>
  <si>
    <t>99</t>
  </si>
  <si>
    <t>725840870</t>
  </si>
  <si>
    <t>Demontáž batérie vaňovej, sprchovej nástennej,  -0,00225t</t>
  </si>
  <si>
    <t>541441110</t>
  </si>
  <si>
    <t>100</t>
  </si>
  <si>
    <t>725840873</t>
  </si>
  <si>
    <t>Demontáž príslušenstva pre sprchové batérie, držiak na sprchu,  -0,00113t</t>
  </si>
  <si>
    <t>-503369064</t>
  </si>
  <si>
    <t>101</t>
  </si>
  <si>
    <t>725849201</t>
  </si>
  <si>
    <t>Montáž batérie sprchovej nástennej pákovej, klasickej</t>
  </si>
  <si>
    <t>-1327032753</t>
  </si>
  <si>
    <t>102</t>
  </si>
  <si>
    <t>725.007</t>
  </si>
  <si>
    <t xml:space="preserve">Páková sprchová nástenná </t>
  </si>
  <si>
    <t>-847573789</t>
  </si>
  <si>
    <t>103</t>
  </si>
  <si>
    <t>725849205</t>
  </si>
  <si>
    <t>Montáž batérie sprchovej nástennej, držiak sprchy s nastaviteľnou výškou sprchy</t>
  </si>
  <si>
    <t>249079763</t>
  </si>
  <si>
    <t>104</t>
  </si>
  <si>
    <t>725.008</t>
  </si>
  <si>
    <t>Sprchová sada (ruč. sprcha, 1 funkcia, drž. sprchy, sprch. hadica),</t>
  </si>
  <si>
    <t>-1366890429</t>
  </si>
  <si>
    <t>105</t>
  </si>
  <si>
    <t>725860820</t>
  </si>
  <si>
    <t>Demontáž jednoduchej  zápachovej uzávierky pre zariaďovacie predmety, umývadlá, drezy, práčky  -0,00085t</t>
  </si>
  <si>
    <t>169728549</t>
  </si>
  <si>
    <t>106</t>
  </si>
  <si>
    <t>725869301</t>
  </si>
  <si>
    <t>Montáž zápachovej uzávierky pre zariaďovacie predmety, umývadlová do D 40</t>
  </si>
  <si>
    <t>1381493536</t>
  </si>
  <si>
    <t>107</t>
  </si>
  <si>
    <t>2110512000004</t>
  </si>
  <si>
    <t>HC1-40 Sifón umývadlový DN 40</t>
  </si>
  <si>
    <t>-1683015626</t>
  </si>
  <si>
    <t>108</t>
  </si>
  <si>
    <t>725860822</t>
  </si>
  <si>
    <t>Demontáž zápachovej uzávierky pre zariaďovacie predmety, vane, sprchy  -0,00122t</t>
  </si>
  <si>
    <t>937066520</t>
  </si>
  <si>
    <t>109</t>
  </si>
  <si>
    <t>725869341</t>
  </si>
  <si>
    <t>Montáž zápachovej uzávierky pre zariaďovacie predmety, sprchovej do D 90</t>
  </si>
  <si>
    <t>-775544640</t>
  </si>
  <si>
    <t>110</t>
  </si>
  <si>
    <t>642014032pc</t>
  </si>
  <si>
    <t>Sifón pre sprchové vaničky BASIC</t>
  </si>
  <si>
    <t>1986005398</t>
  </si>
  <si>
    <t>111</t>
  </si>
  <si>
    <t>998725202</t>
  </si>
  <si>
    <t>Presun hmôt pre zariaďovacie predmety v objektoch výšky nad 6 do 12 m</t>
  </si>
  <si>
    <t>-1485072260</t>
  </si>
  <si>
    <t>112</t>
  </si>
  <si>
    <t>733110806</t>
  </si>
  <si>
    <t>Demontáž potrubia z oceľových rúrok závitových nad 15 do DN 32,  -0,00320t</t>
  </si>
  <si>
    <t>-1564760355</t>
  </si>
  <si>
    <t>113</t>
  </si>
  <si>
    <t>733151009</t>
  </si>
  <si>
    <t>Potrubie z medených rúrok polotvrdých spájaných mäkkou spájkou D 22/1,0 mm</t>
  </si>
  <si>
    <t>1716969528</t>
  </si>
  <si>
    <t>114</t>
  </si>
  <si>
    <t>998733203</t>
  </si>
  <si>
    <t>Presun hmôt pre rozvody potrubia v objektoch výšky nad 6 do 24 m</t>
  </si>
  <si>
    <t>732265941</t>
  </si>
  <si>
    <t>115</t>
  </si>
  <si>
    <t>734211111</t>
  </si>
  <si>
    <t>Ventil odvzdušňovací závitový vykurovacích telies do G 3/8</t>
  </si>
  <si>
    <t>1964147365</t>
  </si>
  <si>
    <t>116</t>
  </si>
  <si>
    <t>734223208</t>
  </si>
  <si>
    <t>Montáž termostatickej hlavice kvapalinovej jednoduchej</t>
  </si>
  <si>
    <t>1509892953</t>
  </si>
  <si>
    <t>117</t>
  </si>
  <si>
    <t>551280002000</t>
  </si>
  <si>
    <t>Termostatická hlavica kvapalinová, Clip-Clap, rozsah regulácie + 6,5 až +28°C, plast, IVAR</t>
  </si>
  <si>
    <t>822541691</t>
  </si>
  <si>
    <t>118</t>
  </si>
  <si>
    <t>998734203</t>
  </si>
  <si>
    <t>Presun hmôt pre armatúry v objektoch výšky nad 6 do 24 m</t>
  </si>
  <si>
    <t>292554023</t>
  </si>
  <si>
    <t>119</t>
  </si>
  <si>
    <t>735121810</t>
  </si>
  <si>
    <t>Demontáž radiátorov oceľových článkových,  -0,01057t</t>
  </si>
  <si>
    <t>-1260416429</t>
  </si>
  <si>
    <t>120</t>
  </si>
  <si>
    <t>735162110</t>
  </si>
  <si>
    <t>Montáž vykurovacieho telesa rúrkového výšky do 700 mm</t>
  </si>
  <si>
    <t>2121261692</t>
  </si>
  <si>
    <t>121</t>
  </si>
  <si>
    <t>484520000100</t>
  </si>
  <si>
    <t>Teleso vykurovacie rebríkové oceľov,450x700x30 mm</t>
  </si>
  <si>
    <t>-1726480522</t>
  </si>
  <si>
    <t>122</t>
  </si>
  <si>
    <t>735192003</t>
  </si>
  <si>
    <t>Montáž zverného šróbenia pre vykurovacie telesá</t>
  </si>
  <si>
    <t>-977621434</t>
  </si>
  <si>
    <t>123</t>
  </si>
  <si>
    <t>197730082300</t>
  </si>
  <si>
    <t>Sada zverného šraubenia so vsuvkou, 1/2"x15x1 CU, vonkajší závit, niklovaná mosadz OT 58, IVAR</t>
  </si>
  <si>
    <t>-1225063561</t>
  </si>
  <si>
    <t>124</t>
  </si>
  <si>
    <t>971035801</t>
  </si>
  <si>
    <t>Vrty príklepovým vrtákom do D 6 mm do stien alebo smerom dole do tehál -0.00001t</t>
  </si>
  <si>
    <t>cm</t>
  </si>
  <si>
    <t>-130328370</t>
  </si>
  <si>
    <t>125</t>
  </si>
  <si>
    <t>188923.R</t>
  </si>
  <si>
    <t>Konzola stenová pre uchytenie radiátora</t>
  </si>
  <si>
    <t>1766316418</t>
  </si>
  <si>
    <t>126</t>
  </si>
  <si>
    <t>735291800</t>
  </si>
  <si>
    <t>Demontáž konzol alebo držiakov vykurovacieho telesa, registra, konvektora do odpadu</t>
  </si>
  <si>
    <t>1360539236</t>
  </si>
  <si>
    <t>127</t>
  </si>
  <si>
    <t>735.R1</t>
  </si>
  <si>
    <t>Napustenie  a vypustenie vody z vykurovacieho systému vrátane potrubia a vykurovacích telies</t>
  </si>
  <si>
    <t>hod</t>
  </si>
  <si>
    <t>703947559</t>
  </si>
  <si>
    <t>128</t>
  </si>
  <si>
    <t>998735202</t>
  </si>
  <si>
    <t>Presun hmôt pre vykurovacie telesá v objektoch výšky nad 6 do 12 m</t>
  </si>
  <si>
    <t>744265899</t>
  </si>
  <si>
    <t>129</t>
  </si>
  <si>
    <t>766662112</t>
  </si>
  <si>
    <t>Montáž dverového krídla otočného jednokrídlového poldrážkového, do existujúcej zárubne, vrátane kovania+tesnenie</t>
  </si>
  <si>
    <t>1060001757</t>
  </si>
  <si>
    <t>130</t>
  </si>
  <si>
    <t>54915020.1</t>
  </si>
  <si>
    <t>Kovanie - 2x kľučka delená s rozetou</t>
  </si>
  <si>
    <t>2042071587</t>
  </si>
  <si>
    <t>131</t>
  </si>
  <si>
    <t>61171031.1</t>
  </si>
  <si>
    <t>Dvere vnútorné jednokrídlové, výplň papierová voština, povrch fólia M10, plné, šírka 600-900 mm</t>
  </si>
  <si>
    <t>-129739476</t>
  </si>
  <si>
    <t>132</t>
  </si>
  <si>
    <t>766662811</t>
  </si>
  <si>
    <t>Demontáž dverného prahu dverí jednokrídlových,  -0,00100t</t>
  </si>
  <si>
    <t>-1839421944</t>
  </si>
  <si>
    <t>133</t>
  </si>
  <si>
    <t>766695212</t>
  </si>
  <si>
    <t>Montáž prahu dverí, jednokrídlových</t>
  </si>
  <si>
    <t>-1188990362</t>
  </si>
  <si>
    <t>134</t>
  </si>
  <si>
    <t>998766202</t>
  </si>
  <si>
    <t>Presun hmot pre konštrukcie stolárske v objektoch výšky nad 6 do 12 m</t>
  </si>
  <si>
    <t>1076003469</t>
  </si>
  <si>
    <t>135</t>
  </si>
  <si>
    <t>769011095</t>
  </si>
  <si>
    <t>Montáž ventilátora malého axiálneho vsuvného do potrubia veľkosť: 100</t>
  </si>
  <si>
    <t>-675661951</t>
  </si>
  <si>
    <t>136</t>
  </si>
  <si>
    <t>4290013267</t>
  </si>
  <si>
    <t>CF 100 T malý radiálny ventilátor ELEKTRODESIGN</t>
  </si>
  <si>
    <t>1660543268</t>
  </si>
  <si>
    <t>137</t>
  </si>
  <si>
    <t>769021009</t>
  </si>
  <si>
    <t>Montáž spiro potrubia DN 200-225</t>
  </si>
  <si>
    <t>2014483924</t>
  </si>
  <si>
    <t>138</t>
  </si>
  <si>
    <t>4290035031</t>
  </si>
  <si>
    <t>Spiro potrubie L=1000 mm DN 200</t>
  </si>
  <si>
    <t>2127579542</t>
  </si>
  <si>
    <t>139</t>
  </si>
  <si>
    <t>769021337</t>
  </si>
  <si>
    <t>Montáž spojky na spiro potrubie DN 160-250</t>
  </si>
  <si>
    <t>-1490487185</t>
  </si>
  <si>
    <t>140</t>
  </si>
  <si>
    <t>4290035156</t>
  </si>
  <si>
    <t>Spojka DN 200</t>
  </si>
  <si>
    <t>-1251223545</t>
  </si>
  <si>
    <t>141</t>
  </si>
  <si>
    <t>769021352</t>
  </si>
  <si>
    <t>Montáž záslepu na spiro potrubie DN 160-250</t>
  </si>
  <si>
    <t>69641624</t>
  </si>
  <si>
    <t>142</t>
  </si>
  <si>
    <t>4290035181</t>
  </si>
  <si>
    <t>Záslep DN 200</t>
  </si>
  <si>
    <t>-931469322</t>
  </si>
  <si>
    <t>143</t>
  </si>
  <si>
    <t>769021445</t>
  </si>
  <si>
    <t>Montáž nadstavca kruhového na kruhové potrubie DN 150-200</t>
  </si>
  <si>
    <t>-201145816</t>
  </si>
  <si>
    <t>144</t>
  </si>
  <si>
    <t>4290035361</t>
  </si>
  <si>
    <t>Nadstavec kruhový na kruhové potrubie DN 200</t>
  </si>
  <si>
    <t>-280483409</t>
  </si>
  <si>
    <t>145</t>
  </si>
  <si>
    <t>769021496</t>
  </si>
  <si>
    <t>Montáž výfukovej hlavice kruhovej do priemeru 230 mm</t>
  </si>
  <si>
    <t>-528096754</t>
  </si>
  <si>
    <t>146</t>
  </si>
  <si>
    <t>4290038459</t>
  </si>
  <si>
    <t>Výfuková hlavica kruhová s nástavcom VHK2 200</t>
  </si>
  <si>
    <t>1655846571</t>
  </si>
  <si>
    <t>147</t>
  </si>
  <si>
    <t>769021550</t>
  </si>
  <si>
    <t>Montáž kruhovej striešky priemeru 160-230 mm</t>
  </si>
  <si>
    <t>140519328</t>
  </si>
  <si>
    <t>148</t>
  </si>
  <si>
    <t>4290047464</t>
  </si>
  <si>
    <t>Kruhová strieška s nástavcom KS-2 200</t>
  </si>
  <si>
    <t>207665987</t>
  </si>
  <si>
    <t>149</t>
  </si>
  <si>
    <t>769071000</t>
  </si>
  <si>
    <t>Montáž konzoly šírky do 250 mm</t>
  </si>
  <si>
    <t>28549834</t>
  </si>
  <si>
    <t>150</t>
  </si>
  <si>
    <t>4290020427</t>
  </si>
  <si>
    <t>Montážna konzola PIE 200 ELEKTRODESIGN</t>
  </si>
  <si>
    <t>1406333936</t>
  </si>
  <si>
    <t>151</t>
  </si>
  <si>
    <t>769081015</t>
  </si>
  <si>
    <t xml:space="preserve">Demontáž ventilátora </t>
  </si>
  <si>
    <t>-1662618164</t>
  </si>
  <si>
    <t>152</t>
  </si>
  <si>
    <t>998769203</t>
  </si>
  <si>
    <t>Presun hmôt pre montáž vzduchotechnických zariadení v stavbe (objekte) výšky nad 7 do 24 m</t>
  </si>
  <si>
    <t>-180850201</t>
  </si>
  <si>
    <t>153</t>
  </si>
  <si>
    <t>771575109</t>
  </si>
  <si>
    <t>Montáž podláh z dlaždíc keramických do tmelu veľ. 300 x 300 mm</t>
  </si>
  <si>
    <t>1861783708</t>
  </si>
  <si>
    <t>154</t>
  </si>
  <si>
    <t>59786503pc</t>
  </si>
  <si>
    <t>Ker. dlaždice, rozmer 297x297x8 mm,</t>
  </si>
  <si>
    <t>-1111976501</t>
  </si>
  <si>
    <t>155</t>
  </si>
  <si>
    <t>998771202</t>
  </si>
  <si>
    <t>Presun hmôt pre podlahy z dlaždíc v objektoch výšky nad 6 do 12 m</t>
  </si>
  <si>
    <t>-268643107</t>
  </si>
  <si>
    <t>156</t>
  </si>
  <si>
    <t>781445020</t>
  </si>
  <si>
    <t>Montáž obkladov vnútor. stien z obkladačiek kladených do tmelu veľ. 300x300 mm</t>
  </si>
  <si>
    <t>973935433</t>
  </si>
  <si>
    <t>157</t>
  </si>
  <si>
    <t>59786501pc</t>
  </si>
  <si>
    <t>Ker. obkladačka, rozmer 298x598x10 mm,</t>
  </si>
  <si>
    <t>1575424952</t>
  </si>
  <si>
    <t>158</t>
  </si>
  <si>
    <t>781491111</t>
  </si>
  <si>
    <t>Montáž plastových profilov pre obklad do tmelu - roh steny</t>
  </si>
  <si>
    <t>1745271897</t>
  </si>
  <si>
    <t>159</t>
  </si>
  <si>
    <t>7080020037.</t>
  </si>
  <si>
    <t>Ukončovací profil oblý uzavretý 8 mm biely PVC, 2,5m, CELOX</t>
  </si>
  <si>
    <t>14878939</t>
  </si>
  <si>
    <t>160</t>
  </si>
  <si>
    <t>781493112</t>
  </si>
  <si>
    <t>Motáž revíznych dvierok 300x300 pri obklade do tmelu</t>
  </si>
  <si>
    <t>-1238012598</t>
  </si>
  <si>
    <t>161</t>
  </si>
  <si>
    <t>781.001</t>
  </si>
  <si>
    <t>Revízne dvierka  dvierka 300x300</t>
  </si>
  <si>
    <t>178808547</t>
  </si>
  <si>
    <t>162</t>
  </si>
  <si>
    <t>998781202</t>
  </si>
  <si>
    <t>Presun hmôt pre obklady keramické v objektoch výšky nad 6 do 12 m</t>
  </si>
  <si>
    <t>-1231858517</t>
  </si>
  <si>
    <t>163</t>
  </si>
  <si>
    <t>783201811</t>
  </si>
  <si>
    <t>Odstránenie starých náterov z kovových stavebných doplnkových konštrukcií obrúsením</t>
  </si>
  <si>
    <t>2115683561</t>
  </si>
  <si>
    <t>164</t>
  </si>
  <si>
    <t>783225600</t>
  </si>
  <si>
    <t>Nátery kov.stav.doplnk.konštr. syntetické na vzduchu schnúce 2x emailovaním - 70µm</t>
  </si>
  <si>
    <t>1169537967</t>
  </si>
  <si>
    <t>165</t>
  </si>
  <si>
    <t>783226100</t>
  </si>
  <si>
    <t>Nátery kov.stav.doplnk.konštr. syntetické na vzduchu schnúce základný - 35µm</t>
  </si>
  <si>
    <t>-1367545540</t>
  </si>
  <si>
    <t>166</t>
  </si>
  <si>
    <t>784410010</t>
  </si>
  <si>
    <t>Oblepenie vypínačov, zásuviek páskou výšky do 3,80 m</t>
  </si>
  <si>
    <t>-418101632</t>
  </si>
  <si>
    <t>167</t>
  </si>
  <si>
    <t>784410030</t>
  </si>
  <si>
    <t>Oblepenie soklov, stykov, okrajov a iných zariadení, výšky miestnosti do 3,80 m</t>
  </si>
  <si>
    <t>1882543050</t>
  </si>
  <si>
    <t>168</t>
  </si>
  <si>
    <t>784410100</t>
  </si>
  <si>
    <t>Penetrovanie jednonásobné jemnozrnných podkladov výšky do 3,80 m</t>
  </si>
  <si>
    <t>525778565</t>
  </si>
  <si>
    <t>169</t>
  </si>
  <si>
    <t>784418012</t>
  </si>
  <si>
    <t>Zakrývanie podláh a zariadení papierom v miestnostiach alebo na schodisku</t>
  </si>
  <si>
    <t>1308105179</t>
  </si>
  <si>
    <t>170</t>
  </si>
  <si>
    <t>784452271</t>
  </si>
  <si>
    <t>Maľby z maliarskych zmesí Primalex, Farmal, ručne nanášané dvojnásobné základné na podklad jemnozrnný výšky do 3,80 m</t>
  </si>
  <si>
    <t>621558790</t>
  </si>
  <si>
    <t>171</t>
  </si>
  <si>
    <t>210110001</t>
  </si>
  <si>
    <t xml:space="preserve">Jednopólový spínač - radenie 1, nástenný pre prostredie obyčajné alebo vlhké vrátane zapojenia </t>
  </si>
  <si>
    <t>1985461984</t>
  </si>
  <si>
    <t>172</t>
  </si>
  <si>
    <t>345340000100</t>
  </si>
  <si>
    <t>Spínač+rámik</t>
  </si>
  <si>
    <t>256</t>
  </si>
  <si>
    <t>-212238443</t>
  </si>
  <si>
    <t>173</t>
  </si>
  <si>
    <t>210111011</t>
  </si>
  <si>
    <t>Domová zásuvka polozapustená alebo zapustená vrátane zapojenia 10/16 A 250 V 2P + Z</t>
  </si>
  <si>
    <t>673975046</t>
  </si>
  <si>
    <t>174</t>
  </si>
  <si>
    <t>345550000100</t>
  </si>
  <si>
    <t>Zásuvka 1-násobná</t>
  </si>
  <si>
    <t>711250624</t>
  </si>
  <si>
    <t>175</t>
  </si>
  <si>
    <t>2102010.1</t>
  </si>
  <si>
    <t>Zapojenie svietidla IP40, 1 x svetelný zdroj, stropného - nástenného interierového so žiarovkou</t>
  </si>
  <si>
    <t>-750939476</t>
  </si>
  <si>
    <t>176</t>
  </si>
  <si>
    <t>210220300</t>
  </si>
  <si>
    <t>Ochranné pospájanie v práčovniach, kúpeľniach, voľne ulož.,alebo v omietke Cu 4-16mm2</t>
  </si>
  <si>
    <t>1738903470</t>
  </si>
  <si>
    <t>177</t>
  </si>
  <si>
    <t>3410350201</t>
  </si>
  <si>
    <t>H07V-U 4    Kábel pre pevné uloženie, medený harmonizovaný</t>
  </si>
  <si>
    <t>925802005</t>
  </si>
  <si>
    <t>178</t>
  </si>
  <si>
    <t>210290751</t>
  </si>
  <si>
    <t>Montáž motorického spotrebiča, ventilátora do 1.5 kW, bez zapojenia</t>
  </si>
  <si>
    <t>-1790864266</t>
  </si>
  <si>
    <t>179</t>
  </si>
  <si>
    <t>210961108</t>
  </si>
  <si>
    <t>Demontáž-spínač polozapustený a zapustený, jednopólový - radenie 1</t>
  </si>
  <si>
    <t>-1612751504</t>
  </si>
  <si>
    <t>180</t>
  </si>
  <si>
    <t>210961602</t>
  </si>
  <si>
    <t>Demontáž-zásuvka domová, vstavaná 2P+Z</t>
  </si>
  <si>
    <t>-1019227187</t>
  </si>
  <si>
    <t>181</t>
  </si>
  <si>
    <t>210962012</t>
  </si>
  <si>
    <t>Demontáž svietidla - žiarovkové bytové nástenné prisadené 1 zdroj so sklom</t>
  </si>
  <si>
    <t>1581308075</t>
  </si>
  <si>
    <t>182</t>
  </si>
  <si>
    <t>HZS000111</t>
  </si>
  <si>
    <t>Nepredvídané stavebno montážne práce</t>
  </si>
  <si>
    <t>262144</t>
  </si>
  <si>
    <t>909422354</t>
  </si>
  <si>
    <t>VP - Práce naviac</t>
  </si>
  <si>
    <t>PN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</si>
</sst>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14" fillId="0" borderId="0" xfId="0" applyFont="1" applyAlignment="1">
      <alignment horizontal="left" vertical="center"/>
    </xf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17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8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19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20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20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5" xfId="0" applyFont="1" applyBorder="1" applyAlignment="1" applyProtection="1">
      <alignment vertical="center"/>
    </xf>
    <xf numFmtId="0" fontId="0" fillId="6" borderId="9" xfId="0" applyFont="1" applyFill="1" applyBorder="1" applyAlignment="1" applyProtection="1">
      <alignment vertical="center"/>
    </xf>
    <xf numFmtId="0" fontId="15" fillId="0" borderId="22" xfId="0" applyFont="1" applyBorder="1" applyAlignment="1" applyProtection="1">
      <alignment horizontal="center" vertical="center" wrapText="1"/>
    </xf>
    <xf numFmtId="0" fontId="15" fillId="0" borderId="23" xfId="0" applyFont="1" applyBorder="1" applyAlignment="1" applyProtection="1">
      <alignment horizontal="center" vertical="center" wrapText="1"/>
    </xf>
    <xf numFmtId="0" fontId="15" fillId="0" borderId="2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4" fontId="27" fillId="0" borderId="17" xfId="0" applyNumberFormat="1" applyFont="1" applyBorder="1" applyAlignment="1" applyProtection="1">
      <alignment vertical="center"/>
    </xf>
    <xf numFmtId="166" fontId="27" fillId="0" borderId="17" xfId="0" applyNumberFormat="1" applyFont="1" applyBorder="1" applyAlignment="1" applyProtection="1">
      <alignment vertical="center"/>
    </xf>
    <xf numFmtId="4" fontId="27" fillId="0" borderId="18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 applyProtection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4" fontId="20" fillId="0" borderId="18" xfId="0" applyNumberFormat="1" applyFont="1" applyBorder="1" applyAlignment="1" applyProtection="1">
      <alignment vertical="center"/>
    </xf>
    <xf numFmtId="0" fontId="23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9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6" borderId="8" xfId="0" applyFont="1" applyFill="1" applyBorder="1" applyAlignment="1" applyProtection="1">
      <alignment horizontal="left" vertical="center"/>
    </xf>
    <xf numFmtId="0" fontId="3" fillId="6" borderId="9" xfId="0" applyFont="1" applyFill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28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15" fillId="0" borderId="2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20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20" fillId="0" borderId="1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167" fontId="31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7" fillId="0" borderId="5" xfId="0" applyFont="1" applyBorder="1" applyAlignment="1" applyProtection="1"/>
    <xf numFmtId="0" fontId="7" fillId="0" borderId="14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horizontal="left"/>
    </xf>
    <xf numFmtId="0" fontId="0" fillId="0" borderId="25" xfId="0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</xf>
    <xf numFmtId="167" fontId="0" fillId="0" borderId="25" xfId="0" applyNumberFormat="1" applyFont="1" applyBorder="1" applyAlignment="1" applyProtection="1">
      <alignment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167" fontId="0" fillId="0" borderId="0" xfId="0" applyNumberFormat="1" applyFont="1" applyAlignment="1">
      <alignment vertical="center"/>
    </xf>
    <xf numFmtId="0" fontId="32" fillId="0" borderId="25" xfId="0" applyFont="1" applyBorder="1" applyAlignment="1" applyProtection="1">
      <alignment horizontal="center" vertical="center"/>
    </xf>
    <xf numFmtId="49" fontId="32" fillId="0" borderId="25" xfId="0" applyNumberFormat="1" applyFont="1" applyBorder="1" applyAlignment="1" applyProtection="1">
      <alignment horizontal="left" vertical="center" wrapText="1"/>
    </xf>
    <xf numFmtId="0" fontId="32" fillId="0" borderId="25" xfId="0" applyFont="1" applyBorder="1" applyAlignment="1" applyProtection="1">
      <alignment horizontal="center" vertical="center" wrapText="1"/>
    </xf>
    <xf numFmtId="167" fontId="32" fillId="0" borderId="25" xfId="0" applyNumberFormat="1" applyFont="1" applyBorder="1" applyAlignment="1" applyProtection="1">
      <alignment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4" fontId="23" fillId="0" borderId="0" xfId="0" applyNumberFormat="1" applyFont="1" applyBorder="1" applyAlignment="1" applyProtection="1">
      <alignment vertical="center"/>
    </xf>
    <xf numFmtId="4" fontId="23" fillId="6" borderId="0" xfId="0" applyNumberFormat="1" applyFont="1" applyFill="1" applyBorder="1" applyAlignment="1" applyProtection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4" fontId="26" fillId="0" borderId="0" xfId="0" applyNumberFormat="1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left" vertical="center" wrapText="1"/>
    </xf>
    <xf numFmtId="4" fontId="23" fillId="0" borderId="0" xfId="0" applyNumberFormat="1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9" fillId="0" borderId="0" xfId="0" applyNumberFormat="1" applyFont="1" applyBorder="1" applyAlignment="1" applyProtection="1">
      <alignment vertical="center"/>
    </xf>
    <xf numFmtId="4" fontId="18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167" fontId="6" fillId="0" borderId="23" xfId="0" applyNumberFormat="1" applyFont="1" applyBorder="1" applyAlignment="1" applyProtection="1"/>
    <xf numFmtId="167" fontId="6" fillId="0" borderId="23" xfId="0" applyNumberFormat="1" applyFont="1" applyBorder="1" applyAlignment="1" applyProtection="1">
      <alignment vertical="center"/>
    </xf>
    <xf numFmtId="167" fontId="5" fillId="0" borderId="12" xfId="0" applyNumberFormat="1" applyFont="1" applyBorder="1" applyAlignment="1" applyProtection="1"/>
    <xf numFmtId="167" fontId="5" fillId="0" borderId="12" xfId="0" applyNumberFormat="1" applyFont="1" applyBorder="1" applyAlignment="1" applyProtection="1">
      <alignment vertical="center"/>
    </xf>
    <xf numFmtId="167" fontId="6" fillId="0" borderId="17" xfId="0" applyNumberFormat="1" applyFont="1" applyBorder="1" applyAlignment="1" applyProtection="1"/>
    <xf numFmtId="167" fontId="6" fillId="0" borderId="17" xfId="0" applyNumberFormat="1" applyFont="1" applyBorder="1" applyAlignment="1" applyProtection="1">
      <alignment vertical="center"/>
    </xf>
    <xf numFmtId="167" fontId="5" fillId="0" borderId="23" xfId="0" applyNumberFormat="1" applyFont="1" applyBorder="1" applyAlignment="1" applyProtection="1"/>
    <xf numFmtId="167" fontId="5" fillId="0" borderId="23" xfId="0" applyNumberFormat="1" applyFont="1" applyBorder="1" applyAlignment="1" applyProtection="1">
      <alignment vertical="center"/>
    </xf>
    <xf numFmtId="0" fontId="11" fillId="2" borderId="0" xfId="1" applyFont="1" applyFill="1" applyAlignment="1" applyProtection="1">
      <alignment horizontal="center" vertical="center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167" fontId="0" fillId="0" borderId="25" xfId="0" applyNumberFormat="1" applyFont="1" applyBorder="1" applyAlignment="1" applyProtection="1">
      <alignment vertical="center"/>
    </xf>
    <xf numFmtId="167" fontId="23" fillId="0" borderId="12" xfId="0" applyNumberFormat="1" applyFont="1" applyBorder="1" applyAlignment="1" applyProtection="1"/>
    <xf numFmtId="167" fontId="3" fillId="0" borderId="12" xfId="0" applyNumberFormat="1" applyFont="1" applyBorder="1" applyAlignment="1" applyProtection="1">
      <alignment vertical="center"/>
    </xf>
    <xf numFmtId="167" fontId="5" fillId="0" borderId="0" xfId="0" applyNumberFormat="1" applyFont="1" applyBorder="1" applyAlignment="1" applyProtection="1"/>
    <xf numFmtId="167" fontId="5" fillId="0" borderId="0" xfId="0" applyNumberFormat="1" applyFont="1" applyBorder="1" applyAlignment="1" applyProtection="1">
      <alignment vertical="center"/>
    </xf>
    <xf numFmtId="0" fontId="0" fillId="0" borderId="25" xfId="0" applyFont="1" applyBorder="1" applyAlignment="1" applyProtection="1">
      <alignment horizontal="left" vertical="center" wrapText="1"/>
    </xf>
    <xf numFmtId="167" fontId="0" fillId="4" borderId="25" xfId="0" applyNumberFormat="1" applyFont="1" applyFill="1" applyBorder="1" applyAlignment="1" applyProtection="1">
      <alignment vertical="center"/>
    </xf>
    <xf numFmtId="0" fontId="32" fillId="0" borderId="25" xfId="0" applyFont="1" applyBorder="1" applyAlignment="1" applyProtection="1">
      <alignment horizontal="left" vertical="center" wrapText="1"/>
    </xf>
    <xf numFmtId="167" fontId="32" fillId="4" borderId="25" xfId="0" applyNumberFormat="1" applyFont="1" applyFill="1" applyBorder="1" applyAlignment="1" applyProtection="1">
      <alignment vertical="center"/>
      <protection locked="0"/>
    </xf>
    <xf numFmtId="167" fontId="32" fillId="4" borderId="25" xfId="0" applyNumberFormat="1" applyFont="1" applyFill="1" applyBorder="1" applyAlignment="1" applyProtection="1">
      <alignment vertical="center"/>
    </xf>
    <xf numFmtId="167" fontId="32" fillId="0" borderId="25" xfId="0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2" fillId="6" borderId="23" xfId="0" applyFont="1" applyFill="1" applyBorder="1" applyAlignment="1" applyProtection="1">
      <alignment horizontal="center" vertical="center" wrapText="1"/>
    </xf>
    <xf numFmtId="0" fontId="2" fillId="6" borderId="24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ont="1" applyFill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4" fontId="3" fillId="6" borderId="9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97"/>
  <sheetViews>
    <sheetView showGridLines="0" workbookViewId="0">
      <pane ySplit="1" topLeftCell="A81" activePane="bottomLeft" state="frozen"/>
      <selection pane="bottomLeft" activeCell="C87" sqref="C87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50000000000003" customHeight="1">
      <c r="C2" s="212" t="s">
        <v>7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R2" s="180" t="s">
        <v>8</v>
      </c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S2" s="18" t="s">
        <v>9</v>
      </c>
      <c r="BT2" s="18" t="s">
        <v>10</v>
      </c>
    </row>
    <row r="3" spans="1:73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50000000000003" customHeight="1">
      <c r="B4" s="22"/>
      <c r="C4" s="194" t="s">
        <v>11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23"/>
      <c r="AS4" s="17" t="s">
        <v>12</v>
      </c>
      <c r="BE4" s="24" t="s">
        <v>13</v>
      </c>
      <c r="BS4" s="18" t="s">
        <v>9</v>
      </c>
    </row>
    <row r="5" spans="1:73" ht="14.45" customHeight="1">
      <c r="B5" s="22"/>
      <c r="C5" s="25"/>
      <c r="D5" s="26" t="s">
        <v>14</v>
      </c>
      <c r="E5" s="25"/>
      <c r="F5" s="25"/>
      <c r="G5" s="25"/>
      <c r="H5" s="25"/>
      <c r="I5" s="25"/>
      <c r="J5" s="25"/>
      <c r="K5" s="216" t="s">
        <v>15</v>
      </c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5"/>
      <c r="AQ5" s="23"/>
      <c r="BE5" s="214" t="s">
        <v>16</v>
      </c>
      <c r="BS5" s="18" t="s">
        <v>9</v>
      </c>
    </row>
    <row r="6" spans="1:73" ht="36.950000000000003" customHeight="1">
      <c r="B6" s="22"/>
      <c r="C6" s="25"/>
      <c r="D6" s="28" t="s">
        <v>17</v>
      </c>
      <c r="E6" s="25"/>
      <c r="F6" s="25"/>
      <c r="G6" s="25"/>
      <c r="H6" s="25"/>
      <c r="I6" s="25"/>
      <c r="J6" s="25"/>
      <c r="K6" s="218" t="s">
        <v>18</v>
      </c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5"/>
      <c r="AQ6" s="23"/>
      <c r="BE6" s="215"/>
      <c r="BS6" s="18" t="s">
        <v>9</v>
      </c>
    </row>
    <row r="7" spans="1:73" ht="14.45" customHeight="1">
      <c r="B7" s="22"/>
      <c r="C7" s="25"/>
      <c r="D7" s="29" t="s">
        <v>19</v>
      </c>
      <c r="E7" s="25"/>
      <c r="F7" s="25"/>
      <c r="G7" s="25"/>
      <c r="H7" s="25"/>
      <c r="I7" s="25"/>
      <c r="J7" s="25"/>
      <c r="K7" s="27" t="s">
        <v>20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9" t="s">
        <v>21</v>
      </c>
      <c r="AL7" s="25"/>
      <c r="AM7" s="25"/>
      <c r="AN7" s="27" t="s">
        <v>20</v>
      </c>
      <c r="AO7" s="25"/>
      <c r="AP7" s="25"/>
      <c r="AQ7" s="23"/>
      <c r="BE7" s="215"/>
      <c r="BS7" s="18" t="s">
        <v>9</v>
      </c>
    </row>
    <row r="8" spans="1:73" ht="14.45" customHeight="1">
      <c r="B8" s="22"/>
      <c r="C8" s="25"/>
      <c r="D8" s="29" t="s">
        <v>22</v>
      </c>
      <c r="E8" s="25"/>
      <c r="F8" s="25"/>
      <c r="G8" s="25"/>
      <c r="H8" s="25"/>
      <c r="I8" s="25"/>
      <c r="J8" s="25"/>
      <c r="K8" s="27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9" t="s">
        <v>24</v>
      </c>
      <c r="AL8" s="25"/>
      <c r="AM8" s="25"/>
      <c r="AN8" s="30" t="s">
        <v>25</v>
      </c>
      <c r="AO8" s="25"/>
      <c r="AP8" s="25"/>
      <c r="AQ8" s="23"/>
      <c r="BE8" s="215"/>
      <c r="BS8" s="18" t="s">
        <v>9</v>
      </c>
    </row>
    <row r="9" spans="1:73" ht="14.45" customHeight="1">
      <c r="B9" s="22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3"/>
      <c r="BE9" s="215"/>
      <c r="BS9" s="18" t="s">
        <v>9</v>
      </c>
    </row>
    <row r="10" spans="1:73" ht="14.45" customHeight="1">
      <c r="B10" s="22"/>
      <c r="C10" s="25"/>
      <c r="D10" s="29" t="s">
        <v>26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9" t="s">
        <v>27</v>
      </c>
      <c r="AL10" s="25"/>
      <c r="AM10" s="25"/>
      <c r="AN10" s="27" t="s">
        <v>20</v>
      </c>
      <c r="AO10" s="25"/>
      <c r="AP10" s="25"/>
      <c r="AQ10" s="23"/>
      <c r="BE10" s="215"/>
      <c r="BS10" s="18" t="s">
        <v>9</v>
      </c>
    </row>
    <row r="11" spans="1:73" ht="18.399999999999999" customHeight="1">
      <c r="B11" s="22"/>
      <c r="C11" s="25"/>
      <c r="D11" s="25"/>
      <c r="E11" s="27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9" t="s">
        <v>29</v>
      </c>
      <c r="AL11" s="25"/>
      <c r="AM11" s="25"/>
      <c r="AN11" s="27" t="s">
        <v>20</v>
      </c>
      <c r="AO11" s="25"/>
      <c r="AP11" s="25"/>
      <c r="AQ11" s="23"/>
      <c r="BE11" s="215"/>
      <c r="BS11" s="18" t="s">
        <v>9</v>
      </c>
    </row>
    <row r="12" spans="1:73" ht="6.95" customHeight="1"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3"/>
      <c r="BE12" s="215"/>
      <c r="BS12" s="18" t="s">
        <v>9</v>
      </c>
    </row>
    <row r="13" spans="1:73" ht="14.45" customHeight="1">
      <c r="B13" s="22"/>
      <c r="C13" s="25"/>
      <c r="D13" s="29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9" t="s">
        <v>27</v>
      </c>
      <c r="AL13" s="25"/>
      <c r="AM13" s="25"/>
      <c r="AN13" s="31" t="s">
        <v>31</v>
      </c>
      <c r="AO13" s="25"/>
      <c r="AP13" s="25"/>
      <c r="AQ13" s="23"/>
      <c r="BE13" s="215"/>
      <c r="BS13" s="18" t="s">
        <v>9</v>
      </c>
    </row>
    <row r="14" spans="1:73" ht="15">
      <c r="B14" s="22"/>
      <c r="C14" s="25"/>
      <c r="D14" s="25"/>
      <c r="E14" s="219" t="s">
        <v>31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9" t="s">
        <v>29</v>
      </c>
      <c r="AL14" s="25"/>
      <c r="AM14" s="25"/>
      <c r="AN14" s="31" t="s">
        <v>31</v>
      </c>
      <c r="AO14" s="25"/>
      <c r="AP14" s="25"/>
      <c r="AQ14" s="23"/>
      <c r="BE14" s="215"/>
      <c r="BS14" s="18" t="s">
        <v>9</v>
      </c>
    </row>
    <row r="15" spans="1:73" ht="6.95" customHeight="1">
      <c r="B15" s="2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3"/>
      <c r="BE15" s="215"/>
      <c r="BS15" s="18" t="s">
        <v>6</v>
      </c>
    </row>
    <row r="16" spans="1:73" ht="14.45" customHeight="1">
      <c r="B16" s="22"/>
      <c r="C16" s="25"/>
      <c r="D16" s="29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9" t="s">
        <v>27</v>
      </c>
      <c r="AL16" s="25"/>
      <c r="AM16" s="25"/>
      <c r="AN16" s="27" t="s">
        <v>20</v>
      </c>
      <c r="AO16" s="25"/>
      <c r="AP16" s="25"/>
      <c r="AQ16" s="23"/>
      <c r="BE16" s="215"/>
      <c r="BS16" s="18" t="s">
        <v>6</v>
      </c>
    </row>
    <row r="17" spans="2:71" ht="18.399999999999999" customHeight="1">
      <c r="B17" s="22"/>
      <c r="C17" s="25"/>
      <c r="D17" s="25"/>
      <c r="E17" s="27" t="s">
        <v>28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9" t="s">
        <v>29</v>
      </c>
      <c r="AL17" s="25"/>
      <c r="AM17" s="25"/>
      <c r="AN17" s="27" t="s">
        <v>20</v>
      </c>
      <c r="AO17" s="25"/>
      <c r="AP17" s="25"/>
      <c r="AQ17" s="23"/>
      <c r="BE17" s="215"/>
      <c r="BS17" s="18" t="s">
        <v>33</v>
      </c>
    </row>
    <row r="18" spans="2:71" ht="6.95" customHeight="1">
      <c r="B18" s="2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3"/>
      <c r="BE18" s="215"/>
      <c r="BS18" s="18" t="s">
        <v>34</v>
      </c>
    </row>
    <row r="19" spans="2:71" ht="14.45" customHeight="1">
      <c r="B19" s="22"/>
      <c r="C19" s="25"/>
      <c r="D19" s="29" t="s">
        <v>35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9" t="s">
        <v>27</v>
      </c>
      <c r="AL19" s="25"/>
      <c r="AM19" s="25"/>
      <c r="AN19" s="27" t="s">
        <v>20</v>
      </c>
      <c r="AO19" s="25"/>
      <c r="AP19" s="25"/>
      <c r="AQ19" s="23"/>
      <c r="BE19" s="215"/>
      <c r="BS19" s="18" t="s">
        <v>34</v>
      </c>
    </row>
    <row r="20" spans="2:71" ht="18.399999999999999" customHeight="1">
      <c r="B20" s="22"/>
      <c r="C20" s="25"/>
      <c r="D20" s="25"/>
      <c r="E20" s="27" t="s">
        <v>28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9" t="s">
        <v>29</v>
      </c>
      <c r="AL20" s="25"/>
      <c r="AM20" s="25"/>
      <c r="AN20" s="27" t="s">
        <v>20</v>
      </c>
      <c r="AO20" s="25"/>
      <c r="AP20" s="25"/>
      <c r="AQ20" s="23"/>
      <c r="BE20" s="215"/>
    </row>
    <row r="21" spans="2:71" ht="6.95" customHeight="1">
      <c r="B21" s="22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3"/>
      <c r="BE21" s="215"/>
    </row>
    <row r="22" spans="2:71" ht="15">
      <c r="B22" s="22"/>
      <c r="C22" s="25"/>
      <c r="D22" s="29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3"/>
      <c r="BE22" s="215"/>
    </row>
    <row r="23" spans="2:71" ht="16.5" customHeight="1">
      <c r="B23" s="22"/>
      <c r="C23" s="25"/>
      <c r="D23" s="25"/>
      <c r="E23" s="221" t="s">
        <v>20</v>
      </c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5"/>
      <c r="AP23" s="25"/>
      <c r="AQ23" s="23"/>
      <c r="BE23" s="215"/>
    </row>
    <row r="24" spans="2:71" ht="6.95" customHeight="1">
      <c r="B24" s="22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3"/>
      <c r="BE24" s="215"/>
    </row>
    <row r="25" spans="2:71" ht="6.95" customHeight="1">
      <c r="B25" s="22"/>
      <c r="C25" s="25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5"/>
      <c r="AQ25" s="23"/>
      <c r="BE25" s="215"/>
    </row>
    <row r="26" spans="2:71" ht="14.45" customHeight="1">
      <c r="B26" s="22"/>
      <c r="C26" s="25"/>
      <c r="D26" s="33" t="s">
        <v>37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22">
        <f>ROUND(AG87,2)</f>
        <v>0</v>
      </c>
      <c r="AL26" s="217"/>
      <c r="AM26" s="217"/>
      <c r="AN26" s="217"/>
      <c r="AO26" s="217"/>
      <c r="AP26" s="25"/>
      <c r="AQ26" s="23"/>
      <c r="BE26" s="215"/>
    </row>
    <row r="27" spans="2:71" ht="14.45" customHeight="1">
      <c r="B27" s="22"/>
      <c r="C27" s="25"/>
      <c r="D27" s="33" t="s">
        <v>38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22">
        <f>ROUND(AG90,2)</f>
        <v>0</v>
      </c>
      <c r="AL27" s="222"/>
      <c r="AM27" s="222"/>
      <c r="AN27" s="222"/>
      <c r="AO27" s="222"/>
      <c r="AP27" s="25"/>
      <c r="AQ27" s="23"/>
      <c r="BE27" s="215"/>
    </row>
    <row r="28" spans="2:71" s="1" customFormat="1" ht="6.95" customHeight="1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6"/>
      <c r="BE28" s="215"/>
    </row>
    <row r="29" spans="2:71" s="1" customFormat="1" ht="25.9" customHeight="1">
      <c r="B29" s="34"/>
      <c r="C29" s="35"/>
      <c r="D29" s="37" t="s">
        <v>39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223">
        <f>ROUND(AK26+AK27,2)</f>
        <v>0</v>
      </c>
      <c r="AL29" s="224"/>
      <c r="AM29" s="224"/>
      <c r="AN29" s="224"/>
      <c r="AO29" s="224"/>
      <c r="AP29" s="35"/>
      <c r="AQ29" s="36"/>
      <c r="BE29" s="215"/>
    </row>
    <row r="30" spans="2:71" s="1" customFormat="1" ht="6.95" customHeight="1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6"/>
      <c r="BE30" s="215"/>
    </row>
    <row r="31" spans="2:71" s="2" customFormat="1" ht="14.45" customHeight="1">
      <c r="B31" s="39"/>
      <c r="C31" s="40"/>
      <c r="D31" s="41" t="s">
        <v>40</v>
      </c>
      <c r="E31" s="40"/>
      <c r="F31" s="41" t="s">
        <v>41</v>
      </c>
      <c r="G31" s="40"/>
      <c r="H31" s="40"/>
      <c r="I31" s="40"/>
      <c r="J31" s="40"/>
      <c r="K31" s="40"/>
      <c r="L31" s="205">
        <v>0.2</v>
      </c>
      <c r="M31" s="206"/>
      <c r="N31" s="206"/>
      <c r="O31" s="206"/>
      <c r="P31" s="40"/>
      <c r="Q31" s="40"/>
      <c r="R31" s="40"/>
      <c r="S31" s="40"/>
      <c r="T31" s="43" t="s">
        <v>42</v>
      </c>
      <c r="U31" s="40"/>
      <c r="V31" s="40"/>
      <c r="W31" s="207">
        <f>ROUND(AZ87+SUM(CD91:CD95),2)</f>
        <v>0</v>
      </c>
      <c r="X31" s="206"/>
      <c r="Y31" s="206"/>
      <c r="Z31" s="206"/>
      <c r="AA31" s="206"/>
      <c r="AB31" s="206"/>
      <c r="AC31" s="206"/>
      <c r="AD31" s="206"/>
      <c r="AE31" s="206"/>
      <c r="AF31" s="40"/>
      <c r="AG31" s="40"/>
      <c r="AH31" s="40"/>
      <c r="AI31" s="40"/>
      <c r="AJ31" s="40"/>
      <c r="AK31" s="207">
        <f>ROUND(AV87+SUM(BY91:BY95),2)</f>
        <v>0</v>
      </c>
      <c r="AL31" s="206"/>
      <c r="AM31" s="206"/>
      <c r="AN31" s="206"/>
      <c r="AO31" s="206"/>
      <c r="AP31" s="40"/>
      <c r="AQ31" s="44"/>
      <c r="BE31" s="215"/>
    </row>
    <row r="32" spans="2:71" s="2" customFormat="1" ht="14.45" customHeight="1">
      <c r="B32" s="39"/>
      <c r="C32" s="40"/>
      <c r="D32" s="40"/>
      <c r="E32" s="40"/>
      <c r="F32" s="41" t="s">
        <v>43</v>
      </c>
      <c r="G32" s="40"/>
      <c r="H32" s="40"/>
      <c r="I32" s="40"/>
      <c r="J32" s="40"/>
      <c r="K32" s="40"/>
      <c r="L32" s="205">
        <v>0.2</v>
      </c>
      <c r="M32" s="206"/>
      <c r="N32" s="206"/>
      <c r="O32" s="206"/>
      <c r="P32" s="40"/>
      <c r="Q32" s="40"/>
      <c r="R32" s="40"/>
      <c r="S32" s="40"/>
      <c r="T32" s="43" t="s">
        <v>42</v>
      </c>
      <c r="U32" s="40"/>
      <c r="V32" s="40"/>
      <c r="W32" s="207">
        <f>ROUND(BA87+SUM(CE91:CE95),2)</f>
        <v>0</v>
      </c>
      <c r="X32" s="206"/>
      <c r="Y32" s="206"/>
      <c r="Z32" s="206"/>
      <c r="AA32" s="206"/>
      <c r="AB32" s="206"/>
      <c r="AC32" s="206"/>
      <c r="AD32" s="206"/>
      <c r="AE32" s="206"/>
      <c r="AF32" s="40"/>
      <c r="AG32" s="40"/>
      <c r="AH32" s="40"/>
      <c r="AI32" s="40"/>
      <c r="AJ32" s="40"/>
      <c r="AK32" s="207">
        <f>ROUND(AW87+SUM(BZ91:BZ95),2)</f>
        <v>0</v>
      </c>
      <c r="AL32" s="206"/>
      <c r="AM32" s="206"/>
      <c r="AN32" s="206"/>
      <c r="AO32" s="206"/>
      <c r="AP32" s="40"/>
      <c r="AQ32" s="44"/>
      <c r="BE32" s="215"/>
    </row>
    <row r="33" spans="2:57" s="2" customFormat="1" ht="14.45" hidden="1" customHeight="1">
      <c r="B33" s="39"/>
      <c r="C33" s="40"/>
      <c r="D33" s="40"/>
      <c r="E33" s="40"/>
      <c r="F33" s="41" t="s">
        <v>44</v>
      </c>
      <c r="G33" s="40"/>
      <c r="H33" s="40"/>
      <c r="I33" s="40"/>
      <c r="J33" s="40"/>
      <c r="K33" s="40"/>
      <c r="L33" s="205">
        <v>0.2</v>
      </c>
      <c r="M33" s="206"/>
      <c r="N33" s="206"/>
      <c r="O33" s="206"/>
      <c r="P33" s="40"/>
      <c r="Q33" s="40"/>
      <c r="R33" s="40"/>
      <c r="S33" s="40"/>
      <c r="T33" s="43" t="s">
        <v>42</v>
      </c>
      <c r="U33" s="40"/>
      <c r="V33" s="40"/>
      <c r="W33" s="207">
        <f>ROUND(BB87+SUM(CF91:CF95),2)</f>
        <v>0</v>
      </c>
      <c r="X33" s="206"/>
      <c r="Y33" s="206"/>
      <c r="Z33" s="206"/>
      <c r="AA33" s="206"/>
      <c r="AB33" s="206"/>
      <c r="AC33" s="206"/>
      <c r="AD33" s="206"/>
      <c r="AE33" s="206"/>
      <c r="AF33" s="40"/>
      <c r="AG33" s="40"/>
      <c r="AH33" s="40"/>
      <c r="AI33" s="40"/>
      <c r="AJ33" s="40"/>
      <c r="AK33" s="207">
        <v>0</v>
      </c>
      <c r="AL33" s="206"/>
      <c r="AM33" s="206"/>
      <c r="AN33" s="206"/>
      <c r="AO33" s="206"/>
      <c r="AP33" s="40"/>
      <c r="AQ33" s="44"/>
      <c r="BE33" s="215"/>
    </row>
    <row r="34" spans="2:57" s="2" customFormat="1" ht="14.45" hidden="1" customHeight="1">
      <c r="B34" s="39"/>
      <c r="C34" s="40"/>
      <c r="D34" s="40"/>
      <c r="E34" s="40"/>
      <c r="F34" s="41" t="s">
        <v>45</v>
      </c>
      <c r="G34" s="40"/>
      <c r="H34" s="40"/>
      <c r="I34" s="40"/>
      <c r="J34" s="40"/>
      <c r="K34" s="40"/>
      <c r="L34" s="205">
        <v>0.2</v>
      </c>
      <c r="M34" s="206"/>
      <c r="N34" s="206"/>
      <c r="O34" s="206"/>
      <c r="P34" s="40"/>
      <c r="Q34" s="40"/>
      <c r="R34" s="40"/>
      <c r="S34" s="40"/>
      <c r="T34" s="43" t="s">
        <v>42</v>
      </c>
      <c r="U34" s="40"/>
      <c r="V34" s="40"/>
      <c r="W34" s="207">
        <f>ROUND(BC87+SUM(CG91:CG95),2)</f>
        <v>0</v>
      </c>
      <c r="X34" s="206"/>
      <c r="Y34" s="206"/>
      <c r="Z34" s="206"/>
      <c r="AA34" s="206"/>
      <c r="AB34" s="206"/>
      <c r="AC34" s="206"/>
      <c r="AD34" s="206"/>
      <c r="AE34" s="206"/>
      <c r="AF34" s="40"/>
      <c r="AG34" s="40"/>
      <c r="AH34" s="40"/>
      <c r="AI34" s="40"/>
      <c r="AJ34" s="40"/>
      <c r="AK34" s="207">
        <v>0</v>
      </c>
      <c r="AL34" s="206"/>
      <c r="AM34" s="206"/>
      <c r="AN34" s="206"/>
      <c r="AO34" s="206"/>
      <c r="AP34" s="40"/>
      <c r="AQ34" s="44"/>
      <c r="BE34" s="215"/>
    </row>
    <row r="35" spans="2:57" s="2" customFormat="1" ht="14.45" hidden="1" customHeight="1">
      <c r="B35" s="39"/>
      <c r="C35" s="40"/>
      <c r="D35" s="40"/>
      <c r="E35" s="40"/>
      <c r="F35" s="41" t="s">
        <v>46</v>
      </c>
      <c r="G35" s="40"/>
      <c r="H35" s="40"/>
      <c r="I35" s="40"/>
      <c r="J35" s="40"/>
      <c r="K35" s="40"/>
      <c r="L35" s="205">
        <v>0</v>
      </c>
      <c r="M35" s="206"/>
      <c r="N35" s="206"/>
      <c r="O35" s="206"/>
      <c r="P35" s="40"/>
      <c r="Q35" s="40"/>
      <c r="R35" s="40"/>
      <c r="S35" s="40"/>
      <c r="T35" s="43" t="s">
        <v>42</v>
      </c>
      <c r="U35" s="40"/>
      <c r="V35" s="40"/>
      <c r="W35" s="207">
        <f>ROUND(BD87+SUM(CH91:CH95),2)</f>
        <v>0</v>
      </c>
      <c r="X35" s="206"/>
      <c r="Y35" s="206"/>
      <c r="Z35" s="206"/>
      <c r="AA35" s="206"/>
      <c r="AB35" s="206"/>
      <c r="AC35" s="206"/>
      <c r="AD35" s="206"/>
      <c r="AE35" s="206"/>
      <c r="AF35" s="40"/>
      <c r="AG35" s="40"/>
      <c r="AH35" s="40"/>
      <c r="AI35" s="40"/>
      <c r="AJ35" s="40"/>
      <c r="AK35" s="207">
        <v>0</v>
      </c>
      <c r="AL35" s="206"/>
      <c r="AM35" s="206"/>
      <c r="AN35" s="206"/>
      <c r="AO35" s="206"/>
      <c r="AP35" s="40"/>
      <c r="AQ35" s="44"/>
    </row>
    <row r="36" spans="2:57" s="1" customFormat="1" ht="6.95" customHeight="1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6"/>
    </row>
    <row r="37" spans="2:57" s="1" customFormat="1" ht="25.9" customHeight="1">
      <c r="B37" s="34"/>
      <c r="C37" s="45"/>
      <c r="D37" s="46" t="s">
        <v>47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8" t="s">
        <v>48</v>
      </c>
      <c r="U37" s="47"/>
      <c r="V37" s="47"/>
      <c r="W37" s="47"/>
      <c r="X37" s="208" t="s">
        <v>49</v>
      </c>
      <c r="Y37" s="209"/>
      <c r="Z37" s="209"/>
      <c r="AA37" s="209"/>
      <c r="AB37" s="209"/>
      <c r="AC37" s="47"/>
      <c r="AD37" s="47"/>
      <c r="AE37" s="47"/>
      <c r="AF37" s="47"/>
      <c r="AG37" s="47"/>
      <c r="AH37" s="47"/>
      <c r="AI37" s="47"/>
      <c r="AJ37" s="47"/>
      <c r="AK37" s="210">
        <f>SUM(AK29:AK35)</f>
        <v>0</v>
      </c>
      <c r="AL37" s="209"/>
      <c r="AM37" s="209"/>
      <c r="AN37" s="209"/>
      <c r="AO37" s="211"/>
      <c r="AP37" s="45"/>
      <c r="AQ37" s="36"/>
    </row>
    <row r="38" spans="2:57" s="1" customFormat="1" ht="14.45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6"/>
    </row>
    <row r="39" spans="2:57">
      <c r="B39" s="2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3"/>
    </row>
    <row r="40" spans="2:57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3"/>
    </row>
    <row r="41" spans="2:57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3"/>
    </row>
    <row r="42" spans="2:57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3"/>
    </row>
    <row r="43" spans="2:57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3"/>
    </row>
    <row r="44" spans="2:57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3"/>
    </row>
    <row r="45" spans="2:57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3"/>
    </row>
    <row r="46" spans="2:57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3"/>
    </row>
    <row r="47" spans="2:57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3"/>
    </row>
    <row r="48" spans="2:57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3"/>
    </row>
    <row r="49" spans="2:43" s="1" customFormat="1" ht="15">
      <c r="B49" s="34"/>
      <c r="C49" s="35"/>
      <c r="D49" s="49" t="s">
        <v>50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35"/>
      <c r="AB49" s="35"/>
      <c r="AC49" s="49" t="s">
        <v>51</v>
      </c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1"/>
      <c r="AP49" s="35"/>
      <c r="AQ49" s="36"/>
    </row>
    <row r="50" spans="2:43">
      <c r="B50" s="22"/>
      <c r="C50" s="25"/>
      <c r="D50" s="52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53"/>
      <c r="AA50" s="25"/>
      <c r="AB50" s="25"/>
      <c r="AC50" s="52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53"/>
      <c r="AP50" s="25"/>
      <c r="AQ50" s="23"/>
    </row>
    <row r="51" spans="2:43">
      <c r="B51" s="22"/>
      <c r="C51" s="25"/>
      <c r="D51" s="52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53"/>
      <c r="AA51" s="25"/>
      <c r="AB51" s="25"/>
      <c r="AC51" s="52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53"/>
      <c r="AP51" s="25"/>
      <c r="AQ51" s="23"/>
    </row>
    <row r="52" spans="2:43">
      <c r="B52" s="22"/>
      <c r="C52" s="25"/>
      <c r="D52" s="52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53"/>
      <c r="AA52" s="25"/>
      <c r="AB52" s="25"/>
      <c r="AC52" s="52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53"/>
      <c r="AP52" s="25"/>
      <c r="AQ52" s="23"/>
    </row>
    <row r="53" spans="2:43">
      <c r="B53" s="22"/>
      <c r="C53" s="25"/>
      <c r="D53" s="52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53"/>
      <c r="AA53" s="25"/>
      <c r="AB53" s="25"/>
      <c r="AC53" s="52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53"/>
      <c r="AP53" s="25"/>
      <c r="AQ53" s="23"/>
    </row>
    <row r="54" spans="2:43">
      <c r="B54" s="22"/>
      <c r="C54" s="25"/>
      <c r="D54" s="52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53"/>
      <c r="AA54" s="25"/>
      <c r="AB54" s="25"/>
      <c r="AC54" s="52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53"/>
      <c r="AP54" s="25"/>
      <c r="AQ54" s="23"/>
    </row>
    <row r="55" spans="2:43">
      <c r="B55" s="22"/>
      <c r="C55" s="25"/>
      <c r="D55" s="52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53"/>
      <c r="AA55" s="25"/>
      <c r="AB55" s="25"/>
      <c r="AC55" s="52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53"/>
      <c r="AP55" s="25"/>
      <c r="AQ55" s="23"/>
    </row>
    <row r="56" spans="2:43">
      <c r="B56" s="22"/>
      <c r="C56" s="25"/>
      <c r="D56" s="52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53"/>
      <c r="AA56" s="25"/>
      <c r="AB56" s="25"/>
      <c r="AC56" s="52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53"/>
      <c r="AP56" s="25"/>
      <c r="AQ56" s="23"/>
    </row>
    <row r="57" spans="2:43">
      <c r="B57" s="22"/>
      <c r="C57" s="25"/>
      <c r="D57" s="52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53"/>
      <c r="AA57" s="25"/>
      <c r="AB57" s="25"/>
      <c r="AC57" s="52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53"/>
      <c r="AP57" s="25"/>
      <c r="AQ57" s="23"/>
    </row>
    <row r="58" spans="2:43" s="1" customFormat="1" ht="15">
      <c r="B58" s="34"/>
      <c r="C58" s="35"/>
      <c r="D58" s="54" t="s">
        <v>52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6" t="s">
        <v>53</v>
      </c>
      <c r="S58" s="55"/>
      <c r="T58" s="55"/>
      <c r="U58" s="55"/>
      <c r="V58" s="55"/>
      <c r="W58" s="55"/>
      <c r="X58" s="55"/>
      <c r="Y58" s="55"/>
      <c r="Z58" s="57"/>
      <c r="AA58" s="35"/>
      <c r="AB58" s="35"/>
      <c r="AC58" s="54" t="s">
        <v>52</v>
      </c>
      <c r="AD58" s="55"/>
      <c r="AE58" s="55"/>
      <c r="AF58" s="55"/>
      <c r="AG58" s="55"/>
      <c r="AH58" s="55"/>
      <c r="AI58" s="55"/>
      <c r="AJ58" s="55"/>
      <c r="AK58" s="55"/>
      <c r="AL58" s="55"/>
      <c r="AM58" s="56" t="s">
        <v>53</v>
      </c>
      <c r="AN58" s="55"/>
      <c r="AO58" s="57"/>
      <c r="AP58" s="35"/>
      <c r="AQ58" s="36"/>
    </row>
    <row r="59" spans="2:43">
      <c r="B59" s="2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3"/>
    </row>
    <row r="60" spans="2:43" s="1" customFormat="1" ht="15">
      <c r="B60" s="34"/>
      <c r="C60" s="35"/>
      <c r="D60" s="49" t="s">
        <v>54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35"/>
      <c r="AB60" s="35"/>
      <c r="AC60" s="49" t="s">
        <v>55</v>
      </c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1"/>
      <c r="AP60" s="35"/>
      <c r="AQ60" s="36"/>
    </row>
    <row r="61" spans="2:43">
      <c r="B61" s="22"/>
      <c r="C61" s="25"/>
      <c r="D61" s="52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53"/>
      <c r="AA61" s="25"/>
      <c r="AB61" s="25"/>
      <c r="AC61" s="52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53"/>
      <c r="AP61" s="25"/>
      <c r="AQ61" s="23"/>
    </row>
    <row r="62" spans="2:43">
      <c r="B62" s="22"/>
      <c r="C62" s="25"/>
      <c r="D62" s="52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53"/>
      <c r="AA62" s="25"/>
      <c r="AB62" s="25"/>
      <c r="AC62" s="52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53"/>
      <c r="AP62" s="25"/>
      <c r="AQ62" s="23"/>
    </row>
    <row r="63" spans="2:43">
      <c r="B63" s="22"/>
      <c r="C63" s="25"/>
      <c r="D63" s="52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53"/>
      <c r="AA63" s="25"/>
      <c r="AB63" s="25"/>
      <c r="AC63" s="52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53"/>
      <c r="AP63" s="25"/>
      <c r="AQ63" s="23"/>
    </row>
    <row r="64" spans="2:43">
      <c r="B64" s="22"/>
      <c r="C64" s="25"/>
      <c r="D64" s="52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53"/>
      <c r="AA64" s="25"/>
      <c r="AB64" s="25"/>
      <c r="AC64" s="52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53"/>
      <c r="AP64" s="25"/>
      <c r="AQ64" s="23"/>
    </row>
    <row r="65" spans="2:43">
      <c r="B65" s="22"/>
      <c r="C65" s="25"/>
      <c r="D65" s="52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53"/>
      <c r="AA65" s="25"/>
      <c r="AB65" s="25"/>
      <c r="AC65" s="52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53"/>
      <c r="AP65" s="25"/>
      <c r="AQ65" s="23"/>
    </row>
    <row r="66" spans="2:43">
      <c r="B66" s="22"/>
      <c r="C66" s="25"/>
      <c r="D66" s="52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53"/>
      <c r="AA66" s="25"/>
      <c r="AB66" s="25"/>
      <c r="AC66" s="52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53"/>
      <c r="AP66" s="25"/>
      <c r="AQ66" s="23"/>
    </row>
    <row r="67" spans="2:43">
      <c r="B67" s="22"/>
      <c r="C67" s="25"/>
      <c r="D67" s="52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53"/>
      <c r="AA67" s="25"/>
      <c r="AB67" s="25"/>
      <c r="AC67" s="52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53"/>
      <c r="AP67" s="25"/>
      <c r="AQ67" s="23"/>
    </row>
    <row r="68" spans="2:43">
      <c r="B68" s="22"/>
      <c r="C68" s="25"/>
      <c r="D68" s="52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53"/>
      <c r="AA68" s="25"/>
      <c r="AB68" s="25"/>
      <c r="AC68" s="52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53"/>
      <c r="AP68" s="25"/>
      <c r="AQ68" s="23"/>
    </row>
    <row r="69" spans="2:43" s="1" customFormat="1" ht="15">
      <c r="B69" s="34"/>
      <c r="C69" s="35"/>
      <c r="D69" s="54" t="s">
        <v>52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6" t="s">
        <v>53</v>
      </c>
      <c r="S69" s="55"/>
      <c r="T69" s="55"/>
      <c r="U69" s="55"/>
      <c r="V69" s="55"/>
      <c r="W69" s="55"/>
      <c r="X69" s="55"/>
      <c r="Y69" s="55"/>
      <c r="Z69" s="57"/>
      <c r="AA69" s="35"/>
      <c r="AB69" s="35"/>
      <c r="AC69" s="54" t="s">
        <v>52</v>
      </c>
      <c r="AD69" s="55"/>
      <c r="AE69" s="55"/>
      <c r="AF69" s="55"/>
      <c r="AG69" s="55"/>
      <c r="AH69" s="55"/>
      <c r="AI69" s="55"/>
      <c r="AJ69" s="55"/>
      <c r="AK69" s="55"/>
      <c r="AL69" s="55"/>
      <c r="AM69" s="56" t="s">
        <v>53</v>
      </c>
      <c r="AN69" s="55"/>
      <c r="AO69" s="57"/>
      <c r="AP69" s="35"/>
      <c r="AQ69" s="36"/>
    </row>
    <row r="70" spans="2:43" s="1" customFormat="1" ht="6.95" customHeight="1"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6"/>
    </row>
    <row r="71" spans="2:43" s="1" customFormat="1" ht="6.9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60"/>
    </row>
    <row r="75" spans="2:43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3"/>
    </row>
    <row r="76" spans="2:43" s="1" customFormat="1" ht="36.950000000000003" customHeight="1">
      <c r="B76" s="34"/>
      <c r="C76" s="194" t="s">
        <v>56</v>
      </c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 s="195"/>
      <c r="AI76" s="195"/>
      <c r="AJ76" s="195"/>
      <c r="AK76" s="195"/>
      <c r="AL76" s="195"/>
      <c r="AM76" s="195"/>
      <c r="AN76" s="195"/>
      <c r="AO76" s="195"/>
      <c r="AP76" s="195"/>
      <c r="AQ76" s="36"/>
    </row>
    <row r="77" spans="2:43" s="3" customFormat="1" ht="14.45" customHeight="1">
      <c r="B77" s="64"/>
      <c r="C77" s="29" t="s">
        <v>14</v>
      </c>
      <c r="D77" s="65"/>
      <c r="E77" s="65"/>
      <c r="F77" s="65"/>
      <c r="G77" s="65"/>
      <c r="H77" s="65"/>
      <c r="I77" s="65"/>
      <c r="J77" s="65"/>
      <c r="K77" s="65"/>
      <c r="L77" s="65" t="str">
        <f>K5</f>
        <v>960026</v>
      </c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6"/>
    </row>
    <row r="78" spans="2:43" s="4" customFormat="1" ht="36.950000000000003" customHeight="1">
      <c r="B78" s="67"/>
      <c r="C78" s="68" t="s">
        <v>17</v>
      </c>
      <c r="D78" s="69"/>
      <c r="E78" s="69"/>
      <c r="F78" s="69"/>
      <c r="G78" s="69"/>
      <c r="H78" s="69"/>
      <c r="I78" s="69"/>
      <c r="J78" s="69"/>
      <c r="K78" s="69"/>
      <c r="L78" s="196" t="str">
        <f>K6</f>
        <v>Rekonštrukcia  sociálnych zariadení  ŠI SOŠ techniky a služieb BREZNO</v>
      </c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69"/>
      <c r="AQ78" s="70"/>
    </row>
    <row r="79" spans="2:43" s="1" customFormat="1" ht="6.95" customHeight="1"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6"/>
    </row>
    <row r="80" spans="2:43" s="1" customFormat="1" ht="15">
      <c r="B80" s="34"/>
      <c r="C80" s="29" t="s">
        <v>22</v>
      </c>
      <c r="D80" s="35"/>
      <c r="E80" s="35"/>
      <c r="F80" s="35"/>
      <c r="G80" s="35"/>
      <c r="H80" s="35"/>
      <c r="I80" s="35"/>
      <c r="J80" s="35"/>
      <c r="K80" s="35"/>
      <c r="L80" s="71" t="str">
        <f>IF(K8="","",K8)</f>
        <v>Brezno</v>
      </c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29" t="s">
        <v>24</v>
      </c>
      <c r="AJ80" s="35"/>
      <c r="AK80" s="35"/>
      <c r="AL80" s="35"/>
      <c r="AM80" s="72" t="str">
        <f>IF(AN8= "","",AN8)</f>
        <v>10.4.2018</v>
      </c>
      <c r="AN80" s="35"/>
      <c r="AO80" s="35"/>
      <c r="AP80" s="35"/>
      <c r="AQ80" s="36"/>
    </row>
    <row r="81" spans="1:89" s="1" customFormat="1" ht="6.95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6"/>
    </row>
    <row r="82" spans="1:89" s="1" customFormat="1" ht="15">
      <c r="B82" s="34"/>
      <c r="C82" s="29" t="s">
        <v>26</v>
      </c>
      <c r="D82" s="35"/>
      <c r="E82" s="35"/>
      <c r="F82" s="35"/>
      <c r="G82" s="35"/>
      <c r="H82" s="35"/>
      <c r="I82" s="35"/>
      <c r="J82" s="35"/>
      <c r="K82" s="35"/>
      <c r="L82" s="65" t="str">
        <f>IF(E11= "","",E11)</f>
        <v xml:space="preserve"> </v>
      </c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29" t="s">
        <v>32</v>
      </c>
      <c r="AJ82" s="35"/>
      <c r="AK82" s="35"/>
      <c r="AL82" s="35"/>
      <c r="AM82" s="198" t="str">
        <f>IF(E17="","",E17)</f>
        <v xml:space="preserve"> </v>
      </c>
      <c r="AN82" s="198"/>
      <c r="AO82" s="198"/>
      <c r="AP82" s="198"/>
      <c r="AQ82" s="36"/>
      <c r="AS82" s="199" t="s">
        <v>57</v>
      </c>
      <c r="AT82" s="200"/>
      <c r="AU82" s="73"/>
      <c r="AV82" s="73"/>
      <c r="AW82" s="73"/>
      <c r="AX82" s="73"/>
      <c r="AY82" s="73"/>
      <c r="AZ82" s="73"/>
      <c r="BA82" s="73"/>
      <c r="BB82" s="73"/>
      <c r="BC82" s="73"/>
      <c r="BD82" s="74"/>
    </row>
    <row r="83" spans="1:89" s="1" customFormat="1" ht="15">
      <c r="B83" s="34"/>
      <c r="C83" s="29" t="s">
        <v>30</v>
      </c>
      <c r="D83" s="35"/>
      <c r="E83" s="35"/>
      <c r="F83" s="35"/>
      <c r="G83" s="35"/>
      <c r="H83" s="35"/>
      <c r="I83" s="35"/>
      <c r="J83" s="35"/>
      <c r="K83" s="35"/>
      <c r="L83" s="65" t="str">
        <f>IF(E14= "Vyplň údaj","",E14)</f>
        <v/>
      </c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29" t="s">
        <v>35</v>
      </c>
      <c r="AJ83" s="35"/>
      <c r="AK83" s="35"/>
      <c r="AL83" s="35"/>
      <c r="AM83" s="198" t="str">
        <f>IF(E20="","",E20)</f>
        <v xml:space="preserve"> </v>
      </c>
      <c r="AN83" s="198"/>
      <c r="AO83" s="198"/>
      <c r="AP83" s="198"/>
      <c r="AQ83" s="36"/>
      <c r="AS83" s="201"/>
      <c r="AT83" s="202"/>
      <c r="AU83" s="75"/>
      <c r="AV83" s="75"/>
      <c r="AW83" s="75"/>
      <c r="AX83" s="75"/>
      <c r="AY83" s="75"/>
      <c r="AZ83" s="75"/>
      <c r="BA83" s="75"/>
      <c r="BB83" s="75"/>
      <c r="BC83" s="75"/>
      <c r="BD83" s="76"/>
    </row>
    <row r="84" spans="1:89" s="1" customFormat="1" ht="10.9" customHeight="1"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6"/>
      <c r="AS84" s="203"/>
      <c r="AT84" s="204"/>
      <c r="AU84" s="35"/>
      <c r="AV84" s="35"/>
      <c r="AW84" s="35"/>
      <c r="AX84" s="35"/>
      <c r="AY84" s="35"/>
      <c r="AZ84" s="35"/>
      <c r="BA84" s="35"/>
      <c r="BB84" s="35"/>
      <c r="BC84" s="35"/>
      <c r="BD84" s="77"/>
    </row>
    <row r="85" spans="1:89" s="1" customFormat="1" ht="29.25" customHeight="1">
      <c r="B85" s="34"/>
      <c r="C85" s="186" t="s">
        <v>58</v>
      </c>
      <c r="D85" s="187"/>
      <c r="E85" s="187"/>
      <c r="F85" s="187"/>
      <c r="G85" s="187"/>
      <c r="H85" s="78"/>
      <c r="I85" s="188" t="s">
        <v>59</v>
      </c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8" t="s">
        <v>60</v>
      </c>
      <c r="AH85" s="187"/>
      <c r="AI85" s="187"/>
      <c r="AJ85" s="187"/>
      <c r="AK85" s="187"/>
      <c r="AL85" s="187"/>
      <c r="AM85" s="187"/>
      <c r="AN85" s="188" t="s">
        <v>61</v>
      </c>
      <c r="AO85" s="187"/>
      <c r="AP85" s="189"/>
      <c r="AQ85" s="36"/>
      <c r="AS85" s="79" t="s">
        <v>62</v>
      </c>
      <c r="AT85" s="80" t="s">
        <v>63</v>
      </c>
      <c r="AU85" s="80" t="s">
        <v>64</v>
      </c>
      <c r="AV85" s="80" t="s">
        <v>65</v>
      </c>
      <c r="AW85" s="80" t="s">
        <v>66</v>
      </c>
      <c r="AX85" s="80" t="s">
        <v>67</v>
      </c>
      <c r="AY85" s="80" t="s">
        <v>68</v>
      </c>
      <c r="AZ85" s="80" t="s">
        <v>69</v>
      </c>
      <c r="BA85" s="80" t="s">
        <v>70</v>
      </c>
      <c r="BB85" s="80" t="s">
        <v>71</v>
      </c>
      <c r="BC85" s="80" t="s">
        <v>72</v>
      </c>
      <c r="BD85" s="81" t="s">
        <v>73</v>
      </c>
    </row>
    <row r="86" spans="1:89" s="1" customFormat="1" ht="10.9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6"/>
      <c r="AS86" s="82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1"/>
    </row>
    <row r="87" spans="1:89" s="4" customFormat="1" ht="32.450000000000003" customHeight="1">
      <c r="B87" s="67"/>
      <c r="C87" s="83" t="s">
        <v>74</v>
      </c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193">
        <f>ROUND(AG88,2)</f>
        <v>0</v>
      </c>
      <c r="AH87" s="193"/>
      <c r="AI87" s="193"/>
      <c r="AJ87" s="193"/>
      <c r="AK87" s="193"/>
      <c r="AL87" s="193"/>
      <c r="AM87" s="193"/>
      <c r="AN87" s="178">
        <f>SUM(AG87,AT87)</f>
        <v>0</v>
      </c>
      <c r="AO87" s="178"/>
      <c r="AP87" s="178"/>
      <c r="AQ87" s="70"/>
      <c r="AS87" s="85">
        <f>ROUND(AS88,2)</f>
        <v>0</v>
      </c>
      <c r="AT87" s="86">
        <f>ROUND(SUM(AV87:AW87),2)</f>
        <v>0</v>
      </c>
      <c r="AU87" s="87">
        <f>ROUND(AU88,5)</f>
        <v>0</v>
      </c>
      <c r="AV87" s="86">
        <f>ROUND(AZ87*L31,2)</f>
        <v>0</v>
      </c>
      <c r="AW87" s="86">
        <f>ROUND(BA87*L32,2)</f>
        <v>0</v>
      </c>
      <c r="AX87" s="86">
        <f>ROUND(BB87*L31,2)</f>
        <v>0</v>
      </c>
      <c r="AY87" s="86">
        <f>ROUND(BC87*L32,2)</f>
        <v>0</v>
      </c>
      <c r="AZ87" s="86">
        <f>ROUND(AZ88,2)</f>
        <v>0</v>
      </c>
      <c r="BA87" s="86">
        <f>ROUND(BA88,2)</f>
        <v>0</v>
      </c>
      <c r="BB87" s="86">
        <f>ROUND(BB88,2)</f>
        <v>0</v>
      </c>
      <c r="BC87" s="86">
        <f>ROUND(BC88,2)</f>
        <v>0</v>
      </c>
      <c r="BD87" s="88">
        <f>ROUND(BD88,2)</f>
        <v>0</v>
      </c>
      <c r="BS87" s="89" t="s">
        <v>75</v>
      </c>
      <c r="BT87" s="89" t="s">
        <v>76</v>
      </c>
      <c r="BV87" s="89" t="s">
        <v>77</v>
      </c>
      <c r="BW87" s="89" t="s">
        <v>78</v>
      </c>
      <c r="BX87" s="89" t="s">
        <v>79</v>
      </c>
    </row>
    <row r="88" spans="1:89" s="5" customFormat="1" ht="31.5" customHeight="1">
      <c r="A88" s="90" t="s">
        <v>80</v>
      </c>
      <c r="B88" s="91"/>
      <c r="C88" s="92"/>
      <c r="D88" s="192" t="s">
        <v>15</v>
      </c>
      <c r="E88" s="192"/>
      <c r="F88" s="192"/>
      <c r="G88" s="192"/>
      <c r="H88" s="192"/>
      <c r="I88" s="93"/>
      <c r="J88" s="192" t="s">
        <v>18</v>
      </c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2"/>
      <c r="W88" s="192"/>
      <c r="X88" s="192"/>
      <c r="Y88" s="192"/>
      <c r="Z88" s="192"/>
      <c r="AA88" s="192"/>
      <c r="AB88" s="192"/>
      <c r="AC88" s="192"/>
      <c r="AD88" s="192"/>
      <c r="AE88" s="192"/>
      <c r="AF88" s="192"/>
      <c r="AG88" s="190">
        <f>'960026 - Rekonštrukcia  s...'!M29</f>
        <v>0</v>
      </c>
      <c r="AH88" s="191"/>
      <c r="AI88" s="191"/>
      <c r="AJ88" s="191"/>
      <c r="AK88" s="191"/>
      <c r="AL88" s="191"/>
      <c r="AM88" s="191"/>
      <c r="AN88" s="190">
        <f>SUM(AG88,AT88)</f>
        <v>0</v>
      </c>
      <c r="AO88" s="191"/>
      <c r="AP88" s="191"/>
      <c r="AQ88" s="94"/>
      <c r="AS88" s="95">
        <f>'960026 - Rekonštrukcia  s...'!M27</f>
        <v>0</v>
      </c>
      <c r="AT88" s="96">
        <f>ROUND(SUM(AV88:AW88),2)</f>
        <v>0</v>
      </c>
      <c r="AU88" s="97">
        <f>'960026 - Rekonštrukcia  s...'!W138</f>
        <v>0</v>
      </c>
      <c r="AV88" s="96">
        <f>'960026 - Rekonštrukcia  s...'!M31</f>
        <v>0</v>
      </c>
      <c r="AW88" s="96">
        <f>'960026 - Rekonštrukcia  s...'!M32</f>
        <v>0</v>
      </c>
      <c r="AX88" s="96">
        <f>'960026 - Rekonštrukcia  s...'!M33</f>
        <v>0</v>
      </c>
      <c r="AY88" s="96">
        <f>'960026 - Rekonštrukcia  s...'!M34</f>
        <v>0</v>
      </c>
      <c r="AZ88" s="96">
        <f>'960026 - Rekonštrukcia  s...'!H31</f>
        <v>0</v>
      </c>
      <c r="BA88" s="96">
        <f>'960026 - Rekonštrukcia  s...'!H32</f>
        <v>0</v>
      </c>
      <c r="BB88" s="96">
        <f>'960026 - Rekonštrukcia  s...'!H33</f>
        <v>0</v>
      </c>
      <c r="BC88" s="96">
        <f>'960026 - Rekonštrukcia  s...'!H34</f>
        <v>0</v>
      </c>
      <c r="BD88" s="98">
        <f>'960026 - Rekonštrukcia  s...'!H35</f>
        <v>0</v>
      </c>
      <c r="BT88" s="99" t="s">
        <v>81</v>
      </c>
      <c r="BU88" s="99" t="s">
        <v>82</v>
      </c>
      <c r="BV88" s="99" t="s">
        <v>77</v>
      </c>
      <c r="BW88" s="99" t="s">
        <v>78</v>
      </c>
      <c r="BX88" s="99" t="s">
        <v>79</v>
      </c>
    </row>
    <row r="89" spans="1:89">
      <c r="B89" s="22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3"/>
    </row>
    <row r="90" spans="1:89" s="1" customFormat="1" ht="30" customHeight="1">
      <c r="B90" s="34"/>
      <c r="C90" s="83" t="s">
        <v>83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178">
        <f>ROUND(SUM(AG91:AG94),2)</f>
        <v>0</v>
      </c>
      <c r="AH90" s="178"/>
      <c r="AI90" s="178"/>
      <c r="AJ90" s="178"/>
      <c r="AK90" s="178"/>
      <c r="AL90" s="178"/>
      <c r="AM90" s="178"/>
      <c r="AN90" s="178">
        <f>ROUND(SUM(AN91:AN94),2)</f>
        <v>0</v>
      </c>
      <c r="AO90" s="178"/>
      <c r="AP90" s="178"/>
      <c r="AQ90" s="36"/>
      <c r="AS90" s="79" t="s">
        <v>84</v>
      </c>
      <c r="AT90" s="80" t="s">
        <v>85</v>
      </c>
      <c r="AU90" s="80" t="s">
        <v>40</v>
      </c>
      <c r="AV90" s="81" t="s">
        <v>63</v>
      </c>
    </row>
    <row r="91" spans="1:89" s="1" customFormat="1" ht="19.899999999999999" customHeight="1">
      <c r="B91" s="34"/>
      <c r="C91" s="35"/>
      <c r="D91" s="100" t="s">
        <v>86</v>
      </c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184">
        <f>ROUND(AG87*AS91,2)</f>
        <v>0</v>
      </c>
      <c r="AH91" s="185"/>
      <c r="AI91" s="185"/>
      <c r="AJ91" s="185"/>
      <c r="AK91" s="185"/>
      <c r="AL91" s="185"/>
      <c r="AM91" s="185"/>
      <c r="AN91" s="185">
        <f>ROUND(AG91+AV91,2)</f>
        <v>0</v>
      </c>
      <c r="AO91" s="185"/>
      <c r="AP91" s="185"/>
      <c r="AQ91" s="36"/>
      <c r="AS91" s="101">
        <v>0</v>
      </c>
      <c r="AT91" s="102" t="s">
        <v>87</v>
      </c>
      <c r="AU91" s="102" t="s">
        <v>41</v>
      </c>
      <c r="AV91" s="103">
        <f>ROUND(IF(AU91="základná",AG91*L31,IF(AU91="znížená",AG91*L32,0)),2)</f>
        <v>0</v>
      </c>
      <c r="BV91" s="18" t="s">
        <v>88</v>
      </c>
      <c r="BY91" s="104">
        <f>IF(AU91="základná",AV91,0)</f>
        <v>0</v>
      </c>
      <c r="BZ91" s="104">
        <f>IF(AU91="znížená",AV91,0)</f>
        <v>0</v>
      </c>
      <c r="CA91" s="104">
        <v>0</v>
      </c>
      <c r="CB91" s="104">
        <v>0</v>
      </c>
      <c r="CC91" s="104">
        <v>0</v>
      </c>
      <c r="CD91" s="104">
        <f>IF(AU91="základná",AG91,0)</f>
        <v>0</v>
      </c>
      <c r="CE91" s="104">
        <f>IF(AU91="znížená",AG91,0)</f>
        <v>0</v>
      </c>
      <c r="CF91" s="104">
        <f>IF(AU91="zákl. prenesená",AG91,0)</f>
        <v>0</v>
      </c>
      <c r="CG91" s="104">
        <f>IF(AU91="zníž. prenesená",AG91,0)</f>
        <v>0</v>
      </c>
      <c r="CH91" s="104">
        <f>IF(AU91="nulová",AG91,0)</f>
        <v>0</v>
      </c>
      <c r="CI91" s="18">
        <f>IF(AU91="základná",1,IF(AU91="znížená",2,IF(AU91="zákl. prenesená",4,IF(AU91="zníž. prenesená",5,3))))</f>
        <v>1</v>
      </c>
      <c r="CJ91" s="18">
        <f>IF(AT91="stavebná časť",1,IF(8891="investičná časť",2,3))</f>
        <v>1</v>
      </c>
      <c r="CK91" s="18" t="str">
        <f>IF(D91="Vyplň vlastné","","x")</f>
        <v>x</v>
      </c>
    </row>
    <row r="92" spans="1:89" s="1" customFormat="1" ht="19.899999999999999" customHeight="1">
      <c r="B92" s="34"/>
      <c r="C92" s="35"/>
      <c r="D92" s="182" t="s">
        <v>89</v>
      </c>
      <c r="E92" s="183"/>
      <c r="F92" s="183"/>
      <c r="G92" s="183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35"/>
      <c r="AD92" s="35"/>
      <c r="AE92" s="35"/>
      <c r="AF92" s="35"/>
      <c r="AG92" s="184">
        <f>AG87*AS92</f>
        <v>0</v>
      </c>
      <c r="AH92" s="185"/>
      <c r="AI92" s="185"/>
      <c r="AJ92" s="185"/>
      <c r="AK92" s="185"/>
      <c r="AL92" s="185"/>
      <c r="AM92" s="185"/>
      <c r="AN92" s="185">
        <f>AG92+AV92</f>
        <v>0</v>
      </c>
      <c r="AO92" s="185"/>
      <c r="AP92" s="185"/>
      <c r="AQ92" s="36"/>
      <c r="AS92" s="105">
        <v>0</v>
      </c>
      <c r="AT92" s="106" t="s">
        <v>87</v>
      </c>
      <c r="AU92" s="106" t="s">
        <v>41</v>
      </c>
      <c r="AV92" s="107">
        <f>ROUND(IF(AU92="nulová",0,IF(OR(AU92="základná",AU92="zákl. prenesená"),AG92*L31,AG92*L32)),2)</f>
        <v>0</v>
      </c>
      <c r="BV92" s="18" t="s">
        <v>90</v>
      </c>
      <c r="BY92" s="104">
        <f>IF(AU92="základná",AV92,0)</f>
        <v>0</v>
      </c>
      <c r="BZ92" s="104">
        <f>IF(AU92="znížená",AV92,0)</f>
        <v>0</v>
      </c>
      <c r="CA92" s="104">
        <f>IF(AU92="zákl. prenesená",AV92,0)</f>
        <v>0</v>
      </c>
      <c r="CB92" s="104">
        <f>IF(AU92="zníž. prenesená",AV92,0)</f>
        <v>0</v>
      </c>
      <c r="CC92" s="104">
        <f>IF(AU92="nulová",AV92,0)</f>
        <v>0</v>
      </c>
      <c r="CD92" s="104">
        <f>IF(AU92="základná",AG92,0)</f>
        <v>0</v>
      </c>
      <c r="CE92" s="104">
        <f>IF(AU92="znížená",AG92,0)</f>
        <v>0</v>
      </c>
      <c r="CF92" s="104">
        <f>IF(AU92="zákl. prenesená",AG92,0)</f>
        <v>0</v>
      </c>
      <c r="CG92" s="104">
        <f>IF(AU92="zníž. prenesená",AG92,0)</f>
        <v>0</v>
      </c>
      <c r="CH92" s="104">
        <f>IF(AU92="nulová",AG92,0)</f>
        <v>0</v>
      </c>
      <c r="CI92" s="18">
        <f>IF(AU92="základná",1,IF(AU92="znížená",2,IF(AU92="zákl. prenesená",4,IF(AU92="zníž. prenesená",5,3))))</f>
        <v>1</v>
      </c>
      <c r="CJ92" s="18">
        <f>IF(AT92="stavebná časť",1,IF(8892="investičná časť",2,3))</f>
        <v>1</v>
      </c>
      <c r="CK92" s="18" t="str">
        <f>IF(D92="Vyplň vlastné","","x")</f>
        <v/>
      </c>
    </row>
    <row r="93" spans="1:89" s="1" customFormat="1" ht="19.899999999999999" customHeight="1">
      <c r="B93" s="34"/>
      <c r="C93" s="35"/>
      <c r="D93" s="182" t="s">
        <v>89</v>
      </c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35"/>
      <c r="AD93" s="35"/>
      <c r="AE93" s="35"/>
      <c r="AF93" s="35"/>
      <c r="AG93" s="184">
        <f>AG87*AS93</f>
        <v>0</v>
      </c>
      <c r="AH93" s="185"/>
      <c r="AI93" s="185"/>
      <c r="AJ93" s="185"/>
      <c r="AK93" s="185"/>
      <c r="AL93" s="185"/>
      <c r="AM93" s="185"/>
      <c r="AN93" s="185">
        <f>AG93+AV93</f>
        <v>0</v>
      </c>
      <c r="AO93" s="185"/>
      <c r="AP93" s="185"/>
      <c r="AQ93" s="36"/>
      <c r="AS93" s="105">
        <v>0</v>
      </c>
      <c r="AT93" s="106" t="s">
        <v>87</v>
      </c>
      <c r="AU93" s="106" t="s">
        <v>41</v>
      </c>
      <c r="AV93" s="107">
        <f>ROUND(IF(AU93="nulová",0,IF(OR(AU93="základná",AU93="zákl. prenesená"),AG93*L31,AG93*L32)),2)</f>
        <v>0</v>
      </c>
      <c r="BV93" s="18" t="s">
        <v>90</v>
      </c>
      <c r="BY93" s="104">
        <f>IF(AU93="základná",AV93,0)</f>
        <v>0</v>
      </c>
      <c r="BZ93" s="104">
        <f>IF(AU93="znížená",AV93,0)</f>
        <v>0</v>
      </c>
      <c r="CA93" s="104">
        <f>IF(AU93="zákl. prenesená",AV93,0)</f>
        <v>0</v>
      </c>
      <c r="CB93" s="104">
        <f>IF(AU93="zníž. prenesená",AV93,0)</f>
        <v>0</v>
      </c>
      <c r="CC93" s="104">
        <f>IF(AU93="nulová",AV93,0)</f>
        <v>0</v>
      </c>
      <c r="CD93" s="104">
        <f>IF(AU93="základná",AG93,0)</f>
        <v>0</v>
      </c>
      <c r="CE93" s="104">
        <f>IF(AU93="znížená",AG93,0)</f>
        <v>0</v>
      </c>
      <c r="CF93" s="104">
        <f>IF(AU93="zákl. prenesená",AG93,0)</f>
        <v>0</v>
      </c>
      <c r="CG93" s="104">
        <f>IF(AU93="zníž. prenesená",AG93,0)</f>
        <v>0</v>
      </c>
      <c r="CH93" s="104">
        <f>IF(AU93="nulová",AG93,0)</f>
        <v>0</v>
      </c>
      <c r="CI93" s="18">
        <f>IF(AU93="základná",1,IF(AU93="znížená",2,IF(AU93="zákl. prenesená",4,IF(AU93="zníž. prenesená",5,3))))</f>
        <v>1</v>
      </c>
      <c r="CJ93" s="18">
        <f>IF(AT93="stavebná časť",1,IF(8893="investičná časť",2,3))</f>
        <v>1</v>
      </c>
      <c r="CK93" s="18" t="str">
        <f>IF(D93="Vyplň vlastné","","x")</f>
        <v/>
      </c>
    </row>
    <row r="94" spans="1:89" s="1" customFormat="1" ht="19.899999999999999" customHeight="1">
      <c r="B94" s="34"/>
      <c r="C94" s="35"/>
      <c r="D94" s="182" t="s">
        <v>89</v>
      </c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35"/>
      <c r="AD94" s="35"/>
      <c r="AE94" s="35"/>
      <c r="AF94" s="35"/>
      <c r="AG94" s="184">
        <f>AG87*AS94</f>
        <v>0</v>
      </c>
      <c r="AH94" s="185"/>
      <c r="AI94" s="185"/>
      <c r="AJ94" s="185"/>
      <c r="AK94" s="185"/>
      <c r="AL94" s="185"/>
      <c r="AM94" s="185"/>
      <c r="AN94" s="185">
        <f>AG94+AV94</f>
        <v>0</v>
      </c>
      <c r="AO94" s="185"/>
      <c r="AP94" s="185"/>
      <c r="AQ94" s="36"/>
      <c r="AS94" s="108">
        <v>0</v>
      </c>
      <c r="AT94" s="109" t="s">
        <v>87</v>
      </c>
      <c r="AU94" s="109" t="s">
        <v>41</v>
      </c>
      <c r="AV94" s="110">
        <f>ROUND(IF(AU94="nulová",0,IF(OR(AU94="základná",AU94="zákl. prenesená"),AG94*L31,AG94*L32)),2)</f>
        <v>0</v>
      </c>
      <c r="BV94" s="18" t="s">
        <v>90</v>
      </c>
      <c r="BY94" s="104">
        <f>IF(AU94="základná",AV94,0)</f>
        <v>0</v>
      </c>
      <c r="BZ94" s="104">
        <f>IF(AU94="znížená",AV94,0)</f>
        <v>0</v>
      </c>
      <c r="CA94" s="104">
        <f>IF(AU94="zákl. prenesená",AV94,0)</f>
        <v>0</v>
      </c>
      <c r="CB94" s="104">
        <f>IF(AU94="zníž. prenesená",AV94,0)</f>
        <v>0</v>
      </c>
      <c r="CC94" s="104">
        <f>IF(AU94="nulová",AV94,0)</f>
        <v>0</v>
      </c>
      <c r="CD94" s="104">
        <f>IF(AU94="základná",AG94,0)</f>
        <v>0</v>
      </c>
      <c r="CE94" s="104">
        <f>IF(AU94="znížená",AG94,0)</f>
        <v>0</v>
      </c>
      <c r="CF94" s="104">
        <f>IF(AU94="zákl. prenesená",AG94,0)</f>
        <v>0</v>
      </c>
      <c r="CG94" s="104">
        <f>IF(AU94="zníž. prenesená",AG94,0)</f>
        <v>0</v>
      </c>
      <c r="CH94" s="104">
        <f>IF(AU94="nulová",AG94,0)</f>
        <v>0</v>
      </c>
      <c r="CI94" s="18">
        <f>IF(AU94="základná",1,IF(AU94="znížená",2,IF(AU94="zákl. prenesená",4,IF(AU94="zníž. prenesená",5,3))))</f>
        <v>1</v>
      </c>
      <c r="CJ94" s="18">
        <f>IF(AT94="stavebná časť",1,IF(8894="investičná časť",2,3))</f>
        <v>1</v>
      </c>
      <c r="CK94" s="18" t="str">
        <f>IF(D94="Vyplň vlastné","","x")</f>
        <v/>
      </c>
    </row>
    <row r="95" spans="1:89" s="1" customFormat="1" ht="10.9" customHeight="1"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6"/>
    </row>
    <row r="96" spans="1:89" s="1" customFormat="1" ht="30" customHeight="1">
      <c r="B96" s="34"/>
      <c r="C96" s="111" t="s">
        <v>91</v>
      </c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79">
        <f>ROUND(AG87+AG90,2)</f>
        <v>0</v>
      </c>
      <c r="AH96" s="179"/>
      <c r="AI96" s="179"/>
      <c r="AJ96" s="179"/>
      <c r="AK96" s="179"/>
      <c r="AL96" s="179"/>
      <c r="AM96" s="179"/>
      <c r="AN96" s="179">
        <f>AN87+AN90</f>
        <v>0</v>
      </c>
      <c r="AO96" s="179"/>
      <c r="AP96" s="179"/>
      <c r="AQ96" s="36"/>
    </row>
    <row r="97" spans="2:43" s="1" customFormat="1" ht="6.95" customHeight="1">
      <c r="B97" s="58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60"/>
    </row>
  </sheetData>
  <sheetProtection algorithmName="SHA-512" hashValue="1+2B2mmRTyh5fBNt8bGmnurqVmUv0SmBHhPS9ZYvG4mBMYAEVIl0QrTL/61n1KcxyhbM1MoGEjefqtwDGWqynA==" saltValue="+/HZlw/jydx46p03JIpxtAzcpL/mm5+UeTtE3dF0nnXDGH9/jk22l/plgtSSz24SRfcQ3YVPAbNAyXlLh7PbjQ==" spinCount="10" sheet="1" objects="1" scenarios="1" formatColumns="0" formatRows="0"/>
  <mergeCells count="58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AK37:AO37"/>
    <mergeCell ref="L33:O33"/>
    <mergeCell ref="W33:AE33"/>
    <mergeCell ref="AK33:AO33"/>
    <mergeCell ref="L34:O34"/>
    <mergeCell ref="W34:AE34"/>
    <mergeCell ref="AK34:AO34"/>
    <mergeCell ref="D92:AB92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D93:AB93"/>
    <mergeCell ref="AG93:AM93"/>
    <mergeCell ref="AN93:AP93"/>
    <mergeCell ref="D94:AB94"/>
    <mergeCell ref="AG94:AM94"/>
    <mergeCell ref="AN94:AP94"/>
    <mergeCell ref="AG90:AM90"/>
    <mergeCell ref="AN90:AP90"/>
    <mergeCell ref="AG96:AM96"/>
    <mergeCell ref="AN96:AP96"/>
    <mergeCell ref="AR2:BE2"/>
    <mergeCell ref="AG91:AM91"/>
    <mergeCell ref="AN91:AP91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</mergeCells>
  <dataValidations count="2">
    <dataValidation type="list" allowBlank="1" showInputMessage="1" showErrorMessage="1" error="Povolené sú hodnoty základná, znížená, nulová." sqref="AU91:AU95">
      <formula1>"základná, znížená, nulová"</formula1>
    </dataValidation>
    <dataValidation type="list" allowBlank="1" showInputMessage="1" showErrorMessage="1" error="Povolené sú hodnoty stavebná časť, technologická časť, investičná časť." sqref="AT91:AT95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8" location="'960026 - Rekonštrukcia  s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351"/>
  <sheetViews>
    <sheetView showGridLines="0" tabSelected="1" workbookViewId="0">
      <pane ySplit="1" topLeftCell="A258" activePane="bottomLeft" state="frozen"/>
      <selection pane="bottomLeft" activeCell="AD176" sqref="AD176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3"/>
      <c r="B1" s="11"/>
      <c r="C1" s="11"/>
      <c r="D1" s="12" t="s">
        <v>1</v>
      </c>
      <c r="E1" s="11"/>
      <c r="F1" s="13" t="s">
        <v>92</v>
      </c>
      <c r="G1" s="13"/>
      <c r="H1" s="233" t="s">
        <v>93</v>
      </c>
      <c r="I1" s="233"/>
      <c r="J1" s="233"/>
      <c r="K1" s="233"/>
      <c r="L1" s="13" t="s">
        <v>94</v>
      </c>
      <c r="M1" s="11"/>
      <c r="N1" s="11"/>
      <c r="O1" s="12" t="s">
        <v>95</v>
      </c>
      <c r="P1" s="11"/>
      <c r="Q1" s="11"/>
      <c r="R1" s="11"/>
      <c r="S1" s="13" t="s">
        <v>96</v>
      </c>
      <c r="T1" s="13"/>
      <c r="U1" s="113"/>
      <c r="V1" s="113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212" t="s">
        <v>7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S2" s="180" t="s">
        <v>8</v>
      </c>
      <c r="T2" s="181"/>
      <c r="U2" s="181"/>
      <c r="V2" s="181"/>
      <c r="W2" s="181"/>
      <c r="X2" s="181"/>
      <c r="Y2" s="181"/>
      <c r="Z2" s="181"/>
      <c r="AA2" s="181"/>
      <c r="AB2" s="181"/>
      <c r="AC2" s="181"/>
      <c r="AT2" s="18" t="s">
        <v>78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76</v>
      </c>
    </row>
    <row r="4" spans="1:66" ht="36.950000000000003" customHeight="1">
      <c r="B4" s="22"/>
      <c r="C4" s="194" t="s">
        <v>97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23"/>
      <c r="T4" s="17" t="s">
        <v>12</v>
      </c>
      <c r="AT4" s="18" t="s">
        <v>6</v>
      </c>
    </row>
    <row r="5" spans="1:66" ht="6.95" customHeight="1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s="1" customFormat="1" ht="32.85" customHeight="1">
      <c r="B6" s="34"/>
      <c r="C6" s="35"/>
      <c r="D6" s="28" t="s">
        <v>17</v>
      </c>
      <c r="E6" s="35"/>
      <c r="F6" s="218" t="s">
        <v>18</v>
      </c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35"/>
      <c r="R6" s="36"/>
    </row>
    <row r="7" spans="1:66" s="1" customFormat="1" ht="14.45" customHeight="1">
      <c r="B7" s="34"/>
      <c r="C7" s="35"/>
      <c r="D7" s="29" t="s">
        <v>19</v>
      </c>
      <c r="E7" s="35"/>
      <c r="F7" s="27" t="s">
        <v>20</v>
      </c>
      <c r="G7" s="35"/>
      <c r="H7" s="35"/>
      <c r="I7" s="35"/>
      <c r="J7" s="35"/>
      <c r="K7" s="35"/>
      <c r="L7" s="35"/>
      <c r="M7" s="29" t="s">
        <v>21</v>
      </c>
      <c r="N7" s="35"/>
      <c r="O7" s="27" t="s">
        <v>20</v>
      </c>
      <c r="P7" s="35"/>
      <c r="Q7" s="35"/>
      <c r="R7" s="36"/>
    </row>
    <row r="8" spans="1:66" s="1" customFormat="1" ht="14.45" customHeight="1">
      <c r="B8" s="34"/>
      <c r="C8" s="35"/>
      <c r="D8" s="29" t="s">
        <v>22</v>
      </c>
      <c r="E8" s="35"/>
      <c r="F8" s="27" t="s">
        <v>23</v>
      </c>
      <c r="G8" s="35"/>
      <c r="H8" s="35"/>
      <c r="I8" s="35"/>
      <c r="J8" s="35"/>
      <c r="K8" s="35"/>
      <c r="L8" s="35"/>
      <c r="M8" s="29" t="s">
        <v>24</v>
      </c>
      <c r="N8" s="35"/>
      <c r="O8" s="262" t="str">
        <f>'Rekapitulácia stavby'!AN8</f>
        <v>10.4.2018</v>
      </c>
      <c r="P8" s="248"/>
      <c r="Q8" s="35"/>
      <c r="R8" s="36"/>
    </row>
    <row r="9" spans="1:66" s="1" customFormat="1" ht="10.9" customHeight="1"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6"/>
    </row>
    <row r="10" spans="1:66" s="1" customFormat="1" ht="14.45" customHeight="1">
      <c r="B10" s="34"/>
      <c r="C10" s="35"/>
      <c r="D10" s="29" t="s">
        <v>26</v>
      </c>
      <c r="E10" s="35"/>
      <c r="F10" s="35"/>
      <c r="G10" s="35"/>
      <c r="H10" s="35"/>
      <c r="I10" s="35"/>
      <c r="J10" s="35"/>
      <c r="K10" s="35"/>
      <c r="L10" s="35"/>
      <c r="M10" s="29" t="s">
        <v>27</v>
      </c>
      <c r="N10" s="35"/>
      <c r="O10" s="216" t="str">
        <f>IF('Rekapitulácia stavby'!AN10="","",'Rekapitulácia stavby'!AN10)</f>
        <v/>
      </c>
      <c r="P10" s="216"/>
      <c r="Q10" s="35"/>
      <c r="R10" s="36"/>
    </row>
    <row r="11" spans="1:66" s="1" customFormat="1" ht="18" customHeight="1">
      <c r="B11" s="34"/>
      <c r="C11" s="35"/>
      <c r="D11" s="35"/>
      <c r="E11" s="27" t="str">
        <f>IF('Rekapitulácia stavby'!E11="","",'Rekapitulácia stavby'!E11)</f>
        <v xml:space="preserve"> </v>
      </c>
      <c r="F11" s="35"/>
      <c r="G11" s="35"/>
      <c r="H11" s="35"/>
      <c r="I11" s="35"/>
      <c r="J11" s="35"/>
      <c r="K11" s="35"/>
      <c r="L11" s="35"/>
      <c r="M11" s="29" t="s">
        <v>29</v>
      </c>
      <c r="N11" s="35"/>
      <c r="O11" s="216" t="str">
        <f>IF('Rekapitulácia stavby'!AN11="","",'Rekapitulácia stavby'!AN11)</f>
        <v/>
      </c>
      <c r="P11" s="216"/>
      <c r="Q11" s="35"/>
      <c r="R11" s="36"/>
    </row>
    <row r="12" spans="1:66" s="1" customFormat="1" ht="6.95" customHeight="1"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6"/>
    </row>
    <row r="13" spans="1:66" s="1" customFormat="1" ht="14.45" customHeight="1">
      <c r="B13" s="34"/>
      <c r="C13" s="35"/>
      <c r="D13" s="29" t="s">
        <v>30</v>
      </c>
      <c r="E13" s="35"/>
      <c r="F13" s="35"/>
      <c r="G13" s="35"/>
      <c r="H13" s="35"/>
      <c r="I13" s="35"/>
      <c r="J13" s="35"/>
      <c r="K13" s="35"/>
      <c r="L13" s="35"/>
      <c r="M13" s="29" t="s">
        <v>27</v>
      </c>
      <c r="N13" s="35"/>
      <c r="O13" s="263" t="str">
        <f>IF('Rekapitulácia stavby'!AN13="","",'Rekapitulácia stavby'!AN13)</f>
        <v>Vyplň údaj</v>
      </c>
      <c r="P13" s="216"/>
      <c r="Q13" s="35"/>
      <c r="R13" s="36"/>
    </row>
    <row r="14" spans="1:66" s="1" customFormat="1" ht="18" customHeight="1">
      <c r="B14" s="34"/>
      <c r="C14" s="35"/>
      <c r="D14" s="35"/>
      <c r="E14" s="263" t="str">
        <f>IF('Rekapitulácia stavby'!E14="","",'Rekapitulácia stavby'!E14)</f>
        <v>Vyplň údaj</v>
      </c>
      <c r="F14" s="264"/>
      <c r="G14" s="264"/>
      <c r="H14" s="264"/>
      <c r="I14" s="264"/>
      <c r="J14" s="264"/>
      <c r="K14" s="264"/>
      <c r="L14" s="264"/>
      <c r="M14" s="29" t="s">
        <v>29</v>
      </c>
      <c r="N14" s="35"/>
      <c r="O14" s="263" t="str">
        <f>IF('Rekapitulácia stavby'!AN14="","",'Rekapitulácia stavby'!AN14)</f>
        <v>Vyplň údaj</v>
      </c>
      <c r="P14" s="216"/>
      <c r="Q14" s="35"/>
      <c r="R14" s="36"/>
    </row>
    <row r="15" spans="1:66" s="1" customFormat="1" ht="6.95" customHeight="1"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6"/>
    </row>
    <row r="16" spans="1:66" s="1" customFormat="1" ht="14.45" customHeight="1">
      <c r="B16" s="34"/>
      <c r="C16" s="35"/>
      <c r="D16" s="29" t="s">
        <v>32</v>
      </c>
      <c r="E16" s="35"/>
      <c r="F16" s="35"/>
      <c r="G16" s="35"/>
      <c r="H16" s="35"/>
      <c r="I16" s="35"/>
      <c r="J16" s="35"/>
      <c r="K16" s="35"/>
      <c r="L16" s="35"/>
      <c r="M16" s="29" t="s">
        <v>27</v>
      </c>
      <c r="N16" s="35"/>
      <c r="O16" s="216" t="str">
        <f>IF('Rekapitulácia stavby'!AN16="","",'Rekapitulácia stavby'!AN16)</f>
        <v/>
      </c>
      <c r="P16" s="216"/>
      <c r="Q16" s="35"/>
      <c r="R16" s="36"/>
    </row>
    <row r="17" spans="2:18" s="1" customFormat="1" ht="18" customHeight="1">
      <c r="B17" s="34"/>
      <c r="C17" s="35"/>
      <c r="D17" s="35"/>
      <c r="E17" s="27" t="str">
        <f>IF('Rekapitulácia stavby'!E17="","",'Rekapitulácia stavby'!E17)</f>
        <v xml:space="preserve"> </v>
      </c>
      <c r="F17" s="35"/>
      <c r="G17" s="35"/>
      <c r="H17" s="35"/>
      <c r="I17" s="35"/>
      <c r="J17" s="35"/>
      <c r="K17" s="35"/>
      <c r="L17" s="35"/>
      <c r="M17" s="29" t="s">
        <v>29</v>
      </c>
      <c r="N17" s="35"/>
      <c r="O17" s="216" t="str">
        <f>IF('Rekapitulácia stavby'!AN17="","",'Rekapitulácia stavby'!AN17)</f>
        <v/>
      </c>
      <c r="P17" s="216"/>
      <c r="Q17" s="35"/>
      <c r="R17" s="36"/>
    </row>
    <row r="18" spans="2:18" s="1" customFormat="1" ht="6.95" customHeight="1"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6"/>
    </row>
    <row r="19" spans="2:18" s="1" customFormat="1" ht="14.45" customHeight="1">
      <c r="B19" s="34"/>
      <c r="C19" s="35"/>
      <c r="D19" s="29" t="s">
        <v>35</v>
      </c>
      <c r="E19" s="35"/>
      <c r="F19" s="35"/>
      <c r="G19" s="35"/>
      <c r="H19" s="35"/>
      <c r="I19" s="35"/>
      <c r="J19" s="35"/>
      <c r="K19" s="35"/>
      <c r="L19" s="35"/>
      <c r="M19" s="29" t="s">
        <v>27</v>
      </c>
      <c r="N19" s="35"/>
      <c r="O19" s="216" t="str">
        <f>IF('Rekapitulácia stavby'!AN19="","",'Rekapitulácia stavby'!AN19)</f>
        <v/>
      </c>
      <c r="P19" s="216"/>
      <c r="Q19" s="35"/>
      <c r="R19" s="36"/>
    </row>
    <row r="20" spans="2:18" s="1" customFormat="1" ht="18" customHeight="1">
      <c r="B20" s="34"/>
      <c r="C20" s="35"/>
      <c r="D20" s="35"/>
      <c r="E20" s="27" t="str">
        <f>IF('Rekapitulácia stavby'!E20="","",'Rekapitulácia stavby'!E20)</f>
        <v xml:space="preserve"> </v>
      </c>
      <c r="F20" s="35"/>
      <c r="G20" s="35"/>
      <c r="H20" s="35"/>
      <c r="I20" s="35"/>
      <c r="J20" s="35"/>
      <c r="K20" s="35"/>
      <c r="L20" s="35"/>
      <c r="M20" s="29" t="s">
        <v>29</v>
      </c>
      <c r="N20" s="35"/>
      <c r="O20" s="216" t="str">
        <f>IF('Rekapitulácia stavby'!AN20="","",'Rekapitulácia stavby'!AN20)</f>
        <v/>
      </c>
      <c r="P20" s="216"/>
      <c r="Q20" s="35"/>
      <c r="R20" s="36"/>
    </row>
    <row r="21" spans="2:18" s="1" customFormat="1" ht="6.95" customHeight="1"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6"/>
    </row>
    <row r="22" spans="2:18" s="1" customFormat="1" ht="14.45" customHeight="1">
      <c r="B22" s="34"/>
      <c r="C22" s="35"/>
      <c r="D22" s="29" t="s">
        <v>36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6.5" customHeight="1">
      <c r="B23" s="34"/>
      <c r="C23" s="35"/>
      <c r="D23" s="35"/>
      <c r="E23" s="221" t="s">
        <v>20</v>
      </c>
      <c r="F23" s="221"/>
      <c r="G23" s="221"/>
      <c r="H23" s="221"/>
      <c r="I23" s="221"/>
      <c r="J23" s="221"/>
      <c r="K23" s="221"/>
      <c r="L23" s="221"/>
      <c r="M23" s="35"/>
      <c r="N23" s="35"/>
      <c r="O23" s="35"/>
      <c r="P23" s="35"/>
      <c r="Q23" s="35"/>
      <c r="R23" s="36"/>
    </row>
    <row r="24" spans="2:18" s="1" customFormat="1" ht="6.95" customHeight="1"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6"/>
    </row>
    <row r="25" spans="2:18" s="1" customFormat="1" ht="6.95" customHeight="1">
      <c r="B25" s="34"/>
      <c r="C25" s="35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35"/>
      <c r="R25" s="36"/>
    </row>
    <row r="26" spans="2:18" s="1" customFormat="1" ht="14.45" customHeight="1">
      <c r="B26" s="34"/>
      <c r="C26" s="35"/>
      <c r="D26" s="114" t="s">
        <v>98</v>
      </c>
      <c r="E26" s="35"/>
      <c r="F26" s="35"/>
      <c r="G26" s="35"/>
      <c r="H26" s="35"/>
      <c r="I26" s="35"/>
      <c r="J26" s="35"/>
      <c r="K26" s="35"/>
      <c r="L26" s="35"/>
      <c r="M26" s="222">
        <f>N87</f>
        <v>0</v>
      </c>
      <c r="N26" s="222"/>
      <c r="O26" s="222"/>
      <c r="P26" s="222"/>
      <c r="Q26" s="35"/>
      <c r="R26" s="36"/>
    </row>
    <row r="27" spans="2:18" s="1" customFormat="1" ht="14.45" customHeight="1">
      <c r="B27" s="34"/>
      <c r="C27" s="35"/>
      <c r="D27" s="33" t="s">
        <v>86</v>
      </c>
      <c r="E27" s="35"/>
      <c r="F27" s="35"/>
      <c r="G27" s="35"/>
      <c r="H27" s="35"/>
      <c r="I27" s="35"/>
      <c r="J27" s="35"/>
      <c r="K27" s="35"/>
      <c r="L27" s="35"/>
      <c r="M27" s="222">
        <f>N114</f>
        <v>0</v>
      </c>
      <c r="N27" s="222"/>
      <c r="O27" s="222"/>
      <c r="P27" s="222"/>
      <c r="Q27" s="35"/>
      <c r="R27" s="36"/>
    </row>
    <row r="28" spans="2:18" s="1" customFormat="1" ht="6.95" customHeight="1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6"/>
    </row>
    <row r="29" spans="2:18" s="1" customFormat="1" ht="25.35" customHeight="1">
      <c r="B29" s="34"/>
      <c r="C29" s="35"/>
      <c r="D29" s="115" t="s">
        <v>39</v>
      </c>
      <c r="E29" s="35"/>
      <c r="F29" s="35"/>
      <c r="G29" s="35"/>
      <c r="H29" s="35"/>
      <c r="I29" s="35"/>
      <c r="J29" s="35"/>
      <c r="K29" s="35"/>
      <c r="L29" s="35"/>
      <c r="M29" s="261">
        <f>ROUND(M26+M27,2)</f>
        <v>0</v>
      </c>
      <c r="N29" s="247"/>
      <c r="O29" s="247"/>
      <c r="P29" s="247"/>
      <c r="Q29" s="35"/>
      <c r="R29" s="36"/>
    </row>
    <row r="30" spans="2:18" s="1" customFormat="1" ht="6.95" customHeight="1">
      <c r="B30" s="34"/>
      <c r="C30" s="35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35"/>
      <c r="R30" s="36"/>
    </row>
    <row r="31" spans="2:18" s="1" customFormat="1" ht="14.45" customHeight="1">
      <c r="B31" s="34"/>
      <c r="C31" s="35"/>
      <c r="D31" s="41" t="s">
        <v>40</v>
      </c>
      <c r="E31" s="41" t="s">
        <v>41</v>
      </c>
      <c r="F31" s="42">
        <v>0.2</v>
      </c>
      <c r="G31" s="116" t="s">
        <v>42</v>
      </c>
      <c r="H31" s="258">
        <f>ROUND((((SUM(BE114:BE121)+SUM(BE138:BE344))+SUM(BE346:BE350))),2)</f>
        <v>0</v>
      </c>
      <c r="I31" s="247"/>
      <c r="J31" s="247"/>
      <c r="K31" s="35"/>
      <c r="L31" s="35"/>
      <c r="M31" s="258">
        <f>ROUND(((ROUND((SUM(BE114:BE121)+SUM(BE138:BE344)), 2)*F31)+SUM(BE346:BE350)*F31),2)</f>
        <v>0</v>
      </c>
      <c r="N31" s="247"/>
      <c r="O31" s="247"/>
      <c r="P31" s="247"/>
      <c r="Q31" s="35"/>
      <c r="R31" s="36"/>
    </row>
    <row r="32" spans="2:18" s="1" customFormat="1" ht="14.45" customHeight="1">
      <c r="B32" s="34"/>
      <c r="C32" s="35"/>
      <c r="D32" s="35"/>
      <c r="E32" s="41" t="s">
        <v>43</v>
      </c>
      <c r="F32" s="42">
        <v>0.2</v>
      </c>
      <c r="G32" s="116" t="s">
        <v>42</v>
      </c>
      <c r="H32" s="258">
        <f>ROUND((((SUM(BF114:BF121)+SUM(BF138:BF344))+SUM(BF346:BF350))),2)</f>
        <v>0</v>
      </c>
      <c r="I32" s="247"/>
      <c r="J32" s="247"/>
      <c r="K32" s="35"/>
      <c r="L32" s="35"/>
      <c r="M32" s="258">
        <f>ROUND(((ROUND((SUM(BF114:BF121)+SUM(BF138:BF344)), 2)*F32)+SUM(BF346:BF350)*F32),2)</f>
        <v>0</v>
      </c>
      <c r="N32" s="247"/>
      <c r="O32" s="247"/>
      <c r="P32" s="247"/>
      <c r="Q32" s="35"/>
      <c r="R32" s="36"/>
    </row>
    <row r="33" spans="2:18" s="1" customFormat="1" ht="14.45" hidden="1" customHeight="1">
      <c r="B33" s="34"/>
      <c r="C33" s="35"/>
      <c r="D33" s="35"/>
      <c r="E33" s="41" t="s">
        <v>44</v>
      </c>
      <c r="F33" s="42">
        <v>0.2</v>
      </c>
      <c r="G33" s="116" t="s">
        <v>42</v>
      </c>
      <c r="H33" s="258">
        <f>ROUND((((SUM(BG114:BG121)+SUM(BG138:BG344))+SUM(BG346:BG350))),2)</f>
        <v>0</v>
      </c>
      <c r="I33" s="247"/>
      <c r="J33" s="247"/>
      <c r="K33" s="35"/>
      <c r="L33" s="35"/>
      <c r="M33" s="258">
        <v>0</v>
      </c>
      <c r="N33" s="247"/>
      <c r="O33" s="247"/>
      <c r="P33" s="247"/>
      <c r="Q33" s="35"/>
      <c r="R33" s="36"/>
    </row>
    <row r="34" spans="2:18" s="1" customFormat="1" ht="14.45" hidden="1" customHeight="1">
      <c r="B34" s="34"/>
      <c r="C34" s="35"/>
      <c r="D34" s="35"/>
      <c r="E34" s="41" t="s">
        <v>45</v>
      </c>
      <c r="F34" s="42">
        <v>0.2</v>
      </c>
      <c r="G34" s="116" t="s">
        <v>42</v>
      </c>
      <c r="H34" s="258">
        <f>ROUND((((SUM(BH114:BH121)+SUM(BH138:BH344))+SUM(BH346:BH350))),2)</f>
        <v>0</v>
      </c>
      <c r="I34" s="247"/>
      <c r="J34" s="247"/>
      <c r="K34" s="35"/>
      <c r="L34" s="35"/>
      <c r="M34" s="258">
        <v>0</v>
      </c>
      <c r="N34" s="247"/>
      <c r="O34" s="247"/>
      <c r="P34" s="247"/>
      <c r="Q34" s="35"/>
      <c r="R34" s="36"/>
    </row>
    <row r="35" spans="2:18" s="1" customFormat="1" ht="14.45" hidden="1" customHeight="1">
      <c r="B35" s="34"/>
      <c r="C35" s="35"/>
      <c r="D35" s="35"/>
      <c r="E35" s="41" t="s">
        <v>46</v>
      </c>
      <c r="F35" s="42">
        <v>0</v>
      </c>
      <c r="G35" s="116" t="s">
        <v>42</v>
      </c>
      <c r="H35" s="258">
        <f>ROUND((((SUM(BI114:BI121)+SUM(BI138:BI344))+SUM(BI346:BI350))),2)</f>
        <v>0</v>
      </c>
      <c r="I35" s="247"/>
      <c r="J35" s="247"/>
      <c r="K35" s="35"/>
      <c r="L35" s="35"/>
      <c r="M35" s="258">
        <v>0</v>
      </c>
      <c r="N35" s="247"/>
      <c r="O35" s="247"/>
      <c r="P35" s="247"/>
      <c r="Q35" s="35"/>
      <c r="R35" s="36"/>
    </row>
    <row r="36" spans="2:18" s="1" customFormat="1" ht="6.95" customHeight="1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6"/>
    </row>
    <row r="37" spans="2:18" s="1" customFormat="1" ht="25.35" customHeight="1">
      <c r="B37" s="34"/>
      <c r="C37" s="112"/>
      <c r="D37" s="117" t="s">
        <v>47</v>
      </c>
      <c r="E37" s="78"/>
      <c r="F37" s="78"/>
      <c r="G37" s="118" t="s">
        <v>48</v>
      </c>
      <c r="H37" s="119" t="s">
        <v>49</v>
      </c>
      <c r="I37" s="78"/>
      <c r="J37" s="78"/>
      <c r="K37" s="78"/>
      <c r="L37" s="259">
        <f>SUM(M29:M35)</f>
        <v>0</v>
      </c>
      <c r="M37" s="259"/>
      <c r="N37" s="259"/>
      <c r="O37" s="259"/>
      <c r="P37" s="260"/>
      <c r="Q37" s="112"/>
      <c r="R37" s="36"/>
    </row>
    <row r="38" spans="2:18" s="1" customFormat="1" ht="14.45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6"/>
    </row>
    <row r="39" spans="2:18" s="1" customFormat="1" ht="14.45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3"/>
    </row>
    <row r="41" spans="2:18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5">
      <c r="B50" s="34"/>
      <c r="C50" s="35"/>
      <c r="D50" s="49" t="s">
        <v>50</v>
      </c>
      <c r="E50" s="50"/>
      <c r="F50" s="50"/>
      <c r="G50" s="50"/>
      <c r="H50" s="51"/>
      <c r="I50" s="35"/>
      <c r="J50" s="49" t="s">
        <v>51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2"/>
      <c r="C51" s="25"/>
      <c r="D51" s="52"/>
      <c r="E51" s="25"/>
      <c r="F51" s="25"/>
      <c r="G51" s="25"/>
      <c r="H51" s="53"/>
      <c r="I51" s="25"/>
      <c r="J51" s="52"/>
      <c r="K51" s="25"/>
      <c r="L51" s="25"/>
      <c r="M51" s="25"/>
      <c r="N51" s="25"/>
      <c r="O51" s="25"/>
      <c r="P51" s="53"/>
      <c r="Q51" s="25"/>
      <c r="R51" s="23"/>
    </row>
    <row r="52" spans="2:18">
      <c r="B52" s="22"/>
      <c r="C52" s="25"/>
      <c r="D52" s="52"/>
      <c r="E52" s="25"/>
      <c r="F52" s="25"/>
      <c r="G52" s="25"/>
      <c r="H52" s="53"/>
      <c r="I52" s="25"/>
      <c r="J52" s="52"/>
      <c r="K52" s="25"/>
      <c r="L52" s="25"/>
      <c r="M52" s="25"/>
      <c r="N52" s="25"/>
      <c r="O52" s="25"/>
      <c r="P52" s="53"/>
      <c r="Q52" s="25"/>
      <c r="R52" s="23"/>
    </row>
    <row r="53" spans="2:18">
      <c r="B53" s="22"/>
      <c r="C53" s="25"/>
      <c r="D53" s="52"/>
      <c r="E53" s="25"/>
      <c r="F53" s="25"/>
      <c r="G53" s="25"/>
      <c r="H53" s="53"/>
      <c r="I53" s="25"/>
      <c r="J53" s="52"/>
      <c r="K53" s="25"/>
      <c r="L53" s="25"/>
      <c r="M53" s="25"/>
      <c r="N53" s="25"/>
      <c r="O53" s="25"/>
      <c r="P53" s="53"/>
      <c r="Q53" s="25"/>
      <c r="R53" s="23"/>
    </row>
    <row r="54" spans="2:18">
      <c r="B54" s="22"/>
      <c r="C54" s="25"/>
      <c r="D54" s="52"/>
      <c r="E54" s="25"/>
      <c r="F54" s="25"/>
      <c r="G54" s="25"/>
      <c r="H54" s="53"/>
      <c r="I54" s="25"/>
      <c r="J54" s="52"/>
      <c r="K54" s="25"/>
      <c r="L54" s="25"/>
      <c r="M54" s="25"/>
      <c r="N54" s="25"/>
      <c r="O54" s="25"/>
      <c r="P54" s="53"/>
      <c r="Q54" s="25"/>
      <c r="R54" s="23"/>
    </row>
    <row r="55" spans="2:18">
      <c r="B55" s="22"/>
      <c r="C55" s="25"/>
      <c r="D55" s="52"/>
      <c r="E55" s="25"/>
      <c r="F55" s="25"/>
      <c r="G55" s="25"/>
      <c r="H55" s="53"/>
      <c r="I55" s="25"/>
      <c r="J55" s="52"/>
      <c r="K55" s="25"/>
      <c r="L55" s="25"/>
      <c r="M55" s="25"/>
      <c r="N55" s="25"/>
      <c r="O55" s="25"/>
      <c r="P55" s="53"/>
      <c r="Q55" s="25"/>
      <c r="R55" s="23"/>
    </row>
    <row r="56" spans="2:18">
      <c r="B56" s="22"/>
      <c r="C56" s="25"/>
      <c r="D56" s="52"/>
      <c r="E56" s="25"/>
      <c r="F56" s="25"/>
      <c r="G56" s="25"/>
      <c r="H56" s="53"/>
      <c r="I56" s="25"/>
      <c r="J56" s="52"/>
      <c r="K56" s="25"/>
      <c r="L56" s="25"/>
      <c r="M56" s="25"/>
      <c r="N56" s="25"/>
      <c r="O56" s="25"/>
      <c r="P56" s="53"/>
      <c r="Q56" s="25"/>
      <c r="R56" s="23"/>
    </row>
    <row r="57" spans="2:18">
      <c r="B57" s="22"/>
      <c r="C57" s="25"/>
      <c r="D57" s="52"/>
      <c r="E57" s="25"/>
      <c r="F57" s="25"/>
      <c r="G57" s="25"/>
      <c r="H57" s="53"/>
      <c r="I57" s="25"/>
      <c r="J57" s="52"/>
      <c r="K57" s="25"/>
      <c r="L57" s="25"/>
      <c r="M57" s="25"/>
      <c r="N57" s="25"/>
      <c r="O57" s="25"/>
      <c r="P57" s="53"/>
      <c r="Q57" s="25"/>
      <c r="R57" s="23"/>
    </row>
    <row r="58" spans="2:18">
      <c r="B58" s="22"/>
      <c r="C58" s="25"/>
      <c r="D58" s="52"/>
      <c r="E58" s="25"/>
      <c r="F58" s="25"/>
      <c r="G58" s="25"/>
      <c r="H58" s="53"/>
      <c r="I58" s="25"/>
      <c r="J58" s="52"/>
      <c r="K58" s="25"/>
      <c r="L58" s="25"/>
      <c r="M58" s="25"/>
      <c r="N58" s="25"/>
      <c r="O58" s="25"/>
      <c r="P58" s="53"/>
      <c r="Q58" s="25"/>
      <c r="R58" s="23"/>
    </row>
    <row r="59" spans="2:18" s="1" customFormat="1" ht="15">
      <c r="B59" s="34"/>
      <c r="C59" s="35"/>
      <c r="D59" s="54" t="s">
        <v>52</v>
      </c>
      <c r="E59" s="55"/>
      <c r="F59" s="55"/>
      <c r="G59" s="56" t="s">
        <v>53</v>
      </c>
      <c r="H59" s="57"/>
      <c r="I59" s="35"/>
      <c r="J59" s="54" t="s">
        <v>52</v>
      </c>
      <c r="K59" s="55"/>
      <c r="L59" s="55"/>
      <c r="M59" s="55"/>
      <c r="N59" s="56" t="s">
        <v>53</v>
      </c>
      <c r="O59" s="55"/>
      <c r="P59" s="57"/>
      <c r="Q59" s="35"/>
      <c r="R59" s="36"/>
    </row>
    <row r="60" spans="2:18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5">
      <c r="B61" s="34"/>
      <c r="C61" s="35"/>
      <c r="D61" s="49" t="s">
        <v>54</v>
      </c>
      <c r="E61" s="50"/>
      <c r="F61" s="50"/>
      <c r="G61" s="50"/>
      <c r="H61" s="51"/>
      <c r="I61" s="35"/>
      <c r="J61" s="49" t="s">
        <v>55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2"/>
      <c r="C62" s="25"/>
      <c r="D62" s="52"/>
      <c r="E62" s="25"/>
      <c r="F62" s="25"/>
      <c r="G62" s="25"/>
      <c r="H62" s="53"/>
      <c r="I62" s="25"/>
      <c r="J62" s="52"/>
      <c r="K62" s="25"/>
      <c r="L62" s="25"/>
      <c r="M62" s="25"/>
      <c r="N62" s="25"/>
      <c r="O62" s="25"/>
      <c r="P62" s="53"/>
      <c r="Q62" s="25"/>
      <c r="R62" s="23"/>
    </row>
    <row r="63" spans="2:18">
      <c r="B63" s="22"/>
      <c r="C63" s="25"/>
      <c r="D63" s="52"/>
      <c r="E63" s="25"/>
      <c r="F63" s="25"/>
      <c r="G63" s="25"/>
      <c r="H63" s="53"/>
      <c r="I63" s="25"/>
      <c r="J63" s="52"/>
      <c r="K63" s="25"/>
      <c r="L63" s="25"/>
      <c r="M63" s="25"/>
      <c r="N63" s="25"/>
      <c r="O63" s="25"/>
      <c r="P63" s="53"/>
      <c r="Q63" s="25"/>
      <c r="R63" s="23"/>
    </row>
    <row r="64" spans="2:18">
      <c r="B64" s="22"/>
      <c r="C64" s="25"/>
      <c r="D64" s="52"/>
      <c r="E64" s="25"/>
      <c r="F64" s="25"/>
      <c r="G64" s="25"/>
      <c r="H64" s="53"/>
      <c r="I64" s="25"/>
      <c r="J64" s="52"/>
      <c r="K64" s="25"/>
      <c r="L64" s="25"/>
      <c r="M64" s="25"/>
      <c r="N64" s="25"/>
      <c r="O64" s="25"/>
      <c r="P64" s="53"/>
      <c r="Q64" s="25"/>
      <c r="R64" s="23"/>
    </row>
    <row r="65" spans="2:21">
      <c r="B65" s="22"/>
      <c r="C65" s="25"/>
      <c r="D65" s="52"/>
      <c r="E65" s="25"/>
      <c r="F65" s="25"/>
      <c r="G65" s="25"/>
      <c r="H65" s="53"/>
      <c r="I65" s="25"/>
      <c r="J65" s="52"/>
      <c r="K65" s="25"/>
      <c r="L65" s="25"/>
      <c r="M65" s="25"/>
      <c r="N65" s="25"/>
      <c r="O65" s="25"/>
      <c r="P65" s="53"/>
      <c r="Q65" s="25"/>
      <c r="R65" s="23"/>
    </row>
    <row r="66" spans="2:21">
      <c r="B66" s="22"/>
      <c r="C66" s="25"/>
      <c r="D66" s="52"/>
      <c r="E66" s="25"/>
      <c r="F66" s="25"/>
      <c r="G66" s="25"/>
      <c r="H66" s="53"/>
      <c r="I66" s="25"/>
      <c r="J66" s="52"/>
      <c r="K66" s="25"/>
      <c r="L66" s="25"/>
      <c r="M66" s="25"/>
      <c r="N66" s="25"/>
      <c r="O66" s="25"/>
      <c r="P66" s="53"/>
      <c r="Q66" s="25"/>
      <c r="R66" s="23"/>
    </row>
    <row r="67" spans="2:21">
      <c r="B67" s="22"/>
      <c r="C67" s="25"/>
      <c r="D67" s="52"/>
      <c r="E67" s="25"/>
      <c r="F67" s="25"/>
      <c r="G67" s="25"/>
      <c r="H67" s="53"/>
      <c r="I67" s="25"/>
      <c r="J67" s="52"/>
      <c r="K67" s="25"/>
      <c r="L67" s="25"/>
      <c r="M67" s="25"/>
      <c r="N67" s="25"/>
      <c r="O67" s="25"/>
      <c r="P67" s="53"/>
      <c r="Q67" s="25"/>
      <c r="R67" s="23"/>
    </row>
    <row r="68" spans="2:21">
      <c r="B68" s="22"/>
      <c r="C68" s="25"/>
      <c r="D68" s="52"/>
      <c r="E68" s="25"/>
      <c r="F68" s="25"/>
      <c r="G68" s="25"/>
      <c r="H68" s="53"/>
      <c r="I68" s="25"/>
      <c r="J68" s="52"/>
      <c r="K68" s="25"/>
      <c r="L68" s="25"/>
      <c r="M68" s="25"/>
      <c r="N68" s="25"/>
      <c r="O68" s="25"/>
      <c r="P68" s="53"/>
      <c r="Q68" s="25"/>
      <c r="R68" s="23"/>
    </row>
    <row r="69" spans="2:21">
      <c r="B69" s="22"/>
      <c r="C69" s="25"/>
      <c r="D69" s="52"/>
      <c r="E69" s="25"/>
      <c r="F69" s="25"/>
      <c r="G69" s="25"/>
      <c r="H69" s="53"/>
      <c r="I69" s="25"/>
      <c r="J69" s="52"/>
      <c r="K69" s="25"/>
      <c r="L69" s="25"/>
      <c r="M69" s="25"/>
      <c r="N69" s="25"/>
      <c r="O69" s="25"/>
      <c r="P69" s="53"/>
      <c r="Q69" s="25"/>
      <c r="R69" s="23"/>
    </row>
    <row r="70" spans="2:21" s="1" customFormat="1" ht="15">
      <c r="B70" s="34"/>
      <c r="C70" s="35"/>
      <c r="D70" s="54" t="s">
        <v>52</v>
      </c>
      <c r="E70" s="55"/>
      <c r="F70" s="55"/>
      <c r="G70" s="56" t="s">
        <v>53</v>
      </c>
      <c r="H70" s="57"/>
      <c r="I70" s="35"/>
      <c r="J70" s="54" t="s">
        <v>52</v>
      </c>
      <c r="K70" s="55"/>
      <c r="L70" s="55"/>
      <c r="M70" s="55"/>
      <c r="N70" s="56" t="s">
        <v>53</v>
      </c>
      <c r="O70" s="55"/>
      <c r="P70" s="57"/>
      <c r="Q70" s="35"/>
      <c r="R70" s="36"/>
    </row>
    <row r="71" spans="2:21" s="1" customFormat="1" ht="14.4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21" s="1" customFormat="1" ht="6.95" customHeight="1">
      <c r="B75" s="120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2"/>
    </row>
    <row r="76" spans="2:21" s="1" customFormat="1" ht="36.950000000000003" customHeight="1">
      <c r="B76" s="34"/>
      <c r="C76" s="194" t="s">
        <v>99</v>
      </c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36"/>
      <c r="T76" s="123"/>
      <c r="U76" s="123"/>
    </row>
    <row r="77" spans="2:21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  <c r="T77" s="123"/>
      <c r="U77" s="123"/>
    </row>
    <row r="78" spans="2:21" s="1" customFormat="1" ht="36.950000000000003" customHeight="1">
      <c r="B78" s="34"/>
      <c r="C78" s="68" t="s">
        <v>17</v>
      </c>
      <c r="D78" s="35"/>
      <c r="E78" s="35"/>
      <c r="F78" s="196" t="str">
        <f>F6</f>
        <v>Rekonštrukcia  sociálnych zariadení  ŠI SOŠ techniky a služieb BREZNO</v>
      </c>
      <c r="G78" s="247"/>
      <c r="H78" s="247"/>
      <c r="I78" s="247"/>
      <c r="J78" s="247"/>
      <c r="K78" s="247"/>
      <c r="L78" s="247"/>
      <c r="M78" s="247"/>
      <c r="N78" s="247"/>
      <c r="O78" s="247"/>
      <c r="P78" s="247"/>
      <c r="Q78" s="35"/>
      <c r="R78" s="36"/>
      <c r="T78" s="123"/>
      <c r="U78" s="123"/>
    </row>
    <row r="79" spans="2:21" s="1" customFormat="1" ht="6.95" customHeight="1"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6"/>
      <c r="T79" s="123"/>
      <c r="U79" s="123"/>
    </row>
    <row r="80" spans="2:21" s="1" customFormat="1" ht="18" customHeight="1">
      <c r="B80" s="34"/>
      <c r="C80" s="29" t="s">
        <v>22</v>
      </c>
      <c r="D80" s="35"/>
      <c r="E80" s="35"/>
      <c r="F80" s="27" t="str">
        <f>F8</f>
        <v>Brezno</v>
      </c>
      <c r="G80" s="35"/>
      <c r="H80" s="35"/>
      <c r="I80" s="35"/>
      <c r="J80" s="35"/>
      <c r="K80" s="29" t="s">
        <v>24</v>
      </c>
      <c r="L80" s="35"/>
      <c r="M80" s="248" t="str">
        <f>IF(O8="","",O8)</f>
        <v>10.4.2018</v>
      </c>
      <c r="N80" s="248"/>
      <c r="O80" s="248"/>
      <c r="P80" s="248"/>
      <c r="Q80" s="35"/>
      <c r="R80" s="36"/>
      <c r="T80" s="123"/>
      <c r="U80" s="123"/>
    </row>
    <row r="81" spans="2:47" s="1" customFormat="1" ht="6.95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6"/>
      <c r="T81" s="123"/>
      <c r="U81" s="123"/>
    </row>
    <row r="82" spans="2:47" s="1" customFormat="1" ht="15">
      <c r="B82" s="34"/>
      <c r="C82" s="29" t="s">
        <v>26</v>
      </c>
      <c r="D82" s="35"/>
      <c r="E82" s="35"/>
      <c r="F82" s="27" t="str">
        <f>E11</f>
        <v xml:space="preserve"> </v>
      </c>
      <c r="G82" s="35"/>
      <c r="H82" s="35"/>
      <c r="I82" s="35"/>
      <c r="J82" s="35"/>
      <c r="K82" s="29" t="s">
        <v>32</v>
      </c>
      <c r="L82" s="35"/>
      <c r="M82" s="216" t="str">
        <f>E17</f>
        <v xml:space="preserve"> </v>
      </c>
      <c r="N82" s="216"/>
      <c r="O82" s="216"/>
      <c r="P82" s="216"/>
      <c r="Q82" s="216"/>
      <c r="R82" s="36"/>
      <c r="T82" s="123"/>
      <c r="U82" s="123"/>
    </row>
    <row r="83" spans="2:47" s="1" customFormat="1" ht="14.45" customHeight="1">
      <c r="B83" s="34"/>
      <c r="C83" s="29" t="s">
        <v>30</v>
      </c>
      <c r="D83" s="35"/>
      <c r="E83" s="35"/>
      <c r="F83" s="27" t="str">
        <f>IF(E14="","",E14)</f>
        <v>Vyplň údaj</v>
      </c>
      <c r="G83" s="35"/>
      <c r="H83" s="35"/>
      <c r="I83" s="35"/>
      <c r="J83" s="35"/>
      <c r="K83" s="29" t="s">
        <v>35</v>
      </c>
      <c r="L83" s="35"/>
      <c r="M83" s="216" t="str">
        <f>E20</f>
        <v xml:space="preserve"> </v>
      </c>
      <c r="N83" s="216"/>
      <c r="O83" s="216"/>
      <c r="P83" s="216"/>
      <c r="Q83" s="216"/>
      <c r="R83" s="36"/>
      <c r="T83" s="123"/>
      <c r="U83" s="123"/>
    </row>
    <row r="84" spans="2:47" s="1" customFormat="1" ht="10.35" customHeight="1"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6"/>
      <c r="T84" s="123"/>
      <c r="U84" s="123"/>
    </row>
    <row r="85" spans="2:47" s="1" customFormat="1" ht="29.25" customHeight="1">
      <c r="B85" s="34"/>
      <c r="C85" s="256" t="s">
        <v>100</v>
      </c>
      <c r="D85" s="257"/>
      <c r="E85" s="257"/>
      <c r="F85" s="257"/>
      <c r="G85" s="257"/>
      <c r="H85" s="112"/>
      <c r="I85" s="112"/>
      <c r="J85" s="112"/>
      <c r="K85" s="112"/>
      <c r="L85" s="112"/>
      <c r="M85" s="112"/>
      <c r="N85" s="256" t="s">
        <v>101</v>
      </c>
      <c r="O85" s="257"/>
      <c r="P85" s="257"/>
      <c r="Q85" s="257"/>
      <c r="R85" s="36"/>
      <c r="T85" s="123"/>
      <c r="U85" s="123"/>
    </row>
    <row r="86" spans="2:47" s="1" customFormat="1" ht="10.35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6"/>
      <c r="T86" s="123"/>
      <c r="U86" s="123"/>
    </row>
    <row r="87" spans="2:47" s="1" customFormat="1" ht="29.25" customHeight="1">
      <c r="B87" s="34"/>
      <c r="C87" s="124" t="s">
        <v>102</v>
      </c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178">
        <f>N138</f>
        <v>0</v>
      </c>
      <c r="O87" s="254"/>
      <c r="P87" s="254"/>
      <c r="Q87" s="254"/>
      <c r="R87" s="36"/>
      <c r="T87" s="123"/>
      <c r="U87" s="123"/>
      <c r="AU87" s="18" t="s">
        <v>103</v>
      </c>
    </row>
    <row r="88" spans="2:47" s="6" customFormat="1" ht="24.95" customHeight="1">
      <c r="B88" s="125"/>
      <c r="C88" s="126"/>
      <c r="D88" s="127" t="s">
        <v>104</v>
      </c>
      <c r="E88" s="126"/>
      <c r="F88" s="126"/>
      <c r="G88" s="126"/>
      <c r="H88" s="126"/>
      <c r="I88" s="126"/>
      <c r="J88" s="126"/>
      <c r="K88" s="126"/>
      <c r="L88" s="126"/>
      <c r="M88" s="126"/>
      <c r="N88" s="252">
        <f>N139</f>
        <v>0</v>
      </c>
      <c r="O88" s="253"/>
      <c r="P88" s="253"/>
      <c r="Q88" s="253"/>
      <c r="R88" s="128"/>
      <c r="T88" s="129"/>
      <c r="U88" s="129"/>
    </row>
    <row r="89" spans="2:47" s="7" customFormat="1" ht="19.899999999999999" customHeight="1">
      <c r="B89" s="130"/>
      <c r="C89" s="131"/>
      <c r="D89" s="100" t="s">
        <v>105</v>
      </c>
      <c r="E89" s="131"/>
      <c r="F89" s="131"/>
      <c r="G89" s="131"/>
      <c r="H89" s="131"/>
      <c r="I89" s="131"/>
      <c r="J89" s="131"/>
      <c r="K89" s="131"/>
      <c r="L89" s="131"/>
      <c r="M89" s="131"/>
      <c r="N89" s="185">
        <f>N140</f>
        <v>0</v>
      </c>
      <c r="O89" s="251"/>
      <c r="P89" s="251"/>
      <c r="Q89" s="251"/>
      <c r="R89" s="132"/>
      <c r="T89" s="133"/>
      <c r="U89" s="133"/>
    </row>
    <row r="90" spans="2:47" s="7" customFormat="1" ht="19.899999999999999" customHeight="1">
      <c r="B90" s="130"/>
      <c r="C90" s="131"/>
      <c r="D90" s="100" t="s">
        <v>106</v>
      </c>
      <c r="E90" s="131"/>
      <c r="F90" s="131"/>
      <c r="G90" s="131"/>
      <c r="H90" s="131"/>
      <c r="I90" s="131"/>
      <c r="J90" s="131"/>
      <c r="K90" s="131"/>
      <c r="L90" s="131"/>
      <c r="M90" s="131"/>
      <c r="N90" s="185">
        <f>N142</f>
        <v>0</v>
      </c>
      <c r="O90" s="251"/>
      <c r="P90" s="251"/>
      <c r="Q90" s="251"/>
      <c r="R90" s="132"/>
      <c r="T90" s="133"/>
      <c r="U90" s="133"/>
    </row>
    <row r="91" spans="2:47" s="7" customFormat="1" ht="19.899999999999999" customHeight="1">
      <c r="B91" s="130"/>
      <c r="C91" s="131"/>
      <c r="D91" s="100" t="s">
        <v>107</v>
      </c>
      <c r="E91" s="131"/>
      <c r="F91" s="131"/>
      <c r="G91" s="131"/>
      <c r="H91" s="131"/>
      <c r="I91" s="131"/>
      <c r="J91" s="131"/>
      <c r="K91" s="131"/>
      <c r="L91" s="131"/>
      <c r="M91" s="131"/>
      <c r="N91" s="185">
        <f>N144</f>
        <v>0</v>
      </c>
      <c r="O91" s="251"/>
      <c r="P91" s="251"/>
      <c r="Q91" s="251"/>
      <c r="R91" s="132"/>
      <c r="T91" s="133"/>
      <c r="U91" s="133"/>
    </row>
    <row r="92" spans="2:47" s="7" customFormat="1" ht="19.899999999999999" customHeight="1">
      <c r="B92" s="130"/>
      <c r="C92" s="131"/>
      <c r="D92" s="100" t="s">
        <v>108</v>
      </c>
      <c r="E92" s="131"/>
      <c r="F92" s="131"/>
      <c r="G92" s="131"/>
      <c r="H92" s="131"/>
      <c r="I92" s="131"/>
      <c r="J92" s="131"/>
      <c r="K92" s="131"/>
      <c r="L92" s="131"/>
      <c r="M92" s="131"/>
      <c r="N92" s="185">
        <f>N154</f>
        <v>0</v>
      </c>
      <c r="O92" s="251"/>
      <c r="P92" s="251"/>
      <c r="Q92" s="251"/>
      <c r="R92" s="132"/>
      <c r="T92" s="133"/>
      <c r="U92" s="133"/>
    </row>
    <row r="93" spans="2:47" s="7" customFormat="1" ht="19.899999999999999" customHeight="1">
      <c r="B93" s="130"/>
      <c r="C93" s="131"/>
      <c r="D93" s="100" t="s">
        <v>109</v>
      </c>
      <c r="E93" s="131"/>
      <c r="F93" s="131"/>
      <c r="G93" s="131"/>
      <c r="H93" s="131"/>
      <c r="I93" s="131"/>
      <c r="J93" s="131"/>
      <c r="K93" s="131"/>
      <c r="L93" s="131"/>
      <c r="M93" s="131"/>
      <c r="N93" s="185">
        <f>N173</f>
        <v>0</v>
      </c>
      <c r="O93" s="251"/>
      <c r="P93" s="251"/>
      <c r="Q93" s="251"/>
      <c r="R93" s="132"/>
      <c r="T93" s="133"/>
      <c r="U93" s="133"/>
    </row>
    <row r="94" spans="2:47" s="6" customFormat="1" ht="24.95" customHeight="1">
      <c r="B94" s="125"/>
      <c r="C94" s="126"/>
      <c r="D94" s="127" t="s">
        <v>110</v>
      </c>
      <c r="E94" s="126"/>
      <c r="F94" s="126"/>
      <c r="G94" s="126"/>
      <c r="H94" s="126"/>
      <c r="I94" s="126"/>
      <c r="J94" s="126"/>
      <c r="K94" s="126"/>
      <c r="L94" s="126"/>
      <c r="M94" s="126"/>
      <c r="N94" s="252">
        <f>N175</f>
        <v>0</v>
      </c>
      <c r="O94" s="253"/>
      <c r="P94" s="253"/>
      <c r="Q94" s="253"/>
      <c r="R94" s="128"/>
      <c r="T94" s="129"/>
      <c r="U94" s="129"/>
    </row>
    <row r="95" spans="2:47" s="7" customFormat="1" ht="19.899999999999999" customHeight="1">
      <c r="B95" s="130"/>
      <c r="C95" s="131"/>
      <c r="D95" s="100" t="s">
        <v>111</v>
      </c>
      <c r="E95" s="131"/>
      <c r="F95" s="131"/>
      <c r="G95" s="131"/>
      <c r="H95" s="131"/>
      <c r="I95" s="131"/>
      <c r="J95" s="131"/>
      <c r="K95" s="131"/>
      <c r="L95" s="131"/>
      <c r="M95" s="131"/>
      <c r="N95" s="185">
        <f>N176</f>
        <v>0</v>
      </c>
      <c r="O95" s="251"/>
      <c r="P95" s="251"/>
      <c r="Q95" s="251"/>
      <c r="R95" s="132"/>
      <c r="T95" s="133"/>
      <c r="U95" s="133"/>
    </row>
    <row r="96" spans="2:47" s="7" customFormat="1" ht="19.899999999999999" customHeight="1">
      <c r="B96" s="130"/>
      <c r="C96" s="131"/>
      <c r="D96" s="100" t="s">
        <v>112</v>
      </c>
      <c r="E96" s="131"/>
      <c r="F96" s="131"/>
      <c r="G96" s="131"/>
      <c r="H96" s="131"/>
      <c r="I96" s="131"/>
      <c r="J96" s="131"/>
      <c r="K96" s="131"/>
      <c r="L96" s="131"/>
      <c r="M96" s="131"/>
      <c r="N96" s="185">
        <f>N183</f>
        <v>0</v>
      </c>
      <c r="O96" s="251"/>
      <c r="P96" s="251"/>
      <c r="Q96" s="251"/>
      <c r="R96" s="132"/>
      <c r="T96" s="133"/>
      <c r="U96" s="133"/>
    </row>
    <row r="97" spans="2:21" s="7" customFormat="1" ht="19.899999999999999" customHeight="1">
      <c r="B97" s="130"/>
      <c r="C97" s="131"/>
      <c r="D97" s="100" t="s">
        <v>113</v>
      </c>
      <c r="E97" s="131"/>
      <c r="F97" s="131"/>
      <c r="G97" s="131"/>
      <c r="H97" s="131"/>
      <c r="I97" s="131"/>
      <c r="J97" s="131"/>
      <c r="K97" s="131"/>
      <c r="L97" s="131"/>
      <c r="M97" s="131"/>
      <c r="N97" s="185">
        <f>N191</f>
        <v>0</v>
      </c>
      <c r="O97" s="251"/>
      <c r="P97" s="251"/>
      <c r="Q97" s="251"/>
      <c r="R97" s="132"/>
      <c r="T97" s="133"/>
      <c r="U97" s="133"/>
    </row>
    <row r="98" spans="2:21" s="7" customFormat="1" ht="19.899999999999999" customHeight="1">
      <c r="B98" s="130"/>
      <c r="C98" s="131"/>
      <c r="D98" s="100" t="s">
        <v>114</v>
      </c>
      <c r="E98" s="131"/>
      <c r="F98" s="131"/>
      <c r="G98" s="131"/>
      <c r="H98" s="131"/>
      <c r="I98" s="131"/>
      <c r="J98" s="131"/>
      <c r="K98" s="131"/>
      <c r="L98" s="131"/>
      <c r="M98" s="131"/>
      <c r="N98" s="185">
        <f>N203</f>
        <v>0</v>
      </c>
      <c r="O98" s="251"/>
      <c r="P98" s="251"/>
      <c r="Q98" s="251"/>
      <c r="R98" s="132"/>
      <c r="T98" s="133"/>
      <c r="U98" s="133"/>
    </row>
    <row r="99" spans="2:21" s="7" customFormat="1" ht="19.899999999999999" customHeight="1">
      <c r="B99" s="130"/>
      <c r="C99" s="131"/>
      <c r="D99" s="100" t="s">
        <v>115</v>
      </c>
      <c r="E99" s="131"/>
      <c r="F99" s="131"/>
      <c r="G99" s="131"/>
      <c r="H99" s="131"/>
      <c r="I99" s="131"/>
      <c r="J99" s="131"/>
      <c r="K99" s="131"/>
      <c r="L99" s="131"/>
      <c r="M99" s="131"/>
      <c r="N99" s="185">
        <f>N229</f>
        <v>0</v>
      </c>
      <c r="O99" s="251"/>
      <c r="P99" s="251"/>
      <c r="Q99" s="251"/>
      <c r="R99" s="132"/>
      <c r="T99" s="133"/>
      <c r="U99" s="133"/>
    </row>
    <row r="100" spans="2:21" s="7" customFormat="1" ht="19.899999999999999" customHeight="1">
      <c r="B100" s="130"/>
      <c r="C100" s="131"/>
      <c r="D100" s="100" t="s">
        <v>116</v>
      </c>
      <c r="E100" s="131"/>
      <c r="F100" s="131"/>
      <c r="G100" s="131"/>
      <c r="H100" s="131"/>
      <c r="I100" s="131"/>
      <c r="J100" s="131"/>
      <c r="K100" s="131"/>
      <c r="L100" s="131"/>
      <c r="M100" s="131"/>
      <c r="N100" s="185">
        <f>N262</f>
        <v>0</v>
      </c>
      <c r="O100" s="251"/>
      <c r="P100" s="251"/>
      <c r="Q100" s="251"/>
      <c r="R100" s="132"/>
      <c r="T100" s="133"/>
      <c r="U100" s="133"/>
    </row>
    <row r="101" spans="2:21" s="7" customFormat="1" ht="19.899999999999999" customHeight="1">
      <c r="B101" s="130"/>
      <c r="C101" s="131"/>
      <c r="D101" s="100" t="s">
        <v>117</v>
      </c>
      <c r="E101" s="131"/>
      <c r="F101" s="131"/>
      <c r="G101" s="131"/>
      <c r="H101" s="131"/>
      <c r="I101" s="131"/>
      <c r="J101" s="131"/>
      <c r="K101" s="131"/>
      <c r="L101" s="131"/>
      <c r="M101" s="131"/>
      <c r="N101" s="185">
        <f>N266</f>
        <v>0</v>
      </c>
      <c r="O101" s="251"/>
      <c r="P101" s="251"/>
      <c r="Q101" s="251"/>
      <c r="R101" s="132"/>
      <c r="T101" s="133"/>
      <c r="U101" s="133"/>
    </row>
    <row r="102" spans="2:21" s="7" customFormat="1" ht="19.899999999999999" customHeight="1">
      <c r="B102" s="130"/>
      <c r="C102" s="131"/>
      <c r="D102" s="100" t="s">
        <v>118</v>
      </c>
      <c r="E102" s="131"/>
      <c r="F102" s="131"/>
      <c r="G102" s="131"/>
      <c r="H102" s="131"/>
      <c r="I102" s="131"/>
      <c r="J102" s="131"/>
      <c r="K102" s="131"/>
      <c r="L102" s="131"/>
      <c r="M102" s="131"/>
      <c r="N102" s="185">
        <f>N271</f>
        <v>0</v>
      </c>
      <c r="O102" s="251"/>
      <c r="P102" s="251"/>
      <c r="Q102" s="251"/>
      <c r="R102" s="132"/>
      <c r="T102" s="133"/>
      <c r="U102" s="133"/>
    </row>
    <row r="103" spans="2:21" s="7" customFormat="1" ht="19.899999999999999" customHeight="1">
      <c r="B103" s="130"/>
      <c r="C103" s="131"/>
      <c r="D103" s="100" t="s">
        <v>119</v>
      </c>
      <c r="E103" s="131"/>
      <c r="F103" s="131"/>
      <c r="G103" s="131"/>
      <c r="H103" s="131"/>
      <c r="I103" s="131"/>
      <c r="J103" s="131"/>
      <c r="K103" s="131"/>
      <c r="L103" s="131"/>
      <c r="M103" s="131"/>
      <c r="N103" s="185">
        <f>N282</f>
        <v>0</v>
      </c>
      <c r="O103" s="251"/>
      <c r="P103" s="251"/>
      <c r="Q103" s="251"/>
      <c r="R103" s="132"/>
      <c r="T103" s="133"/>
      <c r="U103" s="133"/>
    </row>
    <row r="104" spans="2:21" s="7" customFormat="1" ht="19.899999999999999" customHeight="1">
      <c r="B104" s="130"/>
      <c r="C104" s="131"/>
      <c r="D104" s="100" t="s">
        <v>120</v>
      </c>
      <c r="E104" s="131"/>
      <c r="F104" s="131"/>
      <c r="G104" s="131"/>
      <c r="H104" s="131"/>
      <c r="I104" s="131"/>
      <c r="J104" s="131"/>
      <c r="K104" s="131"/>
      <c r="L104" s="131"/>
      <c r="M104" s="131"/>
      <c r="N104" s="185">
        <f>N289</f>
        <v>0</v>
      </c>
      <c r="O104" s="251"/>
      <c r="P104" s="251"/>
      <c r="Q104" s="251"/>
      <c r="R104" s="132"/>
      <c r="T104" s="133"/>
      <c r="U104" s="133"/>
    </row>
    <row r="105" spans="2:21" s="7" customFormat="1" ht="19.899999999999999" customHeight="1">
      <c r="B105" s="130"/>
      <c r="C105" s="131"/>
      <c r="D105" s="100" t="s">
        <v>121</v>
      </c>
      <c r="E105" s="131"/>
      <c r="F105" s="131"/>
      <c r="G105" s="131"/>
      <c r="H105" s="131"/>
      <c r="I105" s="131"/>
      <c r="J105" s="131"/>
      <c r="K105" s="131"/>
      <c r="L105" s="131"/>
      <c r="M105" s="131"/>
      <c r="N105" s="185">
        <f>N308</f>
        <v>0</v>
      </c>
      <c r="O105" s="251"/>
      <c r="P105" s="251"/>
      <c r="Q105" s="251"/>
      <c r="R105" s="132"/>
      <c r="T105" s="133"/>
      <c r="U105" s="133"/>
    </row>
    <row r="106" spans="2:21" s="7" customFormat="1" ht="19.899999999999999" customHeight="1">
      <c r="B106" s="130"/>
      <c r="C106" s="131"/>
      <c r="D106" s="100" t="s">
        <v>122</v>
      </c>
      <c r="E106" s="131"/>
      <c r="F106" s="131"/>
      <c r="G106" s="131"/>
      <c r="H106" s="131"/>
      <c r="I106" s="131"/>
      <c r="J106" s="131"/>
      <c r="K106" s="131"/>
      <c r="L106" s="131"/>
      <c r="M106" s="131"/>
      <c r="N106" s="185">
        <f>N312</f>
        <v>0</v>
      </c>
      <c r="O106" s="251"/>
      <c r="P106" s="251"/>
      <c r="Q106" s="251"/>
      <c r="R106" s="132"/>
      <c r="T106" s="133"/>
      <c r="U106" s="133"/>
    </row>
    <row r="107" spans="2:21" s="7" customFormat="1" ht="19.899999999999999" customHeight="1">
      <c r="B107" s="130"/>
      <c r="C107" s="131"/>
      <c r="D107" s="100" t="s">
        <v>123</v>
      </c>
      <c r="E107" s="131"/>
      <c r="F107" s="131"/>
      <c r="G107" s="131"/>
      <c r="H107" s="131"/>
      <c r="I107" s="131"/>
      <c r="J107" s="131"/>
      <c r="K107" s="131"/>
      <c r="L107" s="131"/>
      <c r="M107" s="131"/>
      <c r="N107" s="185">
        <f>N320</f>
        <v>0</v>
      </c>
      <c r="O107" s="251"/>
      <c r="P107" s="251"/>
      <c r="Q107" s="251"/>
      <c r="R107" s="132"/>
      <c r="T107" s="133"/>
      <c r="U107" s="133"/>
    </row>
    <row r="108" spans="2:21" s="7" customFormat="1" ht="19.899999999999999" customHeight="1">
      <c r="B108" s="130"/>
      <c r="C108" s="131"/>
      <c r="D108" s="100" t="s">
        <v>124</v>
      </c>
      <c r="E108" s="131"/>
      <c r="F108" s="131"/>
      <c r="G108" s="131"/>
      <c r="H108" s="131"/>
      <c r="I108" s="131"/>
      <c r="J108" s="131"/>
      <c r="K108" s="131"/>
      <c r="L108" s="131"/>
      <c r="M108" s="131"/>
      <c r="N108" s="185">
        <f>N324</f>
        <v>0</v>
      </c>
      <c r="O108" s="251"/>
      <c r="P108" s="251"/>
      <c r="Q108" s="251"/>
      <c r="R108" s="132"/>
      <c r="T108" s="133"/>
      <c r="U108" s="133"/>
    </row>
    <row r="109" spans="2:21" s="6" customFormat="1" ht="24.95" customHeight="1">
      <c r="B109" s="125"/>
      <c r="C109" s="126"/>
      <c r="D109" s="127" t="s">
        <v>125</v>
      </c>
      <c r="E109" s="126"/>
      <c r="F109" s="126"/>
      <c r="G109" s="126"/>
      <c r="H109" s="126"/>
      <c r="I109" s="126"/>
      <c r="J109" s="126"/>
      <c r="K109" s="126"/>
      <c r="L109" s="126"/>
      <c r="M109" s="126"/>
      <c r="N109" s="252">
        <f>N330</f>
        <v>0</v>
      </c>
      <c r="O109" s="253"/>
      <c r="P109" s="253"/>
      <c r="Q109" s="253"/>
      <c r="R109" s="128"/>
      <c r="T109" s="129"/>
      <c r="U109" s="129"/>
    </row>
    <row r="110" spans="2:21" s="7" customFormat="1" ht="19.899999999999999" customHeight="1">
      <c r="B110" s="130"/>
      <c r="C110" s="131"/>
      <c r="D110" s="100" t="s">
        <v>126</v>
      </c>
      <c r="E110" s="131"/>
      <c r="F110" s="131"/>
      <c r="G110" s="131"/>
      <c r="H110" s="131"/>
      <c r="I110" s="131"/>
      <c r="J110" s="131"/>
      <c r="K110" s="131"/>
      <c r="L110" s="131"/>
      <c r="M110" s="131"/>
      <c r="N110" s="185">
        <f>N331</f>
        <v>0</v>
      </c>
      <c r="O110" s="251"/>
      <c r="P110" s="251"/>
      <c r="Q110" s="251"/>
      <c r="R110" s="132"/>
      <c r="T110" s="133"/>
      <c r="U110" s="133"/>
    </row>
    <row r="111" spans="2:21" s="7" customFormat="1" ht="19.899999999999999" customHeight="1">
      <c r="B111" s="130"/>
      <c r="C111" s="131"/>
      <c r="D111" s="100" t="s">
        <v>127</v>
      </c>
      <c r="E111" s="131"/>
      <c r="F111" s="131"/>
      <c r="G111" s="131"/>
      <c r="H111" s="131"/>
      <c r="I111" s="131"/>
      <c r="J111" s="131"/>
      <c r="K111" s="131"/>
      <c r="L111" s="131"/>
      <c r="M111" s="131"/>
      <c r="N111" s="185">
        <f>N343</f>
        <v>0</v>
      </c>
      <c r="O111" s="251"/>
      <c r="P111" s="251"/>
      <c r="Q111" s="251"/>
      <c r="R111" s="132"/>
      <c r="T111" s="133"/>
      <c r="U111" s="133"/>
    </row>
    <row r="112" spans="2:21" s="6" customFormat="1" ht="21.75" customHeight="1">
      <c r="B112" s="125"/>
      <c r="C112" s="126"/>
      <c r="D112" s="127" t="s">
        <v>128</v>
      </c>
      <c r="E112" s="126"/>
      <c r="F112" s="126"/>
      <c r="G112" s="126"/>
      <c r="H112" s="126"/>
      <c r="I112" s="126"/>
      <c r="J112" s="126"/>
      <c r="K112" s="126"/>
      <c r="L112" s="126"/>
      <c r="M112" s="126"/>
      <c r="N112" s="239">
        <f>N345</f>
        <v>0</v>
      </c>
      <c r="O112" s="253"/>
      <c r="P112" s="253"/>
      <c r="Q112" s="253"/>
      <c r="R112" s="128"/>
      <c r="T112" s="129"/>
      <c r="U112" s="129"/>
    </row>
    <row r="113" spans="2:65" s="1" customFormat="1" ht="21.75" customHeight="1"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6"/>
      <c r="T113" s="123"/>
      <c r="U113" s="123"/>
    </row>
    <row r="114" spans="2:65" s="1" customFormat="1" ht="29.25" customHeight="1">
      <c r="B114" s="34"/>
      <c r="C114" s="124" t="s">
        <v>129</v>
      </c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254">
        <f>ROUND(N115+N116+N117+N118+N119+N120,2)</f>
        <v>0</v>
      </c>
      <c r="O114" s="255"/>
      <c r="P114" s="255"/>
      <c r="Q114" s="255"/>
      <c r="R114" s="36"/>
      <c r="T114" s="134"/>
      <c r="U114" s="135" t="s">
        <v>40</v>
      </c>
    </row>
    <row r="115" spans="2:65" s="1" customFormat="1" ht="18" customHeight="1">
      <c r="B115" s="34"/>
      <c r="C115" s="35"/>
      <c r="D115" s="182" t="s">
        <v>130</v>
      </c>
      <c r="E115" s="183"/>
      <c r="F115" s="183"/>
      <c r="G115" s="183"/>
      <c r="H115" s="183"/>
      <c r="I115" s="35"/>
      <c r="J115" s="35"/>
      <c r="K115" s="35"/>
      <c r="L115" s="35"/>
      <c r="M115" s="35"/>
      <c r="N115" s="184">
        <f>ROUND(N87*T115,2)</f>
        <v>0</v>
      </c>
      <c r="O115" s="185"/>
      <c r="P115" s="185"/>
      <c r="Q115" s="185"/>
      <c r="R115" s="36"/>
      <c r="S115" s="136"/>
      <c r="T115" s="137"/>
      <c r="U115" s="138" t="s">
        <v>43</v>
      </c>
      <c r="V115" s="136"/>
      <c r="W115" s="136"/>
      <c r="X115" s="136"/>
      <c r="Y115" s="136"/>
      <c r="Z115" s="136"/>
      <c r="AA115" s="136"/>
      <c r="AB115" s="136"/>
      <c r="AC115" s="136"/>
      <c r="AD115" s="136"/>
      <c r="AE115" s="136"/>
      <c r="AF115" s="136"/>
      <c r="AG115" s="136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  <c r="AV115" s="136"/>
      <c r="AW115" s="136"/>
      <c r="AX115" s="136"/>
      <c r="AY115" s="139" t="s">
        <v>131</v>
      </c>
      <c r="AZ115" s="136"/>
      <c r="BA115" s="136"/>
      <c r="BB115" s="136"/>
      <c r="BC115" s="136"/>
      <c r="BD115" s="136"/>
      <c r="BE115" s="140">
        <f t="shared" ref="BE115:BE120" si="0">IF(U115="základná",N115,0)</f>
        <v>0</v>
      </c>
      <c r="BF115" s="140">
        <f t="shared" ref="BF115:BF120" si="1">IF(U115="znížená",N115,0)</f>
        <v>0</v>
      </c>
      <c r="BG115" s="140">
        <f t="shared" ref="BG115:BG120" si="2">IF(U115="zákl. prenesená",N115,0)</f>
        <v>0</v>
      </c>
      <c r="BH115" s="140">
        <f t="shared" ref="BH115:BH120" si="3">IF(U115="zníž. prenesená",N115,0)</f>
        <v>0</v>
      </c>
      <c r="BI115" s="140">
        <f t="shared" ref="BI115:BI120" si="4">IF(U115="nulová",N115,0)</f>
        <v>0</v>
      </c>
      <c r="BJ115" s="139" t="s">
        <v>132</v>
      </c>
      <c r="BK115" s="136"/>
      <c r="BL115" s="136"/>
      <c r="BM115" s="136"/>
    </row>
    <row r="116" spans="2:65" s="1" customFormat="1" ht="18" customHeight="1">
      <c r="B116" s="34"/>
      <c r="C116" s="35"/>
      <c r="D116" s="182" t="s">
        <v>133</v>
      </c>
      <c r="E116" s="183"/>
      <c r="F116" s="183"/>
      <c r="G116" s="183"/>
      <c r="H116" s="183"/>
      <c r="I116" s="35"/>
      <c r="J116" s="35"/>
      <c r="K116" s="35"/>
      <c r="L116" s="35"/>
      <c r="M116" s="35"/>
      <c r="N116" s="184">
        <f>ROUND(N87*T116,2)</f>
        <v>0</v>
      </c>
      <c r="O116" s="185"/>
      <c r="P116" s="185"/>
      <c r="Q116" s="185"/>
      <c r="R116" s="36"/>
      <c r="S116" s="136"/>
      <c r="T116" s="137"/>
      <c r="U116" s="138" t="s">
        <v>43</v>
      </c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6"/>
      <c r="AU116" s="136"/>
      <c r="AV116" s="136"/>
      <c r="AW116" s="136"/>
      <c r="AX116" s="136"/>
      <c r="AY116" s="139" t="s">
        <v>131</v>
      </c>
      <c r="AZ116" s="136"/>
      <c r="BA116" s="136"/>
      <c r="BB116" s="136"/>
      <c r="BC116" s="136"/>
      <c r="BD116" s="136"/>
      <c r="BE116" s="140">
        <f t="shared" si="0"/>
        <v>0</v>
      </c>
      <c r="BF116" s="140">
        <f t="shared" si="1"/>
        <v>0</v>
      </c>
      <c r="BG116" s="140">
        <f t="shared" si="2"/>
        <v>0</v>
      </c>
      <c r="BH116" s="140">
        <f t="shared" si="3"/>
        <v>0</v>
      </c>
      <c r="BI116" s="140">
        <f t="shared" si="4"/>
        <v>0</v>
      </c>
      <c r="BJ116" s="139" t="s">
        <v>132</v>
      </c>
      <c r="BK116" s="136"/>
      <c r="BL116" s="136"/>
      <c r="BM116" s="136"/>
    </row>
    <row r="117" spans="2:65" s="1" customFormat="1" ht="18" customHeight="1">
      <c r="B117" s="34"/>
      <c r="C117" s="35"/>
      <c r="D117" s="182" t="s">
        <v>134</v>
      </c>
      <c r="E117" s="183"/>
      <c r="F117" s="183"/>
      <c r="G117" s="183"/>
      <c r="H117" s="183"/>
      <c r="I117" s="35"/>
      <c r="J117" s="35"/>
      <c r="K117" s="35"/>
      <c r="L117" s="35"/>
      <c r="M117" s="35"/>
      <c r="N117" s="184">
        <f>ROUND(N87*T117,2)</f>
        <v>0</v>
      </c>
      <c r="O117" s="185"/>
      <c r="P117" s="185"/>
      <c r="Q117" s="185"/>
      <c r="R117" s="36"/>
      <c r="S117" s="136"/>
      <c r="T117" s="137"/>
      <c r="U117" s="138" t="s">
        <v>43</v>
      </c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9" t="s">
        <v>131</v>
      </c>
      <c r="AZ117" s="136"/>
      <c r="BA117" s="136"/>
      <c r="BB117" s="136"/>
      <c r="BC117" s="136"/>
      <c r="BD117" s="136"/>
      <c r="BE117" s="140">
        <f t="shared" si="0"/>
        <v>0</v>
      </c>
      <c r="BF117" s="140">
        <f t="shared" si="1"/>
        <v>0</v>
      </c>
      <c r="BG117" s="140">
        <f t="shared" si="2"/>
        <v>0</v>
      </c>
      <c r="BH117" s="140">
        <f t="shared" si="3"/>
        <v>0</v>
      </c>
      <c r="BI117" s="140">
        <f t="shared" si="4"/>
        <v>0</v>
      </c>
      <c r="BJ117" s="139" t="s">
        <v>132</v>
      </c>
      <c r="BK117" s="136"/>
      <c r="BL117" s="136"/>
      <c r="BM117" s="136"/>
    </row>
    <row r="118" spans="2:65" s="1" customFormat="1" ht="18" customHeight="1">
      <c r="B118" s="34"/>
      <c r="C118" s="35"/>
      <c r="D118" s="182" t="s">
        <v>135</v>
      </c>
      <c r="E118" s="183"/>
      <c r="F118" s="183"/>
      <c r="G118" s="183"/>
      <c r="H118" s="183"/>
      <c r="I118" s="35"/>
      <c r="J118" s="35"/>
      <c r="K118" s="35"/>
      <c r="L118" s="35"/>
      <c r="M118" s="35"/>
      <c r="N118" s="184">
        <f>ROUND(N87*T118,2)</f>
        <v>0</v>
      </c>
      <c r="O118" s="185"/>
      <c r="P118" s="185"/>
      <c r="Q118" s="185"/>
      <c r="R118" s="36"/>
      <c r="S118" s="136"/>
      <c r="T118" s="137"/>
      <c r="U118" s="138" t="s">
        <v>43</v>
      </c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  <c r="AV118" s="136"/>
      <c r="AW118" s="136"/>
      <c r="AX118" s="136"/>
      <c r="AY118" s="139" t="s">
        <v>131</v>
      </c>
      <c r="AZ118" s="136"/>
      <c r="BA118" s="136"/>
      <c r="BB118" s="136"/>
      <c r="BC118" s="136"/>
      <c r="BD118" s="136"/>
      <c r="BE118" s="140">
        <f t="shared" si="0"/>
        <v>0</v>
      </c>
      <c r="BF118" s="140">
        <f t="shared" si="1"/>
        <v>0</v>
      </c>
      <c r="BG118" s="140">
        <f t="shared" si="2"/>
        <v>0</v>
      </c>
      <c r="BH118" s="140">
        <f t="shared" si="3"/>
        <v>0</v>
      </c>
      <c r="BI118" s="140">
        <f t="shared" si="4"/>
        <v>0</v>
      </c>
      <c r="BJ118" s="139" t="s">
        <v>132</v>
      </c>
      <c r="BK118" s="136"/>
      <c r="BL118" s="136"/>
      <c r="BM118" s="136"/>
    </row>
    <row r="119" spans="2:65" s="1" customFormat="1" ht="18" customHeight="1">
      <c r="B119" s="34"/>
      <c r="C119" s="35"/>
      <c r="D119" s="182" t="s">
        <v>136</v>
      </c>
      <c r="E119" s="183"/>
      <c r="F119" s="183"/>
      <c r="G119" s="183"/>
      <c r="H119" s="183"/>
      <c r="I119" s="35"/>
      <c r="J119" s="35"/>
      <c r="K119" s="35"/>
      <c r="L119" s="35"/>
      <c r="M119" s="35"/>
      <c r="N119" s="184">
        <f>ROUND(N87*T119,2)</f>
        <v>0</v>
      </c>
      <c r="O119" s="185"/>
      <c r="P119" s="185"/>
      <c r="Q119" s="185"/>
      <c r="R119" s="36"/>
      <c r="S119" s="136"/>
      <c r="T119" s="137"/>
      <c r="U119" s="138" t="s">
        <v>43</v>
      </c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  <c r="AT119" s="136"/>
      <c r="AU119" s="136"/>
      <c r="AV119" s="136"/>
      <c r="AW119" s="136"/>
      <c r="AX119" s="136"/>
      <c r="AY119" s="139" t="s">
        <v>131</v>
      </c>
      <c r="AZ119" s="136"/>
      <c r="BA119" s="136"/>
      <c r="BB119" s="136"/>
      <c r="BC119" s="136"/>
      <c r="BD119" s="136"/>
      <c r="BE119" s="140">
        <f t="shared" si="0"/>
        <v>0</v>
      </c>
      <c r="BF119" s="140">
        <f t="shared" si="1"/>
        <v>0</v>
      </c>
      <c r="BG119" s="140">
        <f t="shared" si="2"/>
        <v>0</v>
      </c>
      <c r="BH119" s="140">
        <f t="shared" si="3"/>
        <v>0</v>
      </c>
      <c r="BI119" s="140">
        <f t="shared" si="4"/>
        <v>0</v>
      </c>
      <c r="BJ119" s="139" t="s">
        <v>132</v>
      </c>
      <c r="BK119" s="136"/>
      <c r="BL119" s="136"/>
      <c r="BM119" s="136"/>
    </row>
    <row r="120" spans="2:65" s="1" customFormat="1" ht="18" customHeight="1">
      <c r="B120" s="34"/>
      <c r="C120" s="35"/>
      <c r="D120" s="100" t="s">
        <v>137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184">
        <f>ROUND(N87*T120,2)</f>
        <v>0</v>
      </c>
      <c r="O120" s="185"/>
      <c r="P120" s="185"/>
      <c r="Q120" s="185"/>
      <c r="R120" s="36"/>
      <c r="S120" s="136"/>
      <c r="T120" s="141"/>
      <c r="U120" s="142" t="s">
        <v>43</v>
      </c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9" t="s">
        <v>138</v>
      </c>
      <c r="AZ120" s="136"/>
      <c r="BA120" s="136"/>
      <c r="BB120" s="136"/>
      <c r="BC120" s="136"/>
      <c r="BD120" s="136"/>
      <c r="BE120" s="140">
        <f t="shared" si="0"/>
        <v>0</v>
      </c>
      <c r="BF120" s="140">
        <f t="shared" si="1"/>
        <v>0</v>
      </c>
      <c r="BG120" s="140">
        <f t="shared" si="2"/>
        <v>0</v>
      </c>
      <c r="BH120" s="140">
        <f t="shared" si="3"/>
        <v>0</v>
      </c>
      <c r="BI120" s="140">
        <f t="shared" si="4"/>
        <v>0</v>
      </c>
      <c r="BJ120" s="139" t="s">
        <v>132</v>
      </c>
      <c r="BK120" s="136"/>
      <c r="BL120" s="136"/>
      <c r="BM120" s="136"/>
    </row>
    <row r="121" spans="2:65" s="1" customFormat="1">
      <c r="B121" s="34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6"/>
      <c r="T121" s="123"/>
      <c r="U121" s="123"/>
    </row>
    <row r="122" spans="2:65" s="1" customFormat="1" ht="29.25" customHeight="1">
      <c r="B122" s="34"/>
      <c r="C122" s="111" t="s">
        <v>91</v>
      </c>
      <c r="D122" s="112"/>
      <c r="E122" s="112"/>
      <c r="F122" s="112"/>
      <c r="G122" s="112"/>
      <c r="H122" s="112"/>
      <c r="I122" s="112"/>
      <c r="J122" s="112"/>
      <c r="K122" s="112"/>
      <c r="L122" s="179">
        <f>ROUND(SUM(N87+N114),2)</f>
        <v>0</v>
      </c>
      <c r="M122" s="179"/>
      <c r="N122" s="179"/>
      <c r="O122" s="179"/>
      <c r="P122" s="179"/>
      <c r="Q122" s="179"/>
      <c r="R122" s="36"/>
      <c r="T122" s="123"/>
      <c r="U122" s="123"/>
    </row>
    <row r="123" spans="2:65" s="1" customFormat="1" ht="6.95" customHeight="1">
      <c r="B123" s="58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60"/>
      <c r="T123" s="123"/>
      <c r="U123" s="123"/>
    </row>
    <row r="127" spans="2:65" s="1" customFormat="1" ht="6.95" customHeight="1">
      <c r="B127" s="61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3"/>
    </row>
    <row r="128" spans="2:65" s="1" customFormat="1" ht="36.950000000000003" customHeight="1">
      <c r="B128" s="34"/>
      <c r="C128" s="194" t="s">
        <v>139</v>
      </c>
      <c r="D128" s="247"/>
      <c r="E128" s="247"/>
      <c r="F128" s="247"/>
      <c r="G128" s="247"/>
      <c r="H128" s="247"/>
      <c r="I128" s="247"/>
      <c r="J128" s="247"/>
      <c r="K128" s="247"/>
      <c r="L128" s="247"/>
      <c r="M128" s="247"/>
      <c r="N128" s="247"/>
      <c r="O128" s="247"/>
      <c r="P128" s="247"/>
      <c r="Q128" s="247"/>
      <c r="R128" s="36"/>
    </row>
    <row r="129" spans="2:65" s="1" customFormat="1" ht="6.95" customHeight="1">
      <c r="B129" s="34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6"/>
    </row>
    <row r="130" spans="2:65" s="1" customFormat="1" ht="36.950000000000003" customHeight="1">
      <c r="B130" s="34"/>
      <c r="C130" s="68" t="s">
        <v>17</v>
      </c>
      <c r="D130" s="35"/>
      <c r="E130" s="35"/>
      <c r="F130" s="196" t="str">
        <f>F6</f>
        <v>Rekonštrukcia  sociálnych zariadení  ŠI SOŠ techniky a služieb BREZNO</v>
      </c>
      <c r="G130" s="247"/>
      <c r="H130" s="247"/>
      <c r="I130" s="247"/>
      <c r="J130" s="247"/>
      <c r="K130" s="247"/>
      <c r="L130" s="247"/>
      <c r="M130" s="247"/>
      <c r="N130" s="247"/>
      <c r="O130" s="247"/>
      <c r="P130" s="247"/>
      <c r="Q130" s="35"/>
      <c r="R130" s="36"/>
    </row>
    <row r="131" spans="2:65" s="1" customFormat="1" ht="6.95" customHeight="1">
      <c r="B131" s="34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6"/>
    </row>
    <row r="132" spans="2:65" s="1" customFormat="1" ht="18" customHeight="1">
      <c r="B132" s="34"/>
      <c r="C132" s="29" t="s">
        <v>22</v>
      </c>
      <c r="D132" s="35"/>
      <c r="E132" s="35"/>
      <c r="F132" s="27" t="str">
        <f>F8</f>
        <v>Brezno</v>
      </c>
      <c r="G132" s="35"/>
      <c r="H132" s="35"/>
      <c r="I132" s="35"/>
      <c r="J132" s="35"/>
      <c r="K132" s="29" t="s">
        <v>24</v>
      </c>
      <c r="L132" s="35"/>
      <c r="M132" s="248" t="str">
        <f>IF(O8="","",O8)</f>
        <v>10.4.2018</v>
      </c>
      <c r="N132" s="248"/>
      <c r="O132" s="248"/>
      <c r="P132" s="248"/>
      <c r="Q132" s="35"/>
      <c r="R132" s="36"/>
    </row>
    <row r="133" spans="2:65" s="1" customFormat="1" ht="6.95" customHeight="1">
      <c r="B133" s="34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6"/>
    </row>
    <row r="134" spans="2:65" s="1" customFormat="1" ht="15">
      <c r="B134" s="34"/>
      <c r="C134" s="29" t="s">
        <v>26</v>
      </c>
      <c r="D134" s="35"/>
      <c r="E134" s="35"/>
      <c r="F134" s="27" t="str">
        <f>E11</f>
        <v xml:space="preserve"> </v>
      </c>
      <c r="G134" s="35"/>
      <c r="H134" s="35"/>
      <c r="I134" s="35"/>
      <c r="J134" s="35"/>
      <c r="K134" s="29" t="s">
        <v>32</v>
      </c>
      <c r="L134" s="35"/>
      <c r="M134" s="216" t="str">
        <f>E17</f>
        <v xml:space="preserve"> </v>
      </c>
      <c r="N134" s="216"/>
      <c r="O134" s="216"/>
      <c r="P134" s="216"/>
      <c r="Q134" s="216"/>
      <c r="R134" s="36"/>
    </row>
    <row r="135" spans="2:65" s="1" customFormat="1" ht="14.45" customHeight="1">
      <c r="B135" s="34"/>
      <c r="C135" s="29" t="s">
        <v>30</v>
      </c>
      <c r="D135" s="35"/>
      <c r="E135" s="35"/>
      <c r="F135" s="27" t="str">
        <f>IF(E14="","",E14)</f>
        <v>Vyplň údaj</v>
      </c>
      <c r="G135" s="35"/>
      <c r="H135" s="35"/>
      <c r="I135" s="35"/>
      <c r="J135" s="35"/>
      <c r="K135" s="29" t="s">
        <v>35</v>
      </c>
      <c r="L135" s="35"/>
      <c r="M135" s="216" t="str">
        <f>E20</f>
        <v xml:space="preserve"> </v>
      </c>
      <c r="N135" s="216"/>
      <c r="O135" s="216"/>
      <c r="P135" s="216"/>
      <c r="Q135" s="216"/>
      <c r="R135" s="36"/>
    </row>
    <row r="136" spans="2:65" s="1" customFormat="1" ht="10.35" customHeight="1">
      <c r="B136" s="34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6"/>
    </row>
    <row r="137" spans="2:65" s="8" customFormat="1" ht="29.25" customHeight="1">
      <c r="B137" s="143"/>
      <c r="C137" s="144" t="s">
        <v>140</v>
      </c>
      <c r="D137" s="145" t="s">
        <v>141</v>
      </c>
      <c r="E137" s="145" t="s">
        <v>58</v>
      </c>
      <c r="F137" s="249" t="s">
        <v>142</v>
      </c>
      <c r="G137" s="249"/>
      <c r="H137" s="249"/>
      <c r="I137" s="249"/>
      <c r="J137" s="145" t="s">
        <v>143</v>
      </c>
      <c r="K137" s="145" t="s">
        <v>144</v>
      </c>
      <c r="L137" s="249" t="s">
        <v>145</v>
      </c>
      <c r="M137" s="249"/>
      <c r="N137" s="249" t="s">
        <v>101</v>
      </c>
      <c r="O137" s="249"/>
      <c r="P137" s="249"/>
      <c r="Q137" s="250"/>
      <c r="R137" s="146"/>
      <c r="T137" s="79" t="s">
        <v>146</v>
      </c>
      <c r="U137" s="80" t="s">
        <v>40</v>
      </c>
      <c r="V137" s="80" t="s">
        <v>147</v>
      </c>
      <c r="W137" s="80" t="s">
        <v>148</v>
      </c>
      <c r="X137" s="80" t="s">
        <v>149</v>
      </c>
      <c r="Y137" s="80" t="s">
        <v>150</v>
      </c>
      <c r="Z137" s="80" t="s">
        <v>151</v>
      </c>
      <c r="AA137" s="81" t="s">
        <v>152</v>
      </c>
    </row>
    <row r="138" spans="2:65" s="1" customFormat="1" ht="29.25" customHeight="1">
      <c r="B138" s="34"/>
      <c r="C138" s="83" t="s">
        <v>98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237">
        <f>BK138</f>
        <v>0</v>
      </c>
      <c r="O138" s="238"/>
      <c r="P138" s="238"/>
      <c r="Q138" s="238"/>
      <c r="R138" s="36"/>
      <c r="T138" s="82"/>
      <c r="U138" s="50"/>
      <c r="V138" s="50"/>
      <c r="W138" s="147">
        <f>W139+W175+W330+W345</f>
        <v>0</v>
      </c>
      <c r="X138" s="50"/>
      <c r="Y138" s="147">
        <f>Y139+Y175+Y330+Y345</f>
        <v>33.794664489999995</v>
      </c>
      <c r="Z138" s="50"/>
      <c r="AA138" s="148">
        <f>AA139+AA175+AA330+AA345</f>
        <v>40.312477800000003</v>
      </c>
      <c r="AT138" s="18" t="s">
        <v>75</v>
      </c>
      <c r="AU138" s="18" t="s">
        <v>103</v>
      </c>
      <c r="BK138" s="149">
        <f>BK139+BK175+BK330+BK345</f>
        <v>0</v>
      </c>
    </row>
    <row r="139" spans="2:65" s="9" customFormat="1" ht="37.35" customHeight="1">
      <c r="B139" s="150"/>
      <c r="C139" s="151"/>
      <c r="D139" s="152" t="s">
        <v>104</v>
      </c>
      <c r="E139" s="152"/>
      <c r="F139" s="152"/>
      <c r="G139" s="152"/>
      <c r="H139" s="152"/>
      <c r="I139" s="152"/>
      <c r="J139" s="152"/>
      <c r="K139" s="152"/>
      <c r="L139" s="152"/>
      <c r="M139" s="152"/>
      <c r="N139" s="239">
        <f>BK139</f>
        <v>0</v>
      </c>
      <c r="O139" s="240"/>
      <c r="P139" s="240"/>
      <c r="Q139" s="240"/>
      <c r="R139" s="153"/>
      <c r="T139" s="154"/>
      <c r="U139" s="151"/>
      <c r="V139" s="151"/>
      <c r="W139" s="155">
        <f>W140+W142+W144+W154+W173</f>
        <v>0</v>
      </c>
      <c r="X139" s="151"/>
      <c r="Y139" s="155">
        <f>Y140+Y142+Y144+Y154+Y173</f>
        <v>22.237193499999997</v>
      </c>
      <c r="Z139" s="151"/>
      <c r="AA139" s="156">
        <f>AA140+AA142+AA144+AA154+AA173</f>
        <v>36.215260000000001</v>
      </c>
      <c r="AR139" s="157" t="s">
        <v>81</v>
      </c>
      <c r="AT139" s="158" t="s">
        <v>75</v>
      </c>
      <c r="AU139" s="158" t="s">
        <v>76</v>
      </c>
      <c r="AY139" s="157" t="s">
        <v>153</v>
      </c>
      <c r="BK139" s="159">
        <f>BK140+BK142+BK144+BK154+BK173</f>
        <v>0</v>
      </c>
    </row>
    <row r="140" spans="2:65" s="9" customFormat="1" ht="19.899999999999999" customHeight="1">
      <c r="B140" s="150"/>
      <c r="C140" s="151"/>
      <c r="D140" s="160" t="s">
        <v>105</v>
      </c>
      <c r="E140" s="160"/>
      <c r="F140" s="160"/>
      <c r="G140" s="160"/>
      <c r="H140" s="160"/>
      <c r="I140" s="160"/>
      <c r="J140" s="160"/>
      <c r="K140" s="160"/>
      <c r="L140" s="160"/>
      <c r="M140" s="160"/>
      <c r="N140" s="229">
        <f>BK140</f>
        <v>0</v>
      </c>
      <c r="O140" s="230"/>
      <c r="P140" s="230"/>
      <c r="Q140" s="230"/>
      <c r="R140" s="153"/>
      <c r="T140" s="154"/>
      <c r="U140" s="151"/>
      <c r="V140" s="151"/>
      <c r="W140" s="155">
        <f>W141</f>
        <v>0</v>
      </c>
      <c r="X140" s="151"/>
      <c r="Y140" s="155">
        <f>Y141</f>
        <v>1.4636999999999998</v>
      </c>
      <c r="Z140" s="151"/>
      <c r="AA140" s="156">
        <f>AA141</f>
        <v>0</v>
      </c>
      <c r="AR140" s="157" t="s">
        <v>81</v>
      </c>
      <c r="AT140" s="158" t="s">
        <v>75</v>
      </c>
      <c r="AU140" s="158" t="s">
        <v>81</v>
      </c>
      <c r="AY140" s="157" t="s">
        <v>153</v>
      </c>
      <c r="BK140" s="159">
        <f>BK141</f>
        <v>0</v>
      </c>
    </row>
    <row r="141" spans="2:65" s="1" customFormat="1" ht="25.5" customHeight="1">
      <c r="B141" s="34"/>
      <c r="C141" s="161" t="s">
        <v>81</v>
      </c>
      <c r="D141" s="161" t="s">
        <v>154</v>
      </c>
      <c r="E141" s="162" t="s">
        <v>155</v>
      </c>
      <c r="F141" s="241" t="s">
        <v>156</v>
      </c>
      <c r="G141" s="241"/>
      <c r="H141" s="241"/>
      <c r="I141" s="241"/>
      <c r="J141" s="163" t="s">
        <v>157</v>
      </c>
      <c r="K141" s="164">
        <v>14.28</v>
      </c>
      <c r="L141" s="235">
        <v>0</v>
      </c>
      <c r="M141" s="242"/>
      <c r="N141" s="236">
        <f>ROUND(L141*K141,3)</f>
        <v>0</v>
      </c>
      <c r="O141" s="236"/>
      <c r="P141" s="236"/>
      <c r="Q141" s="236"/>
      <c r="R141" s="36"/>
      <c r="T141" s="166" t="s">
        <v>20</v>
      </c>
      <c r="U141" s="43" t="s">
        <v>43</v>
      </c>
      <c r="V141" s="35"/>
      <c r="W141" s="167">
        <f>V141*K141</f>
        <v>0</v>
      </c>
      <c r="X141" s="167">
        <v>0.10249999999999999</v>
      </c>
      <c r="Y141" s="167">
        <f>X141*K141</f>
        <v>1.4636999999999998</v>
      </c>
      <c r="Z141" s="167">
        <v>0</v>
      </c>
      <c r="AA141" s="168">
        <f>Z141*K141</f>
        <v>0</v>
      </c>
      <c r="AR141" s="18" t="s">
        <v>158</v>
      </c>
      <c r="AT141" s="18" t="s">
        <v>154</v>
      </c>
      <c r="AU141" s="18" t="s">
        <v>132</v>
      </c>
      <c r="AY141" s="18" t="s">
        <v>153</v>
      </c>
      <c r="BE141" s="104">
        <f>IF(U141="základná",N141,0)</f>
        <v>0</v>
      </c>
      <c r="BF141" s="104">
        <f>IF(U141="znížená",N141,0)</f>
        <v>0</v>
      </c>
      <c r="BG141" s="104">
        <f>IF(U141="zákl. prenesená",N141,0)</f>
        <v>0</v>
      </c>
      <c r="BH141" s="104">
        <f>IF(U141="zníž. prenesená",N141,0)</f>
        <v>0</v>
      </c>
      <c r="BI141" s="104">
        <f>IF(U141="nulová",N141,0)</f>
        <v>0</v>
      </c>
      <c r="BJ141" s="18" t="s">
        <v>132</v>
      </c>
      <c r="BK141" s="169">
        <f>ROUND(L141*K141,3)</f>
        <v>0</v>
      </c>
      <c r="BL141" s="18" t="s">
        <v>158</v>
      </c>
      <c r="BM141" s="18" t="s">
        <v>159</v>
      </c>
    </row>
    <row r="142" spans="2:65" s="9" customFormat="1" ht="29.85" customHeight="1">
      <c r="B142" s="150"/>
      <c r="C142" s="151"/>
      <c r="D142" s="160" t="s">
        <v>106</v>
      </c>
      <c r="E142" s="160"/>
      <c r="F142" s="160"/>
      <c r="G142" s="160"/>
      <c r="H142" s="160"/>
      <c r="I142" s="160"/>
      <c r="J142" s="160"/>
      <c r="K142" s="160"/>
      <c r="L142" s="160"/>
      <c r="M142" s="160"/>
      <c r="N142" s="225">
        <f>BK142</f>
        <v>0</v>
      </c>
      <c r="O142" s="226"/>
      <c r="P142" s="226"/>
      <c r="Q142" s="226"/>
      <c r="R142" s="153"/>
      <c r="T142" s="154"/>
      <c r="U142" s="151"/>
      <c r="V142" s="151"/>
      <c r="W142" s="155">
        <f>W143</f>
        <v>0</v>
      </c>
      <c r="X142" s="151"/>
      <c r="Y142" s="155">
        <f>Y143</f>
        <v>0.77554000000000001</v>
      </c>
      <c r="Z142" s="151"/>
      <c r="AA142" s="156">
        <f>AA143</f>
        <v>0</v>
      </c>
      <c r="AR142" s="157" t="s">
        <v>81</v>
      </c>
      <c r="AT142" s="158" t="s">
        <v>75</v>
      </c>
      <c r="AU142" s="158" t="s">
        <v>81</v>
      </c>
      <c r="AY142" s="157" t="s">
        <v>153</v>
      </c>
      <c r="BK142" s="159">
        <f>BK143</f>
        <v>0</v>
      </c>
    </row>
    <row r="143" spans="2:65" s="1" customFormat="1" ht="38.25" customHeight="1">
      <c r="B143" s="34"/>
      <c r="C143" s="161" t="s">
        <v>132</v>
      </c>
      <c r="D143" s="161" t="s">
        <v>154</v>
      </c>
      <c r="E143" s="162" t="s">
        <v>160</v>
      </c>
      <c r="F143" s="241" t="s">
        <v>161</v>
      </c>
      <c r="G143" s="241"/>
      <c r="H143" s="241"/>
      <c r="I143" s="241"/>
      <c r="J143" s="163" t="s">
        <v>162</v>
      </c>
      <c r="K143" s="164">
        <v>17</v>
      </c>
      <c r="L143" s="235">
        <v>0</v>
      </c>
      <c r="M143" s="242"/>
      <c r="N143" s="236">
        <f>ROUND(L143*K143,3)</f>
        <v>0</v>
      </c>
      <c r="O143" s="236"/>
      <c r="P143" s="236"/>
      <c r="Q143" s="236"/>
      <c r="R143" s="36"/>
      <c r="T143" s="166" t="s">
        <v>20</v>
      </c>
      <c r="U143" s="43" t="s">
        <v>43</v>
      </c>
      <c r="V143" s="35"/>
      <c r="W143" s="167">
        <f>V143*K143</f>
        <v>0</v>
      </c>
      <c r="X143" s="167">
        <v>4.5620000000000001E-2</v>
      </c>
      <c r="Y143" s="167">
        <f>X143*K143</f>
        <v>0.77554000000000001</v>
      </c>
      <c r="Z143" s="167">
        <v>0</v>
      </c>
      <c r="AA143" s="168">
        <f>Z143*K143</f>
        <v>0</v>
      </c>
      <c r="AR143" s="18" t="s">
        <v>158</v>
      </c>
      <c r="AT143" s="18" t="s">
        <v>154</v>
      </c>
      <c r="AU143" s="18" t="s">
        <v>132</v>
      </c>
      <c r="AY143" s="18" t="s">
        <v>153</v>
      </c>
      <c r="BE143" s="104">
        <f>IF(U143="základná",N143,0)</f>
        <v>0</v>
      </c>
      <c r="BF143" s="104">
        <f>IF(U143="znížená",N143,0)</f>
        <v>0</v>
      </c>
      <c r="BG143" s="104">
        <f>IF(U143="zákl. prenesená",N143,0)</f>
        <v>0</v>
      </c>
      <c r="BH143" s="104">
        <f>IF(U143="zníž. prenesená",N143,0)</f>
        <v>0</v>
      </c>
      <c r="BI143" s="104">
        <f>IF(U143="nulová",N143,0)</f>
        <v>0</v>
      </c>
      <c r="BJ143" s="18" t="s">
        <v>132</v>
      </c>
      <c r="BK143" s="169">
        <f>ROUND(L143*K143,3)</f>
        <v>0</v>
      </c>
      <c r="BL143" s="18" t="s">
        <v>158</v>
      </c>
      <c r="BM143" s="18" t="s">
        <v>163</v>
      </c>
    </row>
    <row r="144" spans="2:65" s="9" customFormat="1" ht="29.85" customHeight="1">
      <c r="B144" s="150"/>
      <c r="C144" s="151"/>
      <c r="D144" s="160" t="s">
        <v>107</v>
      </c>
      <c r="E144" s="160"/>
      <c r="F144" s="160"/>
      <c r="G144" s="160"/>
      <c r="H144" s="160"/>
      <c r="I144" s="160"/>
      <c r="J144" s="160"/>
      <c r="K144" s="160"/>
      <c r="L144" s="160"/>
      <c r="M144" s="160"/>
      <c r="N144" s="225">
        <f>BK144</f>
        <v>0</v>
      </c>
      <c r="O144" s="226"/>
      <c r="P144" s="226"/>
      <c r="Q144" s="226"/>
      <c r="R144" s="153"/>
      <c r="T144" s="154"/>
      <c r="U144" s="151"/>
      <c r="V144" s="151"/>
      <c r="W144" s="155">
        <f>SUM(W145:W153)</f>
        <v>0</v>
      </c>
      <c r="X144" s="151"/>
      <c r="Y144" s="155">
        <f>SUM(Y145:Y153)</f>
        <v>18.664935049999997</v>
      </c>
      <c r="Z144" s="151"/>
      <c r="AA144" s="156">
        <f>SUM(AA145:AA153)</f>
        <v>0</v>
      </c>
      <c r="AR144" s="157" t="s">
        <v>81</v>
      </c>
      <c r="AT144" s="158" t="s">
        <v>75</v>
      </c>
      <c r="AU144" s="158" t="s">
        <v>81</v>
      </c>
      <c r="AY144" s="157" t="s">
        <v>153</v>
      </c>
      <c r="BK144" s="159">
        <f>SUM(BK145:BK153)</f>
        <v>0</v>
      </c>
    </row>
    <row r="145" spans="2:65" s="1" customFormat="1" ht="38.25" customHeight="1">
      <c r="B145" s="34"/>
      <c r="C145" s="161" t="s">
        <v>164</v>
      </c>
      <c r="D145" s="161" t="s">
        <v>154</v>
      </c>
      <c r="E145" s="162" t="s">
        <v>165</v>
      </c>
      <c r="F145" s="241" t="s">
        <v>166</v>
      </c>
      <c r="G145" s="241"/>
      <c r="H145" s="241"/>
      <c r="I145" s="241"/>
      <c r="J145" s="163" t="s">
        <v>157</v>
      </c>
      <c r="K145" s="164">
        <v>56.488999999999997</v>
      </c>
      <c r="L145" s="235">
        <v>0</v>
      </c>
      <c r="M145" s="242"/>
      <c r="N145" s="236">
        <f t="shared" ref="N145:N153" si="5">ROUND(L145*K145,3)</f>
        <v>0</v>
      </c>
      <c r="O145" s="236"/>
      <c r="P145" s="236"/>
      <c r="Q145" s="236"/>
      <c r="R145" s="36"/>
      <c r="T145" s="166" t="s">
        <v>20</v>
      </c>
      <c r="U145" s="43" t="s">
        <v>43</v>
      </c>
      <c r="V145" s="35"/>
      <c r="W145" s="167">
        <f t="shared" ref="W145:W153" si="6">V145*K145</f>
        <v>0</v>
      </c>
      <c r="X145" s="167">
        <v>4.0000000000000002E-4</v>
      </c>
      <c r="Y145" s="167">
        <f t="shared" ref="Y145:Y153" si="7">X145*K145</f>
        <v>2.25956E-2</v>
      </c>
      <c r="Z145" s="167">
        <v>0</v>
      </c>
      <c r="AA145" s="168">
        <f t="shared" ref="AA145:AA153" si="8">Z145*K145</f>
        <v>0</v>
      </c>
      <c r="AR145" s="18" t="s">
        <v>158</v>
      </c>
      <c r="AT145" s="18" t="s">
        <v>154</v>
      </c>
      <c r="AU145" s="18" t="s">
        <v>132</v>
      </c>
      <c r="AY145" s="18" t="s">
        <v>153</v>
      </c>
      <c r="BE145" s="104">
        <f t="shared" ref="BE145:BE153" si="9">IF(U145="základná",N145,0)</f>
        <v>0</v>
      </c>
      <c r="BF145" s="104">
        <f t="shared" ref="BF145:BF153" si="10">IF(U145="znížená",N145,0)</f>
        <v>0</v>
      </c>
      <c r="BG145" s="104">
        <f t="shared" ref="BG145:BG153" si="11">IF(U145="zákl. prenesená",N145,0)</f>
        <v>0</v>
      </c>
      <c r="BH145" s="104">
        <f t="shared" ref="BH145:BH153" si="12">IF(U145="zníž. prenesená",N145,0)</f>
        <v>0</v>
      </c>
      <c r="BI145" s="104">
        <f t="shared" ref="BI145:BI153" si="13">IF(U145="nulová",N145,0)</f>
        <v>0</v>
      </c>
      <c r="BJ145" s="18" t="s">
        <v>132</v>
      </c>
      <c r="BK145" s="169">
        <f t="shared" ref="BK145:BK153" si="14">ROUND(L145*K145,3)</f>
        <v>0</v>
      </c>
      <c r="BL145" s="18" t="s">
        <v>158</v>
      </c>
      <c r="BM145" s="18" t="s">
        <v>167</v>
      </c>
    </row>
    <row r="146" spans="2:65" s="1" customFormat="1" ht="38.25" customHeight="1">
      <c r="B146" s="34"/>
      <c r="C146" s="161" t="s">
        <v>158</v>
      </c>
      <c r="D146" s="161" t="s">
        <v>154</v>
      </c>
      <c r="E146" s="162" t="s">
        <v>168</v>
      </c>
      <c r="F146" s="241" t="s">
        <v>169</v>
      </c>
      <c r="G146" s="241"/>
      <c r="H146" s="241"/>
      <c r="I146" s="241"/>
      <c r="J146" s="163" t="s">
        <v>157</v>
      </c>
      <c r="K146" s="164">
        <v>56.488999999999997</v>
      </c>
      <c r="L146" s="235">
        <v>0</v>
      </c>
      <c r="M146" s="242"/>
      <c r="N146" s="236">
        <f t="shared" si="5"/>
        <v>0</v>
      </c>
      <c r="O146" s="236"/>
      <c r="P146" s="236"/>
      <c r="Q146" s="236"/>
      <c r="R146" s="36"/>
      <c r="T146" s="166" t="s">
        <v>20</v>
      </c>
      <c r="U146" s="43" t="s">
        <v>43</v>
      </c>
      <c r="V146" s="35"/>
      <c r="W146" s="167">
        <f t="shared" si="6"/>
        <v>0</v>
      </c>
      <c r="X146" s="167">
        <v>6.2399999999999999E-3</v>
      </c>
      <c r="Y146" s="167">
        <f t="shared" si="7"/>
        <v>0.35249135999999998</v>
      </c>
      <c r="Z146" s="167">
        <v>0</v>
      </c>
      <c r="AA146" s="168">
        <f t="shared" si="8"/>
        <v>0</v>
      </c>
      <c r="AR146" s="18" t="s">
        <v>158</v>
      </c>
      <c r="AT146" s="18" t="s">
        <v>154</v>
      </c>
      <c r="AU146" s="18" t="s">
        <v>132</v>
      </c>
      <c r="AY146" s="18" t="s">
        <v>153</v>
      </c>
      <c r="BE146" s="104">
        <f t="shared" si="9"/>
        <v>0</v>
      </c>
      <c r="BF146" s="104">
        <f t="shared" si="10"/>
        <v>0</v>
      </c>
      <c r="BG146" s="104">
        <f t="shared" si="11"/>
        <v>0</v>
      </c>
      <c r="BH146" s="104">
        <f t="shared" si="12"/>
        <v>0</v>
      </c>
      <c r="BI146" s="104">
        <f t="shared" si="13"/>
        <v>0</v>
      </c>
      <c r="BJ146" s="18" t="s">
        <v>132</v>
      </c>
      <c r="BK146" s="169">
        <f t="shared" si="14"/>
        <v>0</v>
      </c>
      <c r="BL146" s="18" t="s">
        <v>158</v>
      </c>
      <c r="BM146" s="18" t="s">
        <v>170</v>
      </c>
    </row>
    <row r="147" spans="2:65" s="1" customFormat="1" ht="38.25" customHeight="1">
      <c r="B147" s="34"/>
      <c r="C147" s="161" t="s">
        <v>171</v>
      </c>
      <c r="D147" s="161" t="s">
        <v>154</v>
      </c>
      <c r="E147" s="162" t="s">
        <v>172</v>
      </c>
      <c r="F147" s="241" t="s">
        <v>173</v>
      </c>
      <c r="G147" s="241"/>
      <c r="H147" s="241"/>
      <c r="I147" s="241"/>
      <c r="J147" s="163" t="s">
        <v>157</v>
      </c>
      <c r="K147" s="164">
        <v>56.488999999999997</v>
      </c>
      <c r="L147" s="235">
        <v>0</v>
      </c>
      <c r="M147" s="242"/>
      <c r="N147" s="236">
        <f t="shared" si="5"/>
        <v>0</v>
      </c>
      <c r="O147" s="236"/>
      <c r="P147" s="236"/>
      <c r="Q147" s="236"/>
      <c r="R147" s="36"/>
      <c r="T147" s="166" t="s">
        <v>20</v>
      </c>
      <c r="U147" s="43" t="s">
        <v>43</v>
      </c>
      <c r="V147" s="35"/>
      <c r="W147" s="167">
        <f t="shared" si="6"/>
        <v>0</v>
      </c>
      <c r="X147" s="167">
        <v>5.11E-3</v>
      </c>
      <c r="Y147" s="167">
        <f t="shared" si="7"/>
        <v>0.28865879</v>
      </c>
      <c r="Z147" s="167">
        <v>0</v>
      </c>
      <c r="AA147" s="168">
        <f t="shared" si="8"/>
        <v>0</v>
      </c>
      <c r="AR147" s="18" t="s">
        <v>158</v>
      </c>
      <c r="AT147" s="18" t="s">
        <v>154</v>
      </c>
      <c r="AU147" s="18" t="s">
        <v>132</v>
      </c>
      <c r="AY147" s="18" t="s">
        <v>153</v>
      </c>
      <c r="BE147" s="104">
        <f t="shared" si="9"/>
        <v>0</v>
      </c>
      <c r="BF147" s="104">
        <f t="shared" si="10"/>
        <v>0</v>
      </c>
      <c r="BG147" s="104">
        <f t="shared" si="11"/>
        <v>0</v>
      </c>
      <c r="BH147" s="104">
        <f t="shared" si="12"/>
        <v>0</v>
      </c>
      <c r="BI147" s="104">
        <f t="shared" si="13"/>
        <v>0</v>
      </c>
      <c r="BJ147" s="18" t="s">
        <v>132</v>
      </c>
      <c r="BK147" s="169">
        <f t="shared" si="14"/>
        <v>0</v>
      </c>
      <c r="BL147" s="18" t="s">
        <v>158</v>
      </c>
      <c r="BM147" s="18" t="s">
        <v>174</v>
      </c>
    </row>
    <row r="148" spans="2:65" s="1" customFormat="1" ht="25.5" customHeight="1">
      <c r="B148" s="34"/>
      <c r="C148" s="161" t="s">
        <v>175</v>
      </c>
      <c r="D148" s="161" t="s">
        <v>154</v>
      </c>
      <c r="E148" s="162" t="s">
        <v>176</v>
      </c>
      <c r="F148" s="241" t="s">
        <v>177</v>
      </c>
      <c r="G148" s="241"/>
      <c r="H148" s="241"/>
      <c r="I148" s="241"/>
      <c r="J148" s="163" t="s">
        <v>157</v>
      </c>
      <c r="K148" s="164">
        <v>190.89</v>
      </c>
      <c r="L148" s="235">
        <v>0</v>
      </c>
      <c r="M148" s="242"/>
      <c r="N148" s="236">
        <f t="shared" si="5"/>
        <v>0</v>
      </c>
      <c r="O148" s="236"/>
      <c r="P148" s="236"/>
      <c r="Q148" s="236"/>
      <c r="R148" s="36"/>
      <c r="T148" s="166" t="s">
        <v>20</v>
      </c>
      <c r="U148" s="43" t="s">
        <v>43</v>
      </c>
      <c r="V148" s="35"/>
      <c r="W148" s="167">
        <f t="shared" si="6"/>
        <v>0</v>
      </c>
      <c r="X148" s="167">
        <v>3.5479999999999998E-2</v>
      </c>
      <c r="Y148" s="167">
        <f t="shared" si="7"/>
        <v>6.7727771999999993</v>
      </c>
      <c r="Z148" s="167">
        <v>0</v>
      </c>
      <c r="AA148" s="168">
        <f t="shared" si="8"/>
        <v>0</v>
      </c>
      <c r="AR148" s="18" t="s">
        <v>158</v>
      </c>
      <c r="AT148" s="18" t="s">
        <v>154</v>
      </c>
      <c r="AU148" s="18" t="s">
        <v>132</v>
      </c>
      <c r="AY148" s="18" t="s">
        <v>153</v>
      </c>
      <c r="BE148" s="104">
        <f t="shared" si="9"/>
        <v>0</v>
      </c>
      <c r="BF148" s="104">
        <f t="shared" si="10"/>
        <v>0</v>
      </c>
      <c r="BG148" s="104">
        <f t="shared" si="11"/>
        <v>0</v>
      </c>
      <c r="BH148" s="104">
        <f t="shared" si="12"/>
        <v>0</v>
      </c>
      <c r="BI148" s="104">
        <f t="shared" si="13"/>
        <v>0</v>
      </c>
      <c r="BJ148" s="18" t="s">
        <v>132</v>
      </c>
      <c r="BK148" s="169">
        <f t="shared" si="14"/>
        <v>0</v>
      </c>
      <c r="BL148" s="18" t="s">
        <v>158</v>
      </c>
      <c r="BM148" s="18" t="s">
        <v>178</v>
      </c>
    </row>
    <row r="149" spans="2:65" s="1" customFormat="1" ht="38.25" customHeight="1">
      <c r="B149" s="34"/>
      <c r="C149" s="161" t="s">
        <v>179</v>
      </c>
      <c r="D149" s="161" t="s">
        <v>154</v>
      </c>
      <c r="E149" s="162" t="s">
        <v>180</v>
      </c>
      <c r="F149" s="241" t="s">
        <v>181</v>
      </c>
      <c r="G149" s="241"/>
      <c r="H149" s="241"/>
      <c r="I149" s="241"/>
      <c r="J149" s="163" t="s">
        <v>157</v>
      </c>
      <c r="K149" s="164">
        <v>190.89</v>
      </c>
      <c r="L149" s="235">
        <v>0</v>
      </c>
      <c r="M149" s="242"/>
      <c r="N149" s="236">
        <f t="shared" si="5"/>
        <v>0</v>
      </c>
      <c r="O149" s="236"/>
      <c r="P149" s="236"/>
      <c r="Q149" s="236"/>
      <c r="R149" s="36"/>
      <c r="T149" s="166" t="s">
        <v>20</v>
      </c>
      <c r="U149" s="43" t="s">
        <v>43</v>
      </c>
      <c r="V149" s="35"/>
      <c r="W149" s="167">
        <f t="shared" si="6"/>
        <v>0</v>
      </c>
      <c r="X149" s="167">
        <v>1.085E-2</v>
      </c>
      <c r="Y149" s="167">
        <f t="shared" si="7"/>
        <v>2.0711564999999998</v>
      </c>
      <c r="Z149" s="167">
        <v>0</v>
      </c>
      <c r="AA149" s="168">
        <f t="shared" si="8"/>
        <v>0</v>
      </c>
      <c r="AR149" s="18" t="s">
        <v>158</v>
      </c>
      <c r="AT149" s="18" t="s">
        <v>154</v>
      </c>
      <c r="AU149" s="18" t="s">
        <v>132</v>
      </c>
      <c r="AY149" s="18" t="s">
        <v>153</v>
      </c>
      <c r="BE149" s="104">
        <f t="shared" si="9"/>
        <v>0</v>
      </c>
      <c r="BF149" s="104">
        <f t="shared" si="10"/>
        <v>0</v>
      </c>
      <c r="BG149" s="104">
        <f t="shared" si="11"/>
        <v>0</v>
      </c>
      <c r="BH149" s="104">
        <f t="shared" si="12"/>
        <v>0</v>
      </c>
      <c r="BI149" s="104">
        <f t="shared" si="13"/>
        <v>0</v>
      </c>
      <c r="BJ149" s="18" t="s">
        <v>132</v>
      </c>
      <c r="BK149" s="169">
        <f t="shared" si="14"/>
        <v>0</v>
      </c>
      <c r="BL149" s="18" t="s">
        <v>158</v>
      </c>
      <c r="BM149" s="18" t="s">
        <v>182</v>
      </c>
    </row>
    <row r="150" spans="2:65" s="1" customFormat="1" ht="38.25" customHeight="1">
      <c r="B150" s="34"/>
      <c r="C150" s="161" t="s">
        <v>183</v>
      </c>
      <c r="D150" s="161" t="s">
        <v>154</v>
      </c>
      <c r="E150" s="162" t="s">
        <v>184</v>
      </c>
      <c r="F150" s="241" t="s">
        <v>185</v>
      </c>
      <c r="G150" s="241"/>
      <c r="H150" s="241"/>
      <c r="I150" s="241"/>
      <c r="J150" s="163" t="s">
        <v>157</v>
      </c>
      <c r="K150" s="164">
        <v>339.69</v>
      </c>
      <c r="L150" s="235">
        <v>0</v>
      </c>
      <c r="M150" s="242"/>
      <c r="N150" s="236">
        <f t="shared" si="5"/>
        <v>0</v>
      </c>
      <c r="O150" s="236"/>
      <c r="P150" s="236"/>
      <c r="Q150" s="236"/>
      <c r="R150" s="36"/>
      <c r="T150" s="166" t="s">
        <v>20</v>
      </c>
      <c r="U150" s="43" t="s">
        <v>43</v>
      </c>
      <c r="V150" s="35"/>
      <c r="W150" s="167">
        <f t="shared" si="6"/>
        <v>0</v>
      </c>
      <c r="X150" s="167">
        <v>4.0000000000000002E-4</v>
      </c>
      <c r="Y150" s="167">
        <f t="shared" si="7"/>
        <v>0.135876</v>
      </c>
      <c r="Z150" s="167">
        <v>0</v>
      </c>
      <c r="AA150" s="168">
        <f t="shared" si="8"/>
        <v>0</v>
      </c>
      <c r="AR150" s="18" t="s">
        <v>158</v>
      </c>
      <c r="AT150" s="18" t="s">
        <v>154</v>
      </c>
      <c r="AU150" s="18" t="s">
        <v>132</v>
      </c>
      <c r="AY150" s="18" t="s">
        <v>153</v>
      </c>
      <c r="BE150" s="104">
        <f t="shared" si="9"/>
        <v>0</v>
      </c>
      <c r="BF150" s="104">
        <f t="shared" si="10"/>
        <v>0</v>
      </c>
      <c r="BG150" s="104">
        <f t="shared" si="11"/>
        <v>0</v>
      </c>
      <c r="BH150" s="104">
        <f t="shared" si="12"/>
        <v>0</v>
      </c>
      <c r="BI150" s="104">
        <f t="shared" si="13"/>
        <v>0</v>
      </c>
      <c r="BJ150" s="18" t="s">
        <v>132</v>
      </c>
      <c r="BK150" s="169">
        <f t="shared" si="14"/>
        <v>0</v>
      </c>
      <c r="BL150" s="18" t="s">
        <v>158</v>
      </c>
      <c r="BM150" s="18" t="s">
        <v>186</v>
      </c>
    </row>
    <row r="151" spans="2:65" s="1" customFormat="1" ht="38.25" customHeight="1">
      <c r="B151" s="34"/>
      <c r="C151" s="161" t="s">
        <v>187</v>
      </c>
      <c r="D151" s="161" t="s">
        <v>154</v>
      </c>
      <c r="E151" s="162" t="s">
        <v>188</v>
      </c>
      <c r="F151" s="241" t="s">
        <v>189</v>
      </c>
      <c r="G151" s="241"/>
      <c r="H151" s="241"/>
      <c r="I151" s="241"/>
      <c r="J151" s="163" t="s">
        <v>157</v>
      </c>
      <c r="K151" s="164">
        <v>148.80000000000001</v>
      </c>
      <c r="L151" s="235">
        <v>0</v>
      </c>
      <c r="M151" s="242"/>
      <c r="N151" s="236">
        <f t="shared" si="5"/>
        <v>0</v>
      </c>
      <c r="O151" s="236"/>
      <c r="P151" s="236"/>
      <c r="Q151" s="236"/>
      <c r="R151" s="36"/>
      <c r="T151" s="166" t="s">
        <v>20</v>
      </c>
      <c r="U151" s="43" t="s">
        <v>43</v>
      </c>
      <c r="V151" s="35"/>
      <c r="W151" s="167">
        <f t="shared" si="6"/>
        <v>0</v>
      </c>
      <c r="X151" s="167">
        <v>5.9500000000000004E-3</v>
      </c>
      <c r="Y151" s="167">
        <f t="shared" si="7"/>
        <v>0.88536000000000015</v>
      </c>
      <c r="Z151" s="167">
        <v>0</v>
      </c>
      <c r="AA151" s="168">
        <f t="shared" si="8"/>
        <v>0</v>
      </c>
      <c r="AR151" s="18" t="s">
        <v>158</v>
      </c>
      <c r="AT151" s="18" t="s">
        <v>154</v>
      </c>
      <c r="AU151" s="18" t="s">
        <v>132</v>
      </c>
      <c r="AY151" s="18" t="s">
        <v>153</v>
      </c>
      <c r="BE151" s="104">
        <f t="shared" si="9"/>
        <v>0</v>
      </c>
      <c r="BF151" s="104">
        <f t="shared" si="10"/>
        <v>0</v>
      </c>
      <c r="BG151" s="104">
        <f t="shared" si="11"/>
        <v>0</v>
      </c>
      <c r="BH151" s="104">
        <f t="shared" si="12"/>
        <v>0</v>
      </c>
      <c r="BI151" s="104">
        <f t="shared" si="13"/>
        <v>0</v>
      </c>
      <c r="BJ151" s="18" t="s">
        <v>132</v>
      </c>
      <c r="BK151" s="169">
        <f t="shared" si="14"/>
        <v>0</v>
      </c>
      <c r="BL151" s="18" t="s">
        <v>158</v>
      </c>
      <c r="BM151" s="18" t="s">
        <v>190</v>
      </c>
    </row>
    <row r="152" spans="2:65" s="1" customFormat="1" ht="25.5" customHeight="1">
      <c r="B152" s="34"/>
      <c r="C152" s="161" t="s">
        <v>191</v>
      </c>
      <c r="D152" s="161" t="s">
        <v>154</v>
      </c>
      <c r="E152" s="162" t="s">
        <v>192</v>
      </c>
      <c r="F152" s="241" t="s">
        <v>193</v>
      </c>
      <c r="G152" s="241"/>
      <c r="H152" s="241"/>
      <c r="I152" s="241"/>
      <c r="J152" s="163" t="s">
        <v>157</v>
      </c>
      <c r="K152" s="164">
        <v>339.69</v>
      </c>
      <c r="L152" s="235">
        <v>0</v>
      </c>
      <c r="M152" s="242"/>
      <c r="N152" s="236">
        <f t="shared" si="5"/>
        <v>0</v>
      </c>
      <c r="O152" s="236"/>
      <c r="P152" s="236"/>
      <c r="Q152" s="236"/>
      <c r="R152" s="36"/>
      <c r="T152" s="166" t="s">
        <v>20</v>
      </c>
      <c r="U152" s="43" t="s">
        <v>43</v>
      </c>
      <c r="V152" s="35"/>
      <c r="W152" s="167">
        <f t="shared" si="6"/>
        <v>0</v>
      </c>
      <c r="X152" s="167">
        <v>5.11E-3</v>
      </c>
      <c r="Y152" s="167">
        <f t="shared" si="7"/>
        <v>1.7358159</v>
      </c>
      <c r="Z152" s="167">
        <v>0</v>
      </c>
      <c r="AA152" s="168">
        <f t="shared" si="8"/>
        <v>0</v>
      </c>
      <c r="AR152" s="18" t="s">
        <v>158</v>
      </c>
      <c r="AT152" s="18" t="s">
        <v>154</v>
      </c>
      <c r="AU152" s="18" t="s">
        <v>132</v>
      </c>
      <c r="AY152" s="18" t="s">
        <v>153</v>
      </c>
      <c r="BE152" s="104">
        <f t="shared" si="9"/>
        <v>0</v>
      </c>
      <c r="BF152" s="104">
        <f t="shared" si="10"/>
        <v>0</v>
      </c>
      <c r="BG152" s="104">
        <f t="shared" si="11"/>
        <v>0</v>
      </c>
      <c r="BH152" s="104">
        <f t="shared" si="12"/>
        <v>0</v>
      </c>
      <c r="BI152" s="104">
        <f t="shared" si="13"/>
        <v>0</v>
      </c>
      <c r="BJ152" s="18" t="s">
        <v>132</v>
      </c>
      <c r="BK152" s="169">
        <f t="shared" si="14"/>
        <v>0</v>
      </c>
      <c r="BL152" s="18" t="s">
        <v>158</v>
      </c>
      <c r="BM152" s="18" t="s">
        <v>194</v>
      </c>
    </row>
    <row r="153" spans="2:65" s="1" customFormat="1" ht="38.25" customHeight="1">
      <c r="B153" s="34"/>
      <c r="C153" s="161" t="s">
        <v>195</v>
      </c>
      <c r="D153" s="161" t="s">
        <v>154</v>
      </c>
      <c r="E153" s="162" t="s">
        <v>196</v>
      </c>
      <c r="F153" s="241" t="s">
        <v>197</v>
      </c>
      <c r="G153" s="241"/>
      <c r="H153" s="241"/>
      <c r="I153" s="241"/>
      <c r="J153" s="163" t="s">
        <v>157</v>
      </c>
      <c r="K153" s="164">
        <v>56.488999999999997</v>
      </c>
      <c r="L153" s="235">
        <v>0</v>
      </c>
      <c r="M153" s="242"/>
      <c r="N153" s="236">
        <f t="shared" si="5"/>
        <v>0</v>
      </c>
      <c r="O153" s="236"/>
      <c r="P153" s="236"/>
      <c r="Q153" s="236"/>
      <c r="R153" s="36"/>
      <c r="T153" s="166" t="s">
        <v>20</v>
      </c>
      <c r="U153" s="43" t="s">
        <v>43</v>
      </c>
      <c r="V153" s="35"/>
      <c r="W153" s="167">
        <f t="shared" si="6"/>
        <v>0</v>
      </c>
      <c r="X153" s="167">
        <v>0.1133</v>
      </c>
      <c r="Y153" s="167">
        <f t="shared" si="7"/>
        <v>6.4002036999999996</v>
      </c>
      <c r="Z153" s="167">
        <v>0</v>
      </c>
      <c r="AA153" s="168">
        <f t="shared" si="8"/>
        <v>0</v>
      </c>
      <c r="AR153" s="18" t="s">
        <v>158</v>
      </c>
      <c r="AT153" s="18" t="s">
        <v>154</v>
      </c>
      <c r="AU153" s="18" t="s">
        <v>132</v>
      </c>
      <c r="AY153" s="18" t="s">
        <v>153</v>
      </c>
      <c r="BE153" s="104">
        <f t="shared" si="9"/>
        <v>0</v>
      </c>
      <c r="BF153" s="104">
        <f t="shared" si="10"/>
        <v>0</v>
      </c>
      <c r="BG153" s="104">
        <f t="shared" si="11"/>
        <v>0</v>
      </c>
      <c r="BH153" s="104">
        <f t="shared" si="12"/>
        <v>0</v>
      </c>
      <c r="BI153" s="104">
        <f t="shared" si="13"/>
        <v>0</v>
      </c>
      <c r="BJ153" s="18" t="s">
        <v>132</v>
      </c>
      <c r="BK153" s="169">
        <f t="shared" si="14"/>
        <v>0</v>
      </c>
      <c r="BL153" s="18" t="s">
        <v>158</v>
      </c>
      <c r="BM153" s="18" t="s">
        <v>198</v>
      </c>
    </row>
    <row r="154" spans="2:65" s="9" customFormat="1" ht="29.85" customHeight="1">
      <c r="B154" s="150"/>
      <c r="C154" s="151"/>
      <c r="D154" s="160" t="s">
        <v>108</v>
      </c>
      <c r="E154" s="160"/>
      <c r="F154" s="160"/>
      <c r="G154" s="160"/>
      <c r="H154" s="160"/>
      <c r="I154" s="160"/>
      <c r="J154" s="160"/>
      <c r="K154" s="160"/>
      <c r="L154" s="160"/>
      <c r="M154" s="160"/>
      <c r="N154" s="225">
        <f>BK154</f>
        <v>0</v>
      </c>
      <c r="O154" s="226"/>
      <c r="P154" s="226"/>
      <c r="Q154" s="226"/>
      <c r="R154" s="153"/>
      <c r="T154" s="154"/>
      <c r="U154" s="151"/>
      <c r="V154" s="151"/>
      <c r="W154" s="155">
        <f>SUM(W155:W172)</f>
        <v>0</v>
      </c>
      <c r="X154" s="151"/>
      <c r="Y154" s="155">
        <f>SUM(Y155:Y172)</f>
        <v>1.33301845</v>
      </c>
      <c r="Z154" s="151"/>
      <c r="AA154" s="156">
        <f>SUM(AA155:AA172)</f>
        <v>36.215260000000001</v>
      </c>
      <c r="AR154" s="157" t="s">
        <v>81</v>
      </c>
      <c r="AT154" s="158" t="s">
        <v>75</v>
      </c>
      <c r="AU154" s="158" t="s">
        <v>81</v>
      </c>
      <c r="AY154" s="157" t="s">
        <v>153</v>
      </c>
      <c r="BK154" s="159">
        <f>SUM(BK155:BK172)</f>
        <v>0</v>
      </c>
    </row>
    <row r="155" spans="2:65" s="1" customFormat="1" ht="16.5" customHeight="1">
      <c r="B155" s="34"/>
      <c r="C155" s="161" t="s">
        <v>199</v>
      </c>
      <c r="D155" s="161" t="s">
        <v>154</v>
      </c>
      <c r="E155" s="162" t="s">
        <v>200</v>
      </c>
      <c r="F155" s="241" t="s">
        <v>201</v>
      </c>
      <c r="G155" s="241"/>
      <c r="H155" s="241"/>
      <c r="I155" s="241"/>
      <c r="J155" s="163" t="s">
        <v>157</v>
      </c>
      <c r="K155" s="164">
        <v>56.488999999999997</v>
      </c>
      <c r="L155" s="235">
        <v>0</v>
      </c>
      <c r="M155" s="242"/>
      <c r="N155" s="236">
        <f t="shared" ref="N155:N172" si="15">ROUND(L155*K155,3)</f>
        <v>0</v>
      </c>
      <c r="O155" s="236"/>
      <c r="P155" s="236"/>
      <c r="Q155" s="236"/>
      <c r="R155" s="36"/>
      <c r="T155" s="166" t="s">
        <v>20</v>
      </c>
      <c r="U155" s="43" t="s">
        <v>43</v>
      </c>
      <c r="V155" s="35"/>
      <c r="W155" s="167">
        <f t="shared" ref="W155:W172" si="16">V155*K155</f>
        <v>0</v>
      </c>
      <c r="X155" s="167">
        <v>2.0500000000000002E-3</v>
      </c>
      <c r="Y155" s="167">
        <f t="shared" ref="Y155:Y172" si="17">X155*K155</f>
        <v>0.11580245</v>
      </c>
      <c r="Z155" s="167">
        <v>0</v>
      </c>
      <c r="AA155" s="168">
        <f t="shared" ref="AA155:AA172" si="18">Z155*K155</f>
        <v>0</v>
      </c>
      <c r="AR155" s="18" t="s">
        <v>158</v>
      </c>
      <c r="AT155" s="18" t="s">
        <v>154</v>
      </c>
      <c r="AU155" s="18" t="s">
        <v>132</v>
      </c>
      <c r="AY155" s="18" t="s">
        <v>153</v>
      </c>
      <c r="BE155" s="104">
        <f t="shared" ref="BE155:BE172" si="19">IF(U155="základná",N155,0)</f>
        <v>0</v>
      </c>
      <c r="BF155" s="104">
        <f t="shared" ref="BF155:BF172" si="20">IF(U155="znížená",N155,0)</f>
        <v>0</v>
      </c>
      <c r="BG155" s="104">
        <f t="shared" ref="BG155:BG172" si="21">IF(U155="zákl. prenesená",N155,0)</f>
        <v>0</v>
      </c>
      <c r="BH155" s="104">
        <f t="shared" ref="BH155:BH172" si="22">IF(U155="zníž. prenesená",N155,0)</f>
        <v>0</v>
      </c>
      <c r="BI155" s="104">
        <f t="shared" ref="BI155:BI172" si="23">IF(U155="nulová",N155,0)</f>
        <v>0</v>
      </c>
      <c r="BJ155" s="18" t="s">
        <v>132</v>
      </c>
      <c r="BK155" s="169">
        <f t="shared" ref="BK155:BK172" si="24">ROUND(L155*K155,3)</f>
        <v>0</v>
      </c>
      <c r="BL155" s="18" t="s">
        <v>158</v>
      </c>
      <c r="BM155" s="18" t="s">
        <v>202</v>
      </c>
    </row>
    <row r="156" spans="2:65" s="1" customFormat="1" ht="38.25" customHeight="1">
      <c r="B156" s="34"/>
      <c r="C156" s="161" t="s">
        <v>203</v>
      </c>
      <c r="D156" s="161" t="s">
        <v>154</v>
      </c>
      <c r="E156" s="162" t="s">
        <v>204</v>
      </c>
      <c r="F156" s="241" t="s">
        <v>205</v>
      </c>
      <c r="G156" s="241"/>
      <c r="H156" s="241"/>
      <c r="I156" s="241"/>
      <c r="J156" s="163" t="s">
        <v>157</v>
      </c>
      <c r="K156" s="164">
        <v>42.77</v>
      </c>
      <c r="L156" s="235">
        <v>0</v>
      </c>
      <c r="M156" s="242"/>
      <c r="N156" s="236">
        <f t="shared" si="15"/>
        <v>0</v>
      </c>
      <c r="O156" s="236"/>
      <c r="P156" s="236"/>
      <c r="Q156" s="236"/>
      <c r="R156" s="36"/>
      <c r="T156" s="166" t="s">
        <v>20</v>
      </c>
      <c r="U156" s="43" t="s">
        <v>43</v>
      </c>
      <c r="V156" s="35"/>
      <c r="W156" s="167">
        <f t="shared" si="16"/>
        <v>0</v>
      </c>
      <c r="X156" s="167">
        <v>0</v>
      </c>
      <c r="Y156" s="167">
        <f t="shared" si="17"/>
        <v>0</v>
      </c>
      <c r="Z156" s="167">
        <v>0.19600000000000001</v>
      </c>
      <c r="AA156" s="168">
        <f t="shared" si="18"/>
        <v>8.3829200000000004</v>
      </c>
      <c r="AR156" s="18" t="s">
        <v>158</v>
      </c>
      <c r="AT156" s="18" t="s">
        <v>154</v>
      </c>
      <c r="AU156" s="18" t="s">
        <v>132</v>
      </c>
      <c r="AY156" s="18" t="s">
        <v>153</v>
      </c>
      <c r="BE156" s="104">
        <f t="shared" si="19"/>
        <v>0</v>
      </c>
      <c r="BF156" s="104">
        <f t="shared" si="20"/>
        <v>0</v>
      </c>
      <c r="BG156" s="104">
        <f t="shared" si="21"/>
        <v>0</v>
      </c>
      <c r="BH156" s="104">
        <f t="shared" si="22"/>
        <v>0</v>
      </c>
      <c r="BI156" s="104">
        <f t="shared" si="23"/>
        <v>0</v>
      </c>
      <c r="BJ156" s="18" t="s">
        <v>132</v>
      </c>
      <c r="BK156" s="169">
        <f t="shared" si="24"/>
        <v>0</v>
      </c>
      <c r="BL156" s="18" t="s">
        <v>158</v>
      </c>
      <c r="BM156" s="18" t="s">
        <v>206</v>
      </c>
    </row>
    <row r="157" spans="2:65" s="1" customFormat="1" ht="38.25" customHeight="1">
      <c r="B157" s="34"/>
      <c r="C157" s="161" t="s">
        <v>207</v>
      </c>
      <c r="D157" s="161" t="s">
        <v>154</v>
      </c>
      <c r="E157" s="162" t="s">
        <v>208</v>
      </c>
      <c r="F157" s="241" t="s">
        <v>209</v>
      </c>
      <c r="G157" s="241"/>
      <c r="H157" s="241"/>
      <c r="I157" s="241"/>
      <c r="J157" s="163" t="s">
        <v>210</v>
      </c>
      <c r="K157" s="164">
        <v>2.8239999999999998</v>
      </c>
      <c r="L157" s="235">
        <v>0</v>
      </c>
      <c r="M157" s="242"/>
      <c r="N157" s="236">
        <f t="shared" si="15"/>
        <v>0</v>
      </c>
      <c r="O157" s="236"/>
      <c r="P157" s="236"/>
      <c r="Q157" s="236"/>
      <c r="R157" s="36"/>
      <c r="T157" s="166" t="s">
        <v>20</v>
      </c>
      <c r="U157" s="43" t="s">
        <v>43</v>
      </c>
      <c r="V157" s="35"/>
      <c r="W157" s="167">
        <f t="shared" si="16"/>
        <v>0</v>
      </c>
      <c r="X157" s="167">
        <v>0</v>
      </c>
      <c r="Y157" s="167">
        <f t="shared" si="17"/>
        <v>0</v>
      </c>
      <c r="Z157" s="167">
        <v>2.2000000000000002</v>
      </c>
      <c r="AA157" s="168">
        <f t="shared" si="18"/>
        <v>6.2128000000000005</v>
      </c>
      <c r="AR157" s="18" t="s">
        <v>158</v>
      </c>
      <c r="AT157" s="18" t="s">
        <v>154</v>
      </c>
      <c r="AU157" s="18" t="s">
        <v>132</v>
      </c>
      <c r="AY157" s="18" t="s">
        <v>153</v>
      </c>
      <c r="BE157" s="104">
        <f t="shared" si="19"/>
        <v>0</v>
      </c>
      <c r="BF157" s="104">
        <f t="shared" si="20"/>
        <v>0</v>
      </c>
      <c r="BG157" s="104">
        <f t="shared" si="21"/>
        <v>0</v>
      </c>
      <c r="BH157" s="104">
        <f t="shared" si="22"/>
        <v>0</v>
      </c>
      <c r="BI157" s="104">
        <f t="shared" si="23"/>
        <v>0</v>
      </c>
      <c r="BJ157" s="18" t="s">
        <v>132</v>
      </c>
      <c r="BK157" s="169">
        <f t="shared" si="24"/>
        <v>0</v>
      </c>
      <c r="BL157" s="18" t="s">
        <v>158</v>
      </c>
      <c r="BM157" s="18" t="s">
        <v>211</v>
      </c>
    </row>
    <row r="158" spans="2:65" s="1" customFormat="1" ht="38.25" customHeight="1">
      <c r="B158" s="34"/>
      <c r="C158" s="161" t="s">
        <v>212</v>
      </c>
      <c r="D158" s="161" t="s">
        <v>154</v>
      </c>
      <c r="E158" s="162" t="s">
        <v>213</v>
      </c>
      <c r="F158" s="241" t="s">
        <v>214</v>
      </c>
      <c r="G158" s="241"/>
      <c r="H158" s="241"/>
      <c r="I158" s="241"/>
      <c r="J158" s="163" t="s">
        <v>157</v>
      </c>
      <c r="K158" s="164">
        <v>56.488999999999997</v>
      </c>
      <c r="L158" s="235">
        <v>0</v>
      </c>
      <c r="M158" s="242"/>
      <c r="N158" s="236">
        <f t="shared" si="15"/>
        <v>0</v>
      </c>
      <c r="O158" s="236"/>
      <c r="P158" s="236"/>
      <c r="Q158" s="236"/>
      <c r="R158" s="36"/>
      <c r="T158" s="166" t="s">
        <v>20</v>
      </c>
      <c r="U158" s="43" t="s">
        <v>43</v>
      </c>
      <c r="V158" s="35"/>
      <c r="W158" s="167">
        <f t="shared" si="16"/>
        <v>0</v>
      </c>
      <c r="X158" s="167">
        <v>0</v>
      </c>
      <c r="Y158" s="167">
        <f t="shared" si="17"/>
        <v>0</v>
      </c>
      <c r="Z158" s="167">
        <v>0.02</v>
      </c>
      <c r="AA158" s="168">
        <f t="shared" si="18"/>
        <v>1.12978</v>
      </c>
      <c r="AR158" s="18" t="s">
        <v>158</v>
      </c>
      <c r="AT158" s="18" t="s">
        <v>154</v>
      </c>
      <c r="AU158" s="18" t="s">
        <v>132</v>
      </c>
      <c r="AY158" s="18" t="s">
        <v>153</v>
      </c>
      <c r="BE158" s="104">
        <f t="shared" si="19"/>
        <v>0</v>
      </c>
      <c r="BF158" s="104">
        <f t="shared" si="20"/>
        <v>0</v>
      </c>
      <c r="BG158" s="104">
        <f t="shared" si="21"/>
        <v>0</v>
      </c>
      <c r="BH158" s="104">
        <f t="shared" si="22"/>
        <v>0</v>
      </c>
      <c r="BI158" s="104">
        <f t="shared" si="23"/>
        <v>0</v>
      </c>
      <c r="BJ158" s="18" t="s">
        <v>132</v>
      </c>
      <c r="BK158" s="169">
        <f t="shared" si="24"/>
        <v>0</v>
      </c>
      <c r="BL158" s="18" t="s">
        <v>158</v>
      </c>
      <c r="BM158" s="18" t="s">
        <v>215</v>
      </c>
    </row>
    <row r="159" spans="2:65" s="1" customFormat="1" ht="25.5" customHeight="1">
      <c r="B159" s="34"/>
      <c r="C159" s="161" t="s">
        <v>216</v>
      </c>
      <c r="D159" s="161" t="s">
        <v>154</v>
      </c>
      <c r="E159" s="162" t="s">
        <v>217</v>
      </c>
      <c r="F159" s="241" t="s">
        <v>218</v>
      </c>
      <c r="G159" s="241"/>
      <c r="H159" s="241"/>
      <c r="I159" s="241"/>
      <c r="J159" s="163" t="s">
        <v>162</v>
      </c>
      <c r="K159" s="164">
        <v>17</v>
      </c>
      <c r="L159" s="235">
        <v>0</v>
      </c>
      <c r="M159" s="242"/>
      <c r="N159" s="236">
        <f t="shared" si="15"/>
        <v>0</v>
      </c>
      <c r="O159" s="236"/>
      <c r="P159" s="236"/>
      <c r="Q159" s="236"/>
      <c r="R159" s="36"/>
      <c r="T159" s="166" t="s">
        <v>20</v>
      </c>
      <c r="U159" s="43" t="s">
        <v>43</v>
      </c>
      <c r="V159" s="35"/>
      <c r="W159" s="167">
        <f t="shared" si="16"/>
        <v>0</v>
      </c>
      <c r="X159" s="167">
        <v>0</v>
      </c>
      <c r="Y159" s="167">
        <f t="shared" si="17"/>
        <v>0</v>
      </c>
      <c r="Z159" s="167">
        <v>2.4E-2</v>
      </c>
      <c r="AA159" s="168">
        <f t="shared" si="18"/>
        <v>0.40800000000000003</v>
      </c>
      <c r="AR159" s="18" t="s">
        <v>158</v>
      </c>
      <c r="AT159" s="18" t="s">
        <v>154</v>
      </c>
      <c r="AU159" s="18" t="s">
        <v>132</v>
      </c>
      <c r="AY159" s="18" t="s">
        <v>153</v>
      </c>
      <c r="BE159" s="104">
        <f t="shared" si="19"/>
        <v>0</v>
      </c>
      <c r="BF159" s="104">
        <f t="shared" si="20"/>
        <v>0</v>
      </c>
      <c r="BG159" s="104">
        <f t="shared" si="21"/>
        <v>0</v>
      </c>
      <c r="BH159" s="104">
        <f t="shared" si="22"/>
        <v>0</v>
      </c>
      <c r="BI159" s="104">
        <f t="shared" si="23"/>
        <v>0</v>
      </c>
      <c r="BJ159" s="18" t="s">
        <v>132</v>
      </c>
      <c r="BK159" s="169">
        <f t="shared" si="24"/>
        <v>0</v>
      </c>
      <c r="BL159" s="18" t="s">
        <v>158</v>
      </c>
      <c r="BM159" s="18" t="s">
        <v>219</v>
      </c>
    </row>
    <row r="160" spans="2:65" s="1" customFormat="1" ht="25.5" customHeight="1">
      <c r="B160" s="34"/>
      <c r="C160" s="161" t="s">
        <v>220</v>
      </c>
      <c r="D160" s="161" t="s">
        <v>154</v>
      </c>
      <c r="E160" s="162" t="s">
        <v>221</v>
      </c>
      <c r="F160" s="241" t="s">
        <v>222</v>
      </c>
      <c r="G160" s="241"/>
      <c r="H160" s="241"/>
      <c r="I160" s="241"/>
      <c r="J160" s="163" t="s">
        <v>157</v>
      </c>
      <c r="K160" s="164">
        <v>14.28</v>
      </c>
      <c r="L160" s="235">
        <v>0</v>
      </c>
      <c r="M160" s="242"/>
      <c r="N160" s="236">
        <f t="shared" si="15"/>
        <v>0</v>
      </c>
      <c r="O160" s="236"/>
      <c r="P160" s="236"/>
      <c r="Q160" s="236"/>
      <c r="R160" s="36"/>
      <c r="T160" s="166" t="s">
        <v>20</v>
      </c>
      <c r="U160" s="43" t="s">
        <v>43</v>
      </c>
      <c r="V160" s="35"/>
      <c r="W160" s="167">
        <f t="shared" si="16"/>
        <v>0</v>
      </c>
      <c r="X160" s="167">
        <v>0</v>
      </c>
      <c r="Y160" s="167">
        <f t="shared" si="17"/>
        <v>0</v>
      </c>
      <c r="Z160" s="167">
        <v>0.28100000000000003</v>
      </c>
      <c r="AA160" s="168">
        <f t="shared" si="18"/>
        <v>4.0126800000000005</v>
      </c>
      <c r="AR160" s="18" t="s">
        <v>158</v>
      </c>
      <c r="AT160" s="18" t="s">
        <v>154</v>
      </c>
      <c r="AU160" s="18" t="s">
        <v>132</v>
      </c>
      <c r="AY160" s="18" t="s">
        <v>153</v>
      </c>
      <c r="BE160" s="104">
        <f t="shared" si="19"/>
        <v>0</v>
      </c>
      <c r="BF160" s="104">
        <f t="shared" si="20"/>
        <v>0</v>
      </c>
      <c r="BG160" s="104">
        <f t="shared" si="21"/>
        <v>0</v>
      </c>
      <c r="BH160" s="104">
        <f t="shared" si="22"/>
        <v>0</v>
      </c>
      <c r="BI160" s="104">
        <f t="shared" si="23"/>
        <v>0</v>
      </c>
      <c r="BJ160" s="18" t="s">
        <v>132</v>
      </c>
      <c r="BK160" s="169">
        <f t="shared" si="24"/>
        <v>0</v>
      </c>
      <c r="BL160" s="18" t="s">
        <v>158</v>
      </c>
      <c r="BM160" s="18" t="s">
        <v>223</v>
      </c>
    </row>
    <row r="161" spans="2:65" s="1" customFormat="1" ht="38.25" customHeight="1">
      <c r="B161" s="34"/>
      <c r="C161" s="161" t="s">
        <v>224</v>
      </c>
      <c r="D161" s="161" t="s">
        <v>154</v>
      </c>
      <c r="E161" s="162" t="s">
        <v>225</v>
      </c>
      <c r="F161" s="241" t="s">
        <v>226</v>
      </c>
      <c r="G161" s="241"/>
      <c r="H161" s="241"/>
      <c r="I161" s="241"/>
      <c r="J161" s="163" t="s">
        <v>162</v>
      </c>
      <c r="K161" s="164">
        <v>34</v>
      </c>
      <c r="L161" s="235">
        <v>0</v>
      </c>
      <c r="M161" s="242"/>
      <c r="N161" s="236">
        <f t="shared" si="15"/>
        <v>0</v>
      </c>
      <c r="O161" s="236"/>
      <c r="P161" s="236"/>
      <c r="Q161" s="236"/>
      <c r="R161" s="36"/>
      <c r="T161" s="166" t="s">
        <v>20</v>
      </c>
      <c r="U161" s="43" t="s">
        <v>43</v>
      </c>
      <c r="V161" s="35"/>
      <c r="W161" s="167">
        <f t="shared" si="16"/>
        <v>0</v>
      </c>
      <c r="X161" s="167">
        <v>0</v>
      </c>
      <c r="Y161" s="167">
        <f t="shared" si="17"/>
        <v>0</v>
      </c>
      <c r="Z161" s="167">
        <v>0.09</v>
      </c>
      <c r="AA161" s="168">
        <f t="shared" si="18"/>
        <v>3.06</v>
      </c>
      <c r="AR161" s="18" t="s">
        <v>158</v>
      </c>
      <c r="AT161" s="18" t="s">
        <v>154</v>
      </c>
      <c r="AU161" s="18" t="s">
        <v>132</v>
      </c>
      <c r="AY161" s="18" t="s">
        <v>153</v>
      </c>
      <c r="BE161" s="104">
        <f t="shared" si="19"/>
        <v>0</v>
      </c>
      <c r="BF161" s="104">
        <f t="shared" si="20"/>
        <v>0</v>
      </c>
      <c r="BG161" s="104">
        <f t="shared" si="21"/>
        <v>0</v>
      </c>
      <c r="BH161" s="104">
        <f t="shared" si="22"/>
        <v>0</v>
      </c>
      <c r="BI161" s="104">
        <f t="shared" si="23"/>
        <v>0</v>
      </c>
      <c r="BJ161" s="18" t="s">
        <v>132</v>
      </c>
      <c r="BK161" s="169">
        <f t="shared" si="24"/>
        <v>0</v>
      </c>
      <c r="BL161" s="18" t="s">
        <v>158</v>
      </c>
      <c r="BM161" s="18" t="s">
        <v>227</v>
      </c>
    </row>
    <row r="162" spans="2:65" s="1" customFormat="1" ht="25.5" customHeight="1">
      <c r="B162" s="34"/>
      <c r="C162" s="161" t="s">
        <v>228</v>
      </c>
      <c r="D162" s="161" t="s">
        <v>154</v>
      </c>
      <c r="E162" s="162" t="s">
        <v>229</v>
      </c>
      <c r="F162" s="241" t="s">
        <v>230</v>
      </c>
      <c r="G162" s="241"/>
      <c r="H162" s="241"/>
      <c r="I162" s="241"/>
      <c r="J162" s="163" t="s">
        <v>157</v>
      </c>
      <c r="K162" s="164">
        <v>191.31</v>
      </c>
      <c r="L162" s="235">
        <v>0</v>
      </c>
      <c r="M162" s="242"/>
      <c r="N162" s="236">
        <f t="shared" si="15"/>
        <v>0</v>
      </c>
      <c r="O162" s="236"/>
      <c r="P162" s="236"/>
      <c r="Q162" s="236"/>
      <c r="R162" s="36"/>
      <c r="T162" s="166" t="s">
        <v>20</v>
      </c>
      <c r="U162" s="43" t="s">
        <v>43</v>
      </c>
      <c r="V162" s="35"/>
      <c r="W162" s="167">
        <f t="shared" si="16"/>
        <v>0</v>
      </c>
      <c r="X162" s="167">
        <v>0</v>
      </c>
      <c r="Y162" s="167">
        <f t="shared" si="17"/>
        <v>0</v>
      </c>
      <c r="Z162" s="167">
        <v>6.8000000000000005E-2</v>
      </c>
      <c r="AA162" s="168">
        <f t="shared" si="18"/>
        <v>13.009080000000001</v>
      </c>
      <c r="AR162" s="18" t="s">
        <v>158</v>
      </c>
      <c r="AT162" s="18" t="s">
        <v>154</v>
      </c>
      <c r="AU162" s="18" t="s">
        <v>132</v>
      </c>
      <c r="AY162" s="18" t="s">
        <v>153</v>
      </c>
      <c r="BE162" s="104">
        <f t="shared" si="19"/>
        <v>0</v>
      </c>
      <c r="BF162" s="104">
        <f t="shared" si="20"/>
        <v>0</v>
      </c>
      <c r="BG162" s="104">
        <f t="shared" si="21"/>
        <v>0</v>
      </c>
      <c r="BH162" s="104">
        <f t="shared" si="22"/>
        <v>0</v>
      </c>
      <c r="BI162" s="104">
        <f t="shared" si="23"/>
        <v>0</v>
      </c>
      <c r="BJ162" s="18" t="s">
        <v>132</v>
      </c>
      <c r="BK162" s="169">
        <f t="shared" si="24"/>
        <v>0</v>
      </c>
      <c r="BL162" s="18" t="s">
        <v>158</v>
      </c>
      <c r="BM162" s="18" t="s">
        <v>231</v>
      </c>
    </row>
    <row r="163" spans="2:65" s="1" customFormat="1" ht="38.25" customHeight="1">
      <c r="B163" s="34"/>
      <c r="C163" s="161" t="s">
        <v>10</v>
      </c>
      <c r="D163" s="161" t="s">
        <v>154</v>
      </c>
      <c r="E163" s="162" t="s">
        <v>232</v>
      </c>
      <c r="F163" s="241" t="s">
        <v>233</v>
      </c>
      <c r="G163" s="241"/>
      <c r="H163" s="241"/>
      <c r="I163" s="241"/>
      <c r="J163" s="163" t="s">
        <v>234</v>
      </c>
      <c r="K163" s="164">
        <v>40.311999999999998</v>
      </c>
      <c r="L163" s="235">
        <v>0</v>
      </c>
      <c r="M163" s="242"/>
      <c r="N163" s="236">
        <f t="shared" si="15"/>
        <v>0</v>
      </c>
      <c r="O163" s="236"/>
      <c r="P163" s="236"/>
      <c r="Q163" s="236"/>
      <c r="R163" s="36"/>
      <c r="T163" s="166" t="s">
        <v>20</v>
      </c>
      <c r="U163" s="43" t="s">
        <v>43</v>
      </c>
      <c r="V163" s="35"/>
      <c r="W163" s="167">
        <f t="shared" si="16"/>
        <v>0</v>
      </c>
      <c r="X163" s="167">
        <v>0</v>
      </c>
      <c r="Y163" s="167">
        <f t="shared" si="17"/>
        <v>0</v>
      </c>
      <c r="Z163" s="167">
        <v>0</v>
      </c>
      <c r="AA163" s="168">
        <f t="shared" si="18"/>
        <v>0</v>
      </c>
      <c r="AR163" s="18" t="s">
        <v>158</v>
      </c>
      <c r="AT163" s="18" t="s">
        <v>154</v>
      </c>
      <c r="AU163" s="18" t="s">
        <v>132</v>
      </c>
      <c r="AY163" s="18" t="s">
        <v>153</v>
      </c>
      <c r="BE163" s="104">
        <f t="shared" si="19"/>
        <v>0</v>
      </c>
      <c r="BF163" s="104">
        <f t="shared" si="20"/>
        <v>0</v>
      </c>
      <c r="BG163" s="104">
        <f t="shared" si="21"/>
        <v>0</v>
      </c>
      <c r="BH163" s="104">
        <f t="shared" si="22"/>
        <v>0</v>
      </c>
      <c r="BI163" s="104">
        <f t="shared" si="23"/>
        <v>0</v>
      </c>
      <c r="BJ163" s="18" t="s">
        <v>132</v>
      </c>
      <c r="BK163" s="169">
        <f t="shared" si="24"/>
        <v>0</v>
      </c>
      <c r="BL163" s="18" t="s">
        <v>158</v>
      </c>
      <c r="BM163" s="18" t="s">
        <v>235</v>
      </c>
    </row>
    <row r="164" spans="2:65" s="1" customFormat="1" ht="25.5" customHeight="1">
      <c r="B164" s="34"/>
      <c r="C164" s="161" t="s">
        <v>236</v>
      </c>
      <c r="D164" s="161" t="s">
        <v>154</v>
      </c>
      <c r="E164" s="162" t="s">
        <v>237</v>
      </c>
      <c r="F164" s="241" t="s">
        <v>238</v>
      </c>
      <c r="G164" s="241"/>
      <c r="H164" s="241"/>
      <c r="I164" s="241"/>
      <c r="J164" s="163" t="s">
        <v>234</v>
      </c>
      <c r="K164" s="164">
        <v>120.93600000000001</v>
      </c>
      <c r="L164" s="235">
        <v>0</v>
      </c>
      <c r="M164" s="242"/>
      <c r="N164" s="236">
        <f t="shared" si="15"/>
        <v>0</v>
      </c>
      <c r="O164" s="236"/>
      <c r="P164" s="236"/>
      <c r="Q164" s="236"/>
      <c r="R164" s="36"/>
      <c r="T164" s="166" t="s">
        <v>20</v>
      </c>
      <c r="U164" s="43" t="s">
        <v>43</v>
      </c>
      <c r="V164" s="35"/>
      <c r="W164" s="167">
        <f t="shared" si="16"/>
        <v>0</v>
      </c>
      <c r="X164" s="167">
        <v>0</v>
      </c>
      <c r="Y164" s="167">
        <f t="shared" si="17"/>
        <v>0</v>
      </c>
      <c r="Z164" s="167">
        <v>0</v>
      </c>
      <c r="AA164" s="168">
        <f t="shared" si="18"/>
        <v>0</v>
      </c>
      <c r="AR164" s="18" t="s">
        <v>158</v>
      </c>
      <c r="AT164" s="18" t="s">
        <v>154</v>
      </c>
      <c r="AU164" s="18" t="s">
        <v>132</v>
      </c>
      <c r="AY164" s="18" t="s">
        <v>153</v>
      </c>
      <c r="BE164" s="104">
        <f t="shared" si="19"/>
        <v>0</v>
      </c>
      <c r="BF164" s="104">
        <f t="shared" si="20"/>
        <v>0</v>
      </c>
      <c r="BG164" s="104">
        <f t="shared" si="21"/>
        <v>0</v>
      </c>
      <c r="BH164" s="104">
        <f t="shared" si="22"/>
        <v>0</v>
      </c>
      <c r="BI164" s="104">
        <f t="shared" si="23"/>
        <v>0</v>
      </c>
      <c r="BJ164" s="18" t="s">
        <v>132</v>
      </c>
      <c r="BK164" s="169">
        <f t="shared" si="24"/>
        <v>0</v>
      </c>
      <c r="BL164" s="18" t="s">
        <v>158</v>
      </c>
      <c r="BM164" s="18" t="s">
        <v>239</v>
      </c>
    </row>
    <row r="165" spans="2:65" s="1" customFormat="1" ht="25.5" customHeight="1">
      <c r="B165" s="34"/>
      <c r="C165" s="161" t="s">
        <v>240</v>
      </c>
      <c r="D165" s="161" t="s">
        <v>154</v>
      </c>
      <c r="E165" s="162" t="s">
        <v>241</v>
      </c>
      <c r="F165" s="241" t="s">
        <v>242</v>
      </c>
      <c r="G165" s="241"/>
      <c r="H165" s="241"/>
      <c r="I165" s="241"/>
      <c r="J165" s="163" t="s">
        <v>243</v>
      </c>
      <c r="K165" s="164">
        <v>10</v>
      </c>
      <c r="L165" s="235">
        <v>0</v>
      </c>
      <c r="M165" s="242"/>
      <c r="N165" s="236">
        <f t="shared" si="15"/>
        <v>0</v>
      </c>
      <c r="O165" s="236"/>
      <c r="P165" s="236"/>
      <c r="Q165" s="236"/>
      <c r="R165" s="36"/>
      <c r="T165" s="166" t="s">
        <v>20</v>
      </c>
      <c r="U165" s="43" t="s">
        <v>43</v>
      </c>
      <c r="V165" s="35"/>
      <c r="W165" s="167">
        <f t="shared" si="16"/>
        <v>0</v>
      </c>
      <c r="X165" s="167">
        <v>0.1217216</v>
      </c>
      <c r="Y165" s="167">
        <f t="shared" si="17"/>
        <v>1.2172160000000001</v>
      </c>
      <c r="Z165" s="167">
        <v>0</v>
      </c>
      <c r="AA165" s="168">
        <f t="shared" si="18"/>
        <v>0</v>
      </c>
      <c r="AR165" s="18" t="s">
        <v>158</v>
      </c>
      <c r="AT165" s="18" t="s">
        <v>154</v>
      </c>
      <c r="AU165" s="18" t="s">
        <v>132</v>
      </c>
      <c r="AY165" s="18" t="s">
        <v>153</v>
      </c>
      <c r="BE165" s="104">
        <f t="shared" si="19"/>
        <v>0</v>
      </c>
      <c r="BF165" s="104">
        <f t="shared" si="20"/>
        <v>0</v>
      </c>
      <c r="BG165" s="104">
        <f t="shared" si="21"/>
        <v>0</v>
      </c>
      <c r="BH165" s="104">
        <f t="shared" si="22"/>
        <v>0</v>
      </c>
      <c r="BI165" s="104">
        <f t="shared" si="23"/>
        <v>0</v>
      </c>
      <c r="BJ165" s="18" t="s">
        <v>132</v>
      </c>
      <c r="BK165" s="169">
        <f t="shared" si="24"/>
        <v>0</v>
      </c>
      <c r="BL165" s="18" t="s">
        <v>158</v>
      </c>
      <c r="BM165" s="18" t="s">
        <v>244</v>
      </c>
    </row>
    <row r="166" spans="2:65" s="1" customFormat="1" ht="25.5" customHeight="1">
      <c r="B166" s="34"/>
      <c r="C166" s="161" t="s">
        <v>245</v>
      </c>
      <c r="D166" s="161" t="s">
        <v>154</v>
      </c>
      <c r="E166" s="162" t="s">
        <v>246</v>
      </c>
      <c r="F166" s="241" t="s">
        <v>247</v>
      </c>
      <c r="G166" s="241"/>
      <c r="H166" s="241"/>
      <c r="I166" s="241"/>
      <c r="J166" s="163" t="s">
        <v>248</v>
      </c>
      <c r="K166" s="164">
        <v>4</v>
      </c>
      <c r="L166" s="235">
        <v>0</v>
      </c>
      <c r="M166" s="242"/>
      <c r="N166" s="236">
        <f t="shared" si="15"/>
        <v>0</v>
      </c>
      <c r="O166" s="236"/>
      <c r="P166" s="236"/>
      <c r="Q166" s="236"/>
      <c r="R166" s="36"/>
      <c r="T166" s="166" t="s">
        <v>20</v>
      </c>
      <c r="U166" s="43" t="s">
        <v>43</v>
      </c>
      <c r="V166" s="35"/>
      <c r="W166" s="167">
        <f t="shared" si="16"/>
        <v>0</v>
      </c>
      <c r="X166" s="167">
        <v>0</v>
      </c>
      <c r="Y166" s="167">
        <f t="shared" si="17"/>
        <v>0</v>
      </c>
      <c r="Z166" s="167">
        <v>0</v>
      </c>
      <c r="AA166" s="168">
        <f t="shared" si="18"/>
        <v>0</v>
      </c>
      <c r="AR166" s="18" t="s">
        <v>158</v>
      </c>
      <c r="AT166" s="18" t="s">
        <v>154</v>
      </c>
      <c r="AU166" s="18" t="s">
        <v>132</v>
      </c>
      <c r="AY166" s="18" t="s">
        <v>153</v>
      </c>
      <c r="BE166" s="104">
        <f t="shared" si="19"/>
        <v>0</v>
      </c>
      <c r="BF166" s="104">
        <f t="shared" si="20"/>
        <v>0</v>
      </c>
      <c r="BG166" s="104">
        <f t="shared" si="21"/>
        <v>0</v>
      </c>
      <c r="BH166" s="104">
        <f t="shared" si="22"/>
        <v>0</v>
      </c>
      <c r="BI166" s="104">
        <f t="shared" si="23"/>
        <v>0</v>
      </c>
      <c r="BJ166" s="18" t="s">
        <v>132</v>
      </c>
      <c r="BK166" s="169">
        <f t="shared" si="24"/>
        <v>0</v>
      </c>
      <c r="BL166" s="18" t="s">
        <v>158</v>
      </c>
      <c r="BM166" s="18" t="s">
        <v>249</v>
      </c>
    </row>
    <row r="167" spans="2:65" s="1" customFormat="1" ht="25.5" customHeight="1">
      <c r="B167" s="34"/>
      <c r="C167" s="161" t="s">
        <v>250</v>
      </c>
      <c r="D167" s="161" t="s">
        <v>154</v>
      </c>
      <c r="E167" s="162" t="s">
        <v>251</v>
      </c>
      <c r="F167" s="241" t="s">
        <v>252</v>
      </c>
      <c r="G167" s="241"/>
      <c r="H167" s="241"/>
      <c r="I167" s="241"/>
      <c r="J167" s="163" t="s">
        <v>243</v>
      </c>
      <c r="K167" s="164">
        <v>10</v>
      </c>
      <c r="L167" s="235">
        <v>0</v>
      </c>
      <c r="M167" s="242"/>
      <c r="N167" s="236">
        <f t="shared" si="15"/>
        <v>0</v>
      </c>
      <c r="O167" s="236"/>
      <c r="P167" s="236"/>
      <c r="Q167" s="236"/>
      <c r="R167" s="36"/>
      <c r="T167" s="166" t="s">
        <v>20</v>
      </c>
      <c r="U167" s="43" t="s">
        <v>43</v>
      </c>
      <c r="V167" s="35"/>
      <c r="W167" s="167">
        <f t="shared" si="16"/>
        <v>0</v>
      </c>
      <c r="X167" s="167">
        <v>0</v>
      </c>
      <c r="Y167" s="167">
        <f t="shared" si="17"/>
        <v>0</v>
      </c>
      <c r="Z167" s="167">
        <v>0</v>
      </c>
      <c r="AA167" s="168">
        <f t="shared" si="18"/>
        <v>0</v>
      </c>
      <c r="AR167" s="18" t="s">
        <v>158</v>
      </c>
      <c r="AT167" s="18" t="s">
        <v>154</v>
      </c>
      <c r="AU167" s="18" t="s">
        <v>132</v>
      </c>
      <c r="AY167" s="18" t="s">
        <v>153</v>
      </c>
      <c r="BE167" s="104">
        <f t="shared" si="19"/>
        <v>0</v>
      </c>
      <c r="BF167" s="104">
        <f t="shared" si="20"/>
        <v>0</v>
      </c>
      <c r="BG167" s="104">
        <f t="shared" si="21"/>
        <v>0</v>
      </c>
      <c r="BH167" s="104">
        <f t="shared" si="22"/>
        <v>0</v>
      </c>
      <c r="BI167" s="104">
        <f t="shared" si="23"/>
        <v>0</v>
      </c>
      <c r="BJ167" s="18" t="s">
        <v>132</v>
      </c>
      <c r="BK167" s="169">
        <f t="shared" si="24"/>
        <v>0</v>
      </c>
      <c r="BL167" s="18" t="s">
        <v>158</v>
      </c>
      <c r="BM167" s="18" t="s">
        <v>253</v>
      </c>
    </row>
    <row r="168" spans="2:65" s="1" customFormat="1" ht="25.5" customHeight="1">
      <c r="B168" s="34"/>
      <c r="C168" s="161" t="s">
        <v>254</v>
      </c>
      <c r="D168" s="161" t="s">
        <v>154</v>
      </c>
      <c r="E168" s="162" t="s">
        <v>255</v>
      </c>
      <c r="F168" s="241" t="s">
        <v>256</v>
      </c>
      <c r="G168" s="241"/>
      <c r="H168" s="241"/>
      <c r="I168" s="241"/>
      <c r="J168" s="163" t="s">
        <v>234</v>
      </c>
      <c r="K168" s="164">
        <v>40.311999999999998</v>
      </c>
      <c r="L168" s="235">
        <v>0</v>
      </c>
      <c r="M168" s="242"/>
      <c r="N168" s="236">
        <f t="shared" si="15"/>
        <v>0</v>
      </c>
      <c r="O168" s="236"/>
      <c r="P168" s="236"/>
      <c r="Q168" s="236"/>
      <c r="R168" s="36"/>
      <c r="T168" s="166" t="s">
        <v>20</v>
      </c>
      <c r="U168" s="43" t="s">
        <v>43</v>
      </c>
      <c r="V168" s="35"/>
      <c r="W168" s="167">
        <f t="shared" si="16"/>
        <v>0</v>
      </c>
      <c r="X168" s="167">
        <v>0</v>
      </c>
      <c r="Y168" s="167">
        <f t="shared" si="17"/>
        <v>0</v>
      </c>
      <c r="Z168" s="167">
        <v>0</v>
      </c>
      <c r="AA168" s="168">
        <f t="shared" si="18"/>
        <v>0</v>
      </c>
      <c r="AR168" s="18" t="s">
        <v>158</v>
      </c>
      <c r="AT168" s="18" t="s">
        <v>154</v>
      </c>
      <c r="AU168" s="18" t="s">
        <v>132</v>
      </c>
      <c r="AY168" s="18" t="s">
        <v>153</v>
      </c>
      <c r="BE168" s="104">
        <f t="shared" si="19"/>
        <v>0</v>
      </c>
      <c r="BF168" s="104">
        <f t="shared" si="20"/>
        <v>0</v>
      </c>
      <c r="BG168" s="104">
        <f t="shared" si="21"/>
        <v>0</v>
      </c>
      <c r="BH168" s="104">
        <f t="shared" si="22"/>
        <v>0</v>
      </c>
      <c r="BI168" s="104">
        <f t="shared" si="23"/>
        <v>0</v>
      </c>
      <c r="BJ168" s="18" t="s">
        <v>132</v>
      </c>
      <c r="BK168" s="169">
        <f t="shared" si="24"/>
        <v>0</v>
      </c>
      <c r="BL168" s="18" t="s">
        <v>158</v>
      </c>
      <c r="BM168" s="18" t="s">
        <v>257</v>
      </c>
    </row>
    <row r="169" spans="2:65" s="1" customFormat="1" ht="25.5" customHeight="1">
      <c r="B169" s="34"/>
      <c r="C169" s="161" t="s">
        <v>258</v>
      </c>
      <c r="D169" s="161" t="s">
        <v>154</v>
      </c>
      <c r="E169" s="162" t="s">
        <v>259</v>
      </c>
      <c r="F169" s="241" t="s">
        <v>260</v>
      </c>
      <c r="G169" s="241"/>
      <c r="H169" s="241"/>
      <c r="I169" s="241"/>
      <c r="J169" s="163" t="s">
        <v>234</v>
      </c>
      <c r="K169" s="164">
        <v>604.67999999999995</v>
      </c>
      <c r="L169" s="235">
        <v>0</v>
      </c>
      <c r="M169" s="242"/>
      <c r="N169" s="236">
        <f t="shared" si="15"/>
        <v>0</v>
      </c>
      <c r="O169" s="236"/>
      <c r="P169" s="236"/>
      <c r="Q169" s="236"/>
      <c r="R169" s="36"/>
      <c r="T169" s="166" t="s">
        <v>20</v>
      </c>
      <c r="U169" s="43" t="s">
        <v>43</v>
      </c>
      <c r="V169" s="35"/>
      <c r="W169" s="167">
        <f t="shared" si="16"/>
        <v>0</v>
      </c>
      <c r="X169" s="167">
        <v>0</v>
      </c>
      <c r="Y169" s="167">
        <f t="shared" si="17"/>
        <v>0</v>
      </c>
      <c r="Z169" s="167">
        <v>0</v>
      </c>
      <c r="AA169" s="168">
        <f t="shared" si="18"/>
        <v>0</v>
      </c>
      <c r="AR169" s="18" t="s">
        <v>158</v>
      </c>
      <c r="AT169" s="18" t="s">
        <v>154</v>
      </c>
      <c r="AU169" s="18" t="s">
        <v>132</v>
      </c>
      <c r="AY169" s="18" t="s">
        <v>153</v>
      </c>
      <c r="BE169" s="104">
        <f t="shared" si="19"/>
        <v>0</v>
      </c>
      <c r="BF169" s="104">
        <f t="shared" si="20"/>
        <v>0</v>
      </c>
      <c r="BG169" s="104">
        <f t="shared" si="21"/>
        <v>0</v>
      </c>
      <c r="BH169" s="104">
        <f t="shared" si="22"/>
        <v>0</v>
      </c>
      <c r="BI169" s="104">
        <f t="shared" si="23"/>
        <v>0</v>
      </c>
      <c r="BJ169" s="18" t="s">
        <v>132</v>
      </c>
      <c r="BK169" s="169">
        <f t="shared" si="24"/>
        <v>0</v>
      </c>
      <c r="BL169" s="18" t="s">
        <v>158</v>
      </c>
      <c r="BM169" s="18" t="s">
        <v>261</v>
      </c>
    </row>
    <row r="170" spans="2:65" s="1" customFormat="1" ht="25.5" customHeight="1">
      <c r="B170" s="34"/>
      <c r="C170" s="161" t="s">
        <v>262</v>
      </c>
      <c r="D170" s="161" t="s">
        <v>154</v>
      </c>
      <c r="E170" s="162" t="s">
        <v>263</v>
      </c>
      <c r="F170" s="241" t="s">
        <v>264</v>
      </c>
      <c r="G170" s="241"/>
      <c r="H170" s="241"/>
      <c r="I170" s="241"/>
      <c r="J170" s="163" t="s">
        <v>234</v>
      </c>
      <c r="K170" s="164">
        <v>120.93600000000001</v>
      </c>
      <c r="L170" s="235">
        <v>0</v>
      </c>
      <c r="M170" s="242"/>
      <c r="N170" s="236">
        <f t="shared" si="15"/>
        <v>0</v>
      </c>
      <c r="O170" s="236"/>
      <c r="P170" s="236"/>
      <c r="Q170" s="236"/>
      <c r="R170" s="36"/>
      <c r="T170" s="166" t="s">
        <v>20</v>
      </c>
      <c r="U170" s="43" t="s">
        <v>43</v>
      </c>
      <c r="V170" s="35"/>
      <c r="W170" s="167">
        <f t="shared" si="16"/>
        <v>0</v>
      </c>
      <c r="X170" s="167">
        <v>0</v>
      </c>
      <c r="Y170" s="167">
        <f t="shared" si="17"/>
        <v>0</v>
      </c>
      <c r="Z170" s="167">
        <v>0</v>
      </c>
      <c r="AA170" s="168">
        <f t="shared" si="18"/>
        <v>0</v>
      </c>
      <c r="AR170" s="18" t="s">
        <v>158</v>
      </c>
      <c r="AT170" s="18" t="s">
        <v>154</v>
      </c>
      <c r="AU170" s="18" t="s">
        <v>132</v>
      </c>
      <c r="AY170" s="18" t="s">
        <v>153</v>
      </c>
      <c r="BE170" s="104">
        <f t="shared" si="19"/>
        <v>0</v>
      </c>
      <c r="BF170" s="104">
        <f t="shared" si="20"/>
        <v>0</v>
      </c>
      <c r="BG170" s="104">
        <f t="shared" si="21"/>
        <v>0</v>
      </c>
      <c r="BH170" s="104">
        <f t="shared" si="22"/>
        <v>0</v>
      </c>
      <c r="BI170" s="104">
        <f t="shared" si="23"/>
        <v>0</v>
      </c>
      <c r="BJ170" s="18" t="s">
        <v>132</v>
      </c>
      <c r="BK170" s="169">
        <f t="shared" si="24"/>
        <v>0</v>
      </c>
      <c r="BL170" s="18" t="s">
        <v>158</v>
      </c>
      <c r="BM170" s="18" t="s">
        <v>265</v>
      </c>
    </row>
    <row r="171" spans="2:65" s="1" customFormat="1" ht="25.5" customHeight="1">
      <c r="B171" s="34"/>
      <c r="C171" s="161" t="s">
        <v>266</v>
      </c>
      <c r="D171" s="161" t="s">
        <v>154</v>
      </c>
      <c r="E171" s="162" t="s">
        <v>267</v>
      </c>
      <c r="F171" s="241" t="s">
        <v>268</v>
      </c>
      <c r="G171" s="241"/>
      <c r="H171" s="241"/>
      <c r="I171" s="241"/>
      <c r="J171" s="163" t="s">
        <v>234</v>
      </c>
      <c r="K171" s="164">
        <v>40.311999999999998</v>
      </c>
      <c r="L171" s="235">
        <v>0</v>
      </c>
      <c r="M171" s="242"/>
      <c r="N171" s="236">
        <f t="shared" si="15"/>
        <v>0</v>
      </c>
      <c r="O171" s="236"/>
      <c r="P171" s="236"/>
      <c r="Q171" s="236"/>
      <c r="R171" s="36"/>
      <c r="T171" s="166" t="s">
        <v>20</v>
      </c>
      <c r="U171" s="43" t="s">
        <v>43</v>
      </c>
      <c r="V171" s="35"/>
      <c r="W171" s="167">
        <f t="shared" si="16"/>
        <v>0</v>
      </c>
      <c r="X171" s="167">
        <v>0</v>
      </c>
      <c r="Y171" s="167">
        <f t="shared" si="17"/>
        <v>0</v>
      </c>
      <c r="Z171" s="167">
        <v>0</v>
      </c>
      <c r="AA171" s="168">
        <f t="shared" si="18"/>
        <v>0</v>
      </c>
      <c r="AR171" s="18" t="s">
        <v>158</v>
      </c>
      <c r="AT171" s="18" t="s">
        <v>154</v>
      </c>
      <c r="AU171" s="18" t="s">
        <v>132</v>
      </c>
      <c r="AY171" s="18" t="s">
        <v>153</v>
      </c>
      <c r="BE171" s="104">
        <f t="shared" si="19"/>
        <v>0</v>
      </c>
      <c r="BF171" s="104">
        <f t="shared" si="20"/>
        <v>0</v>
      </c>
      <c r="BG171" s="104">
        <f t="shared" si="21"/>
        <v>0</v>
      </c>
      <c r="BH171" s="104">
        <f t="shared" si="22"/>
        <v>0</v>
      </c>
      <c r="BI171" s="104">
        <f t="shared" si="23"/>
        <v>0</v>
      </c>
      <c r="BJ171" s="18" t="s">
        <v>132</v>
      </c>
      <c r="BK171" s="169">
        <f t="shared" si="24"/>
        <v>0</v>
      </c>
      <c r="BL171" s="18" t="s">
        <v>158</v>
      </c>
      <c r="BM171" s="18" t="s">
        <v>269</v>
      </c>
    </row>
    <row r="172" spans="2:65" s="1" customFormat="1" ht="25.5" customHeight="1">
      <c r="B172" s="34"/>
      <c r="C172" s="161" t="s">
        <v>270</v>
      </c>
      <c r="D172" s="161" t="s">
        <v>154</v>
      </c>
      <c r="E172" s="162" t="s">
        <v>271</v>
      </c>
      <c r="F172" s="241" t="s">
        <v>272</v>
      </c>
      <c r="G172" s="241"/>
      <c r="H172" s="241"/>
      <c r="I172" s="241"/>
      <c r="J172" s="163" t="s">
        <v>234</v>
      </c>
      <c r="K172" s="164">
        <v>40.311999999999998</v>
      </c>
      <c r="L172" s="235">
        <v>0</v>
      </c>
      <c r="M172" s="242"/>
      <c r="N172" s="236">
        <f t="shared" si="15"/>
        <v>0</v>
      </c>
      <c r="O172" s="236"/>
      <c r="P172" s="236"/>
      <c r="Q172" s="236"/>
      <c r="R172" s="36"/>
      <c r="T172" s="166" t="s">
        <v>20</v>
      </c>
      <c r="U172" s="43" t="s">
        <v>43</v>
      </c>
      <c r="V172" s="35"/>
      <c r="W172" s="167">
        <f t="shared" si="16"/>
        <v>0</v>
      </c>
      <c r="X172" s="167">
        <v>0</v>
      </c>
      <c r="Y172" s="167">
        <f t="shared" si="17"/>
        <v>0</v>
      </c>
      <c r="Z172" s="167">
        <v>0</v>
      </c>
      <c r="AA172" s="168">
        <f t="shared" si="18"/>
        <v>0</v>
      </c>
      <c r="AR172" s="18" t="s">
        <v>158</v>
      </c>
      <c r="AT172" s="18" t="s">
        <v>154</v>
      </c>
      <c r="AU172" s="18" t="s">
        <v>132</v>
      </c>
      <c r="AY172" s="18" t="s">
        <v>153</v>
      </c>
      <c r="BE172" s="104">
        <f t="shared" si="19"/>
        <v>0</v>
      </c>
      <c r="BF172" s="104">
        <f t="shared" si="20"/>
        <v>0</v>
      </c>
      <c r="BG172" s="104">
        <f t="shared" si="21"/>
        <v>0</v>
      </c>
      <c r="BH172" s="104">
        <f t="shared" si="22"/>
        <v>0</v>
      </c>
      <c r="BI172" s="104">
        <f t="shared" si="23"/>
        <v>0</v>
      </c>
      <c r="BJ172" s="18" t="s">
        <v>132</v>
      </c>
      <c r="BK172" s="169">
        <f t="shared" si="24"/>
        <v>0</v>
      </c>
      <c r="BL172" s="18" t="s">
        <v>158</v>
      </c>
      <c r="BM172" s="18" t="s">
        <v>273</v>
      </c>
    </row>
    <row r="173" spans="2:65" s="9" customFormat="1" ht="29.85" customHeight="1">
      <c r="B173" s="150"/>
      <c r="C173" s="151"/>
      <c r="D173" s="160" t="s">
        <v>109</v>
      </c>
      <c r="E173" s="160"/>
      <c r="F173" s="160"/>
      <c r="G173" s="160"/>
      <c r="H173" s="160"/>
      <c r="I173" s="160"/>
      <c r="J173" s="160"/>
      <c r="K173" s="160"/>
      <c r="L173" s="160"/>
      <c r="M173" s="160"/>
      <c r="N173" s="225">
        <f>BK173</f>
        <v>0</v>
      </c>
      <c r="O173" s="226"/>
      <c r="P173" s="226"/>
      <c r="Q173" s="226"/>
      <c r="R173" s="153"/>
      <c r="T173" s="154"/>
      <c r="U173" s="151"/>
      <c r="V173" s="151"/>
      <c r="W173" s="155">
        <f>W174</f>
        <v>0</v>
      </c>
      <c r="X173" s="151"/>
      <c r="Y173" s="155">
        <f>Y174</f>
        <v>0</v>
      </c>
      <c r="Z173" s="151"/>
      <c r="AA173" s="156">
        <f>AA174</f>
        <v>0</v>
      </c>
      <c r="AR173" s="157" t="s">
        <v>81</v>
      </c>
      <c r="AT173" s="158" t="s">
        <v>75</v>
      </c>
      <c r="AU173" s="158" t="s">
        <v>81</v>
      </c>
      <c r="AY173" s="157" t="s">
        <v>153</v>
      </c>
      <c r="BK173" s="159">
        <f>BK174</f>
        <v>0</v>
      </c>
    </row>
    <row r="174" spans="2:65" s="1" customFormat="1" ht="38.25" customHeight="1">
      <c r="B174" s="34"/>
      <c r="C174" s="161" t="s">
        <v>274</v>
      </c>
      <c r="D174" s="161" t="s">
        <v>154</v>
      </c>
      <c r="E174" s="162" t="s">
        <v>275</v>
      </c>
      <c r="F174" s="241" t="s">
        <v>276</v>
      </c>
      <c r="G174" s="241"/>
      <c r="H174" s="241"/>
      <c r="I174" s="241"/>
      <c r="J174" s="163" t="s">
        <v>234</v>
      </c>
      <c r="K174" s="164">
        <v>22.236999999999998</v>
      </c>
      <c r="L174" s="235">
        <v>0</v>
      </c>
      <c r="M174" s="242"/>
      <c r="N174" s="236">
        <f>ROUND(L174*K174,3)</f>
        <v>0</v>
      </c>
      <c r="O174" s="236"/>
      <c r="P174" s="236"/>
      <c r="Q174" s="236"/>
      <c r="R174" s="36"/>
      <c r="T174" s="166" t="s">
        <v>20</v>
      </c>
      <c r="U174" s="43" t="s">
        <v>43</v>
      </c>
      <c r="V174" s="35"/>
      <c r="W174" s="167">
        <f>V174*K174</f>
        <v>0</v>
      </c>
      <c r="X174" s="167">
        <v>0</v>
      </c>
      <c r="Y174" s="167">
        <f>X174*K174</f>
        <v>0</v>
      </c>
      <c r="Z174" s="167">
        <v>0</v>
      </c>
      <c r="AA174" s="168">
        <f>Z174*K174</f>
        <v>0</v>
      </c>
      <c r="AR174" s="18" t="s">
        <v>158</v>
      </c>
      <c r="AT174" s="18" t="s">
        <v>154</v>
      </c>
      <c r="AU174" s="18" t="s">
        <v>132</v>
      </c>
      <c r="AY174" s="18" t="s">
        <v>153</v>
      </c>
      <c r="BE174" s="104">
        <f>IF(U174="základná",N174,0)</f>
        <v>0</v>
      </c>
      <c r="BF174" s="104">
        <f>IF(U174="znížená",N174,0)</f>
        <v>0</v>
      </c>
      <c r="BG174" s="104">
        <f>IF(U174="zákl. prenesená",N174,0)</f>
        <v>0</v>
      </c>
      <c r="BH174" s="104">
        <f>IF(U174="zníž. prenesená",N174,0)</f>
        <v>0</v>
      </c>
      <c r="BI174" s="104">
        <f>IF(U174="nulová",N174,0)</f>
        <v>0</v>
      </c>
      <c r="BJ174" s="18" t="s">
        <v>132</v>
      </c>
      <c r="BK174" s="169">
        <f>ROUND(L174*K174,3)</f>
        <v>0</v>
      </c>
      <c r="BL174" s="18" t="s">
        <v>158</v>
      </c>
      <c r="BM174" s="18" t="s">
        <v>277</v>
      </c>
    </row>
    <row r="175" spans="2:65" s="9" customFormat="1" ht="37.35" customHeight="1">
      <c r="B175" s="150"/>
      <c r="C175" s="151"/>
      <c r="D175" s="152" t="s">
        <v>110</v>
      </c>
      <c r="E175" s="152"/>
      <c r="F175" s="152"/>
      <c r="G175" s="152"/>
      <c r="H175" s="152"/>
      <c r="I175" s="152"/>
      <c r="J175" s="152"/>
      <c r="K175" s="152"/>
      <c r="L175" s="152"/>
      <c r="M175" s="152"/>
      <c r="N175" s="227">
        <f>BK175</f>
        <v>0</v>
      </c>
      <c r="O175" s="228"/>
      <c r="P175" s="228"/>
      <c r="Q175" s="228"/>
      <c r="R175" s="153"/>
      <c r="T175" s="154"/>
      <c r="U175" s="151"/>
      <c r="V175" s="151"/>
      <c r="W175" s="155">
        <f>W176+W183+W191+W203+W229+W262+W266+W271+W282+W289+W308+W312+W320+W324</f>
        <v>0</v>
      </c>
      <c r="X175" s="151"/>
      <c r="Y175" s="155">
        <f>Y176+Y183+Y191+Y203+Y229+Y262+Y266+Y271+Y282+Y289+Y308+Y312+Y320+Y324</f>
        <v>11.552680989999997</v>
      </c>
      <c r="Z175" s="151"/>
      <c r="AA175" s="156">
        <f>AA176+AA183+AA191+AA203+AA229+AA262+AA266+AA271+AA282+AA289+AA308+AA312+AA320+AA324</f>
        <v>4.097217800000001</v>
      </c>
      <c r="AR175" s="157" t="s">
        <v>132</v>
      </c>
      <c r="AT175" s="158" t="s">
        <v>75</v>
      </c>
      <c r="AU175" s="158" t="s">
        <v>76</v>
      </c>
      <c r="AY175" s="157" t="s">
        <v>153</v>
      </c>
      <c r="BK175" s="159">
        <f>BK176+BK183+BK191+BK203+BK229+BK262+BK266+BK271+BK282+BK289+BK308+BK312+BK320+BK324</f>
        <v>0</v>
      </c>
    </row>
    <row r="176" spans="2:65" s="9" customFormat="1" ht="19.899999999999999" customHeight="1">
      <c r="B176" s="150"/>
      <c r="C176" s="151"/>
      <c r="D176" s="160" t="s">
        <v>111</v>
      </c>
      <c r="E176" s="160"/>
      <c r="F176" s="160"/>
      <c r="G176" s="160"/>
      <c r="H176" s="160"/>
      <c r="I176" s="160"/>
      <c r="J176" s="160"/>
      <c r="K176" s="160"/>
      <c r="L176" s="160"/>
      <c r="M176" s="160"/>
      <c r="N176" s="229">
        <f>BK176</f>
        <v>0</v>
      </c>
      <c r="O176" s="230"/>
      <c r="P176" s="230"/>
      <c r="Q176" s="230"/>
      <c r="R176" s="153"/>
      <c r="T176" s="154"/>
      <c r="U176" s="151"/>
      <c r="V176" s="151"/>
      <c r="W176" s="155">
        <f>SUM(W177:W182)</f>
        <v>0</v>
      </c>
      <c r="X176" s="151"/>
      <c r="Y176" s="155">
        <f>SUM(Y177:Y182)</f>
        <v>0.173569</v>
      </c>
      <c r="Z176" s="151"/>
      <c r="AA176" s="156">
        <f>SUM(AA177:AA182)</f>
        <v>0</v>
      </c>
      <c r="AR176" s="157" t="s">
        <v>132</v>
      </c>
      <c r="AT176" s="158" t="s">
        <v>75</v>
      </c>
      <c r="AU176" s="158" t="s">
        <v>81</v>
      </c>
      <c r="AY176" s="157" t="s">
        <v>153</v>
      </c>
      <c r="BK176" s="159">
        <f>SUM(BK177:BK182)</f>
        <v>0</v>
      </c>
    </row>
    <row r="177" spans="2:65" s="1" customFormat="1" ht="38.25" customHeight="1">
      <c r="B177" s="34"/>
      <c r="C177" s="161" t="s">
        <v>278</v>
      </c>
      <c r="D177" s="161" t="s">
        <v>154</v>
      </c>
      <c r="E177" s="162" t="s">
        <v>279</v>
      </c>
      <c r="F177" s="241" t="s">
        <v>280</v>
      </c>
      <c r="G177" s="241"/>
      <c r="H177" s="241"/>
      <c r="I177" s="241"/>
      <c r="J177" s="163" t="s">
        <v>157</v>
      </c>
      <c r="K177" s="164">
        <v>56.488999999999997</v>
      </c>
      <c r="L177" s="235">
        <v>0</v>
      </c>
      <c r="M177" s="242"/>
      <c r="N177" s="236">
        <f t="shared" ref="N177:N182" si="25">ROUND(L177*K177,3)</f>
        <v>0</v>
      </c>
      <c r="O177" s="236"/>
      <c r="P177" s="236"/>
      <c r="Q177" s="236"/>
      <c r="R177" s="36"/>
      <c r="T177" s="166" t="s">
        <v>20</v>
      </c>
      <c r="U177" s="43" t="s">
        <v>43</v>
      </c>
      <c r="V177" s="35"/>
      <c r="W177" s="167">
        <f t="shared" ref="W177:W182" si="26">V177*K177</f>
        <v>0</v>
      </c>
      <c r="X177" s="167">
        <v>0</v>
      </c>
      <c r="Y177" s="167">
        <f t="shared" ref="Y177:Y182" si="27">X177*K177</f>
        <v>0</v>
      </c>
      <c r="Z177" s="167">
        <v>0</v>
      </c>
      <c r="AA177" s="168">
        <f t="shared" ref="AA177:AA182" si="28">Z177*K177</f>
        <v>0</v>
      </c>
      <c r="AR177" s="18" t="s">
        <v>216</v>
      </c>
      <c r="AT177" s="18" t="s">
        <v>154</v>
      </c>
      <c r="AU177" s="18" t="s">
        <v>132</v>
      </c>
      <c r="AY177" s="18" t="s">
        <v>153</v>
      </c>
      <c r="BE177" s="104">
        <f t="shared" ref="BE177:BE182" si="29">IF(U177="základná",N177,0)</f>
        <v>0</v>
      </c>
      <c r="BF177" s="104">
        <f t="shared" ref="BF177:BF182" si="30">IF(U177="znížená",N177,0)</f>
        <v>0</v>
      </c>
      <c r="BG177" s="104">
        <f t="shared" ref="BG177:BG182" si="31">IF(U177="zákl. prenesená",N177,0)</f>
        <v>0</v>
      </c>
      <c r="BH177" s="104">
        <f t="shared" ref="BH177:BH182" si="32">IF(U177="zníž. prenesená",N177,0)</f>
        <v>0</v>
      </c>
      <c r="BI177" s="104">
        <f t="shared" ref="BI177:BI182" si="33">IF(U177="nulová",N177,0)</f>
        <v>0</v>
      </c>
      <c r="BJ177" s="18" t="s">
        <v>132</v>
      </c>
      <c r="BK177" s="169">
        <f t="shared" ref="BK177:BK182" si="34">ROUND(L177*K177,3)</f>
        <v>0</v>
      </c>
      <c r="BL177" s="18" t="s">
        <v>216</v>
      </c>
      <c r="BM177" s="18" t="s">
        <v>281</v>
      </c>
    </row>
    <row r="178" spans="2:65" s="1" customFormat="1" ht="25.5" customHeight="1">
      <c r="B178" s="34"/>
      <c r="C178" s="170" t="s">
        <v>282</v>
      </c>
      <c r="D178" s="170" t="s">
        <v>283</v>
      </c>
      <c r="E178" s="171" t="s">
        <v>284</v>
      </c>
      <c r="F178" s="243" t="s">
        <v>285</v>
      </c>
      <c r="G178" s="243"/>
      <c r="H178" s="243"/>
      <c r="I178" s="243"/>
      <c r="J178" s="172" t="s">
        <v>286</v>
      </c>
      <c r="K178" s="173">
        <v>62.137999999999998</v>
      </c>
      <c r="L178" s="244">
        <v>0</v>
      </c>
      <c r="M178" s="245"/>
      <c r="N178" s="246">
        <f t="shared" si="25"/>
        <v>0</v>
      </c>
      <c r="O178" s="236"/>
      <c r="P178" s="236"/>
      <c r="Q178" s="236"/>
      <c r="R178" s="36"/>
      <c r="T178" s="166" t="s">
        <v>20</v>
      </c>
      <c r="U178" s="43" t="s">
        <v>43</v>
      </c>
      <c r="V178" s="35"/>
      <c r="W178" s="167">
        <f t="shared" si="26"/>
        <v>0</v>
      </c>
      <c r="X178" s="167">
        <v>1E-3</v>
      </c>
      <c r="Y178" s="167">
        <f t="shared" si="27"/>
        <v>6.2137999999999999E-2</v>
      </c>
      <c r="Z178" s="167">
        <v>0</v>
      </c>
      <c r="AA178" s="168">
        <f t="shared" si="28"/>
        <v>0</v>
      </c>
      <c r="AR178" s="18" t="s">
        <v>282</v>
      </c>
      <c r="AT178" s="18" t="s">
        <v>283</v>
      </c>
      <c r="AU178" s="18" t="s">
        <v>132</v>
      </c>
      <c r="AY178" s="18" t="s">
        <v>153</v>
      </c>
      <c r="BE178" s="104">
        <f t="shared" si="29"/>
        <v>0</v>
      </c>
      <c r="BF178" s="104">
        <f t="shared" si="30"/>
        <v>0</v>
      </c>
      <c r="BG178" s="104">
        <f t="shared" si="31"/>
        <v>0</v>
      </c>
      <c r="BH178" s="104">
        <f t="shared" si="32"/>
        <v>0</v>
      </c>
      <c r="BI178" s="104">
        <f t="shared" si="33"/>
        <v>0</v>
      </c>
      <c r="BJ178" s="18" t="s">
        <v>132</v>
      </c>
      <c r="BK178" s="169">
        <f t="shared" si="34"/>
        <v>0</v>
      </c>
      <c r="BL178" s="18" t="s">
        <v>216</v>
      </c>
      <c r="BM178" s="18" t="s">
        <v>287</v>
      </c>
    </row>
    <row r="179" spans="2:65" s="1" customFormat="1" ht="25.5" customHeight="1">
      <c r="B179" s="34"/>
      <c r="C179" s="170" t="s">
        <v>288</v>
      </c>
      <c r="D179" s="170" t="s">
        <v>283</v>
      </c>
      <c r="E179" s="171" t="s">
        <v>289</v>
      </c>
      <c r="F179" s="243" t="s">
        <v>290</v>
      </c>
      <c r="G179" s="243"/>
      <c r="H179" s="243"/>
      <c r="I179" s="243"/>
      <c r="J179" s="172" t="s">
        <v>243</v>
      </c>
      <c r="K179" s="173">
        <v>124.94</v>
      </c>
      <c r="L179" s="244">
        <v>0</v>
      </c>
      <c r="M179" s="245"/>
      <c r="N179" s="246">
        <f t="shared" si="25"/>
        <v>0</v>
      </c>
      <c r="O179" s="236"/>
      <c r="P179" s="236"/>
      <c r="Q179" s="236"/>
      <c r="R179" s="36"/>
      <c r="T179" s="166" t="s">
        <v>20</v>
      </c>
      <c r="U179" s="43" t="s">
        <v>43</v>
      </c>
      <c r="V179" s="35"/>
      <c r="W179" s="167">
        <f t="shared" si="26"/>
        <v>0</v>
      </c>
      <c r="X179" s="167">
        <v>5.0000000000000002E-5</v>
      </c>
      <c r="Y179" s="167">
        <f t="shared" si="27"/>
        <v>6.2469999999999999E-3</v>
      </c>
      <c r="Z179" s="167">
        <v>0</v>
      </c>
      <c r="AA179" s="168">
        <f t="shared" si="28"/>
        <v>0</v>
      </c>
      <c r="AR179" s="18" t="s">
        <v>282</v>
      </c>
      <c r="AT179" s="18" t="s">
        <v>283</v>
      </c>
      <c r="AU179" s="18" t="s">
        <v>132</v>
      </c>
      <c r="AY179" s="18" t="s">
        <v>153</v>
      </c>
      <c r="BE179" s="104">
        <f t="shared" si="29"/>
        <v>0</v>
      </c>
      <c r="BF179" s="104">
        <f t="shared" si="30"/>
        <v>0</v>
      </c>
      <c r="BG179" s="104">
        <f t="shared" si="31"/>
        <v>0</v>
      </c>
      <c r="BH179" s="104">
        <f t="shared" si="32"/>
        <v>0</v>
      </c>
      <c r="BI179" s="104">
        <f t="shared" si="33"/>
        <v>0</v>
      </c>
      <c r="BJ179" s="18" t="s">
        <v>132</v>
      </c>
      <c r="BK179" s="169">
        <f t="shared" si="34"/>
        <v>0</v>
      </c>
      <c r="BL179" s="18" t="s">
        <v>216</v>
      </c>
      <c r="BM179" s="18" t="s">
        <v>291</v>
      </c>
    </row>
    <row r="180" spans="2:65" s="1" customFormat="1" ht="38.25" customHeight="1">
      <c r="B180" s="34"/>
      <c r="C180" s="161" t="s">
        <v>292</v>
      </c>
      <c r="D180" s="161" t="s">
        <v>154</v>
      </c>
      <c r="E180" s="162" t="s">
        <v>293</v>
      </c>
      <c r="F180" s="241" t="s">
        <v>294</v>
      </c>
      <c r="G180" s="241"/>
      <c r="H180" s="241"/>
      <c r="I180" s="241"/>
      <c r="J180" s="163" t="s">
        <v>157</v>
      </c>
      <c r="K180" s="164">
        <v>95.622</v>
      </c>
      <c r="L180" s="235">
        <v>0</v>
      </c>
      <c r="M180" s="242"/>
      <c r="N180" s="236">
        <f t="shared" si="25"/>
        <v>0</v>
      </c>
      <c r="O180" s="236"/>
      <c r="P180" s="236"/>
      <c r="Q180" s="236"/>
      <c r="R180" s="36"/>
      <c r="T180" s="166" t="s">
        <v>20</v>
      </c>
      <c r="U180" s="43" t="s">
        <v>43</v>
      </c>
      <c r="V180" s="35"/>
      <c r="W180" s="167">
        <f t="shared" si="26"/>
        <v>0</v>
      </c>
      <c r="X180" s="167">
        <v>0</v>
      </c>
      <c r="Y180" s="167">
        <f t="shared" si="27"/>
        <v>0</v>
      </c>
      <c r="Z180" s="167">
        <v>0</v>
      </c>
      <c r="AA180" s="168">
        <f t="shared" si="28"/>
        <v>0</v>
      </c>
      <c r="AR180" s="18" t="s">
        <v>216</v>
      </c>
      <c r="AT180" s="18" t="s">
        <v>154</v>
      </c>
      <c r="AU180" s="18" t="s">
        <v>132</v>
      </c>
      <c r="AY180" s="18" t="s">
        <v>153</v>
      </c>
      <c r="BE180" s="104">
        <f t="shared" si="29"/>
        <v>0</v>
      </c>
      <c r="BF180" s="104">
        <f t="shared" si="30"/>
        <v>0</v>
      </c>
      <c r="BG180" s="104">
        <f t="shared" si="31"/>
        <v>0</v>
      </c>
      <c r="BH180" s="104">
        <f t="shared" si="32"/>
        <v>0</v>
      </c>
      <c r="BI180" s="104">
        <f t="shared" si="33"/>
        <v>0</v>
      </c>
      <c r="BJ180" s="18" t="s">
        <v>132</v>
      </c>
      <c r="BK180" s="169">
        <f t="shared" si="34"/>
        <v>0</v>
      </c>
      <c r="BL180" s="18" t="s">
        <v>216</v>
      </c>
      <c r="BM180" s="18" t="s">
        <v>295</v>
      </c>
    </row>
    <row r="181" spans="2:65" s="1" customFormat="1" ht="25.5" customHeight="1">
      <c r="B181" s="34"/>
      <c r="C181" s="170" t="s">
        <v>296</v>
      </c>
      <c r="D181" s="170" t="s">
        <v>283</v>
      </c>
      <c r="E181" s="171" t="s">
        <v>284</v>
      </c>
      <c r="F181" s="243" t="s">
        <v>285</v>
      </c>
      <c r="G181" s="243"/>
      <c r="H181" s="243"/>
      <c r="I181" s="243"/>
      <c r="J181" s="172" t="s">
        <v>286</v>
      </c>
      <c r="K181" s="173">
        <v>105.184</v>
      </c>
      <c r="L181" s="244">
        <v>0</v>
      </c>
      <c r="M181" s="245"/>
      <c r="N181" s="246">
        <f t="shared" si="25"/>
        <v>0</v>
      </c>
      <c r="O181" s="236"/>
      <c r="P181" s="236"/>
      <c r="Q181" s="236"/>
      <c r="R181" s="36"/>
      <c r="T181" s="166" t="s">
        <v>20</v>
      </c>
      <c r="U181" s="43" t="s">
        <v>43</v>
      </c>
      <c r="V181" s="35"/>
      <c r="W181" s="167">
        <f t="shared" si="26"/>
        <v>0</v>
      </c>
      <c r="X181" s="167">
        <v>1E-3</v>
      </c>
      <c r="Y181" s="167">
        <f t="shared" si="27"/>
        <v>0.105184</v>
      </c>
      <c r="Z181" s="167">
        <v>0</v>
      </c>
      <c r="AA181" s="168">
        <f t="shared" si="28"/>
        <v>0</v>
      </c>
      <c r="AR181" s="18" t="s">
        <v>282</v>
      </c>
      <c r="AT181" s="18" t="s">
        <v>283</v>
      </c>
      <c r="AU181" s="18" t="s">
        <v>132</v>
      </c>
      <c r="AY181" s="18" t="s">
        <v>153</v>
      </c>
      <c r="BE181" s="104">
        <f t="shared" si="29"/>
        <v>0</v>
      </c>
      <c r="BF181" s="104">
        <f t="shared" si="30"/>
        <v>0</v>
      </c>
      <c r="BG181" s="104">
        <f t="shared" si="31"/>
        <v>0</v>
      </c>
      <c r="BH181" s="104">
        <f t="shared" si="32"/>
        <v>0</v>
      </c>
      <c r="BI181" s="104">
        <f t="shared" si="33"/>
        <v>0</v>
      </c>
      <c r="BJ181" s="18" t="s">
        <v>132</v>
      </c>
      <c r="BK181" s="169">
        <f t="shared" si="34"/>
        <v>0</v>
      </c>
      <c r="BL181" s="18" t="s">
        <v>216</v>
      </c>
      <c r="BM181" s="18" t="s">
        <v>297</v>
      </c>
    </row>
    <row r="182" spans="2:65" s="1" customFormat="1" ht="25.5" customHeight="1">
      <c r="B182" s="34"/>
      <c r="C182" s="161" t="s">
        <v>298</v>
      </c>
      <c r="D182" s="161" t="s">
        <v>154</v>
      </c>
      <c r="E182" s="162" t="s">
        <v>299</v>
      </c>
      <c r="F182" s="241" t="s">
        <v>300</v>
      </c>
      <c r="G182" s="241"/>
      <c r="H182" s="241"/>
      <c r="I182" s="241"/>
      <c r="J182" s="163" t="s">
        <v>301</v>
      </c>
      <c r="K182" s="165">
        <v>0</v>
      </c>
      <c r="L182" s="235">
        <v>0</v>
      </c>
      <c r="M182" s="242"/>
      <c r="N182" s="236">
        <f t="shared" si="25"/>
        <v>0</v>
      </c>
      <c r="O182" s="236"/>
      <c r="P182" s="236"/>
      <c r="Q182" s="236"/>
      <c r="R182" s="36"/>
      <c r="T182" s="166" t="s">
        <v>20</v>
      </c>
      <c r="U182" s="43" t="s">
        <v>43</v>
      </c>
      <c r="V182" s="35"/>
      <c r="W182" s="167">
        <f t="shared" si="26"/>
        <v>0</v>
      </c>
      <c r="X182" s="167">
        <v>0</v>
      </c>
      <c r="Y182" s="167">
        <f t="shared" si="27"/>
        <v>0</v>
      </c>
      <c r="Z182" s="167">
        <v>0</v>
      </c>
      <c r="AA182" s="168">
        <f t="shared" si="28"/>
        <v>0</v>
      </c>
      <c r="AR182" s="18" t="s">
        <v>216</v>
      </c>
      <c r="AT182" s="18" t="s">
        <v>154</v>
      </c>
      <c r="AU182" s="18" t="s">
        <v>132</v>
      </c>
      <c r="AY182" s="18" t="s">
        <v>153</v>
      </c>
      <c r="BE182" s="104">
        <f t="shared" si="29"/>
        <v>0</v>
      </c>
      <c r="BF182" s="104">
        <f t="shared" si="30"/>
        <v>0</v>
      </c>
      <c r="BG182" s="104">
        <f t="shared" si="31"/>
        <v>0</v>
      </c>
      <c r="BH182" s="104">
        <f t="shared" si="32"/>
        <v>0</v>
      </c>
      <c r="BI182" s="104">
        <f t="shared" si="33"/>
        <v>0</v>
      </c>
      <c r="BJ182" s="18" t="s">
        <v>132</v>
      </c>
      <c r="BK182" s="169">
        <f t="shared" si="34"/>
        <v>0</v>
      </c>
      <c r="BL182" s="18" t="s">
        <v>216</v>
      </c>
      <c r="BM182" s="18" t="s">
        <v>302</v>
      </c>
    </row>
    <row r="183" spans="2:65" s="9" customFormat="1" ht="29.85" customHeight="1">
      <c r="B183" s="150"/>
      <c r="C183" s="151"/>
      <c r="D183" s="160" t="s">
        <v>112</v>
      </c>
      <c r="E183" s="160"/>
      <c r="F183" s="160"/>
      <c r="G183" s="160"/>
      <c r="H183" s="160"/>
      <c r="I183" s="160"/>
      <c r="J183" s="160"/>
      <c r="K183" s="160"/>
      <c r="L183" s="160"/>
      <c r="M183" s="160"/>
      <c r="N183" s="225">
        <f>BK183</f>
        <v>0</v>
      </c>
      <c r="O183" s="226"/>
      <c r="P183" s="226"/>
      <c r="Q183" s="226"/>
      <c r="R183" s="153"/>
      <c r="T183" s="154"/>
      <c r="U183" s="151"/>
      <c r="V183" s="151"/>
      <c r="W183" s="155">
        <f>SUM(W184:W190)</f>
        <v>0</v>
      </c>
      <c r="X183" s="151"/>
      <c r="Y183" s="155">
        <f>SUM(Y184:Y190)</f>
        <v>0.129136</v>
      </c>
      <c r="Z183" s="151"/>
      <c r="AA183" s="156">
        <f>SUM(AA184:AA190)</f>
        <v>0</v>
      </c>
      <c r="AR183" s="157" t="s">
        <v>132</v>
      </c>
      <c r="AT183" s="158" t="s">
        <v>75</v>
      </c>
      <c r="AU183" s="158" t="s">
        <v>81</v>
      </c>
      <c r="AY183" s="157" t="s">
        <v>153</v>
      </c>
      <c r="BK183" s="159">
        <f>SUM(BK184:BK190)</f>
        <v>0</v>
      </c>
    </row>
    <row r="184" spans="2:65" s="1" customFormat="1" ht="25.5" customHeight="1">
      <c r="B184" s="34"/>
      <c r="C184" s="161" t="s">
        <v>303</v>
      </c>
      <c r="D184" s="161" t="s">
        <v>154</v>
      </c>
      <c r="E184" s="162" t="s">
        <v>304</v>
      </c>
      <c r="F184" s="241" t="s">
        <v>305</v>
      </c>
      <c r="G184" s="241"/>
      <c r="H184" s="241"/>
      <c r="I184" s="241"/>
      <c r="J184" s="163" t="s">
        <v>243</v>
      </c>
      <c r="K184" s="164">
        <v>190.2</v>
      </c>
      <c r="L184" s="235">
        <v>0</v>
      </c>
      <c r="M184" s="242"/>
      <c r="N184" s="236">
        <f t="shared" ref="N184:N190" si="35">ROUND(L184*K184,3)</f>
        <v>0</v>
      </c>
      <c r="O184" s="236"/>
      <c r="P184" s="236"/>
      <c r="Q184" s="236"/>
      <c r="R184" s="36"/>
      <c r="T184" s="166" t="s">
        <v>20</v>
      </c>
      <c r="U184" s="43" t="s">
        <v>43</v>
      </c>
      <c r="V184" s="35"/>
      <c r="W184" s="167">
        <f t="shared" ref="W184:W190" si="36">V184*K184</f>
        <v>0</v>
      </c>
      <c r="X184" s="167">
        <v>2.0000000000000002E-5</v>
      </c>
      <c r="Y184" s="167">
        <f t="shared" ref="Y184:Y190" si="37">X184*K184</f>
        <v>3.8040000000000001E-3</v>
      </c>
      <c r="Z184" s="167">
        <v>0</v>
      </c>
      <c r="AA184" s="168">
        <f t="shared" ref="AA184:AA190" si="38">Z184*K184</f>
        <v>0</v>
      </c>
      <c r="AR184" s="18" t="s">
        <v>216</v>
      </c>
      <c r="AT184" s="18" t="s">
        <v>154</v>
      </c>
      <c r="AU184" s="18" t="s">
        <v>132</v>
      </c>
      <c r="AY184" s="18" t="s">
        <v>153</v>
      </c>
      <c r="BE184" s="104">
        <f t="shared" ref="BE184:BE190" si="39">IF(U184="základná",N184,0)</f>
        <v>0</v>
      </c>
      <c r="BF184" s="104">
        <f t="shared" ref="BF184:BF190" si="40">IF(U184="znížená",N184,0)</f>
        <v>0</v>
      </c>
      <c r="BG184" s="104">
        <f t="shared" ref="BG184:BG190" si="41">IF(U184="zákl. prenesená",N184,0)</f>
        <v>0</v>
      </c>
      <c r="BH184" s="104">
        <f t="shared" ref="BH184:BH190" si="42">IF(U184="zníž. prenesená",N184,0)</f>
        <v>0</v>
      </c>
      <c r="BI184" s="104">
        <f t="shared" ref="BI184:BI190" si="43">IF(U184="nulová",N184,0)</f>
        <v>0</v>
      </c>
      <c r="BJ184" s="18" t="s">
        <v>132</v>
      </c>
      <c r="BK184" s="169">
        <f t="shared" ref="BK184:BK190" si="44">ROUND(L184*K184,3)</f>
        <v>0</v>
      </c>
      <c r="BL184" s="18" t="s">
        <v>216</v>
      </c>
      <c r="BM184" s="18" t="s">
        <v>306</v>
      </c>
    </row>
    <row r="185" spans="2:65" s="1" customFormat="1" ht="25.5" customHeight="1">
      <c r="B185" s="34"/>
      <c r="C185" s="170" t="s">
        <v>307</v>
      </c>
      <c r="D185" s="170" t="s">
        <v>283</v>
      </c>
      <c r="E185" s="171" t="s">
        <v>308</v>
      </c>
      <c r="F185" s="243" t="s">
        <v>309</v>
      </c>
      <c r="G185" s="243"/>
      <c r="H185" s="243"/>
      <c r="I185" s="243"/>
      <c r="J185" s="172" t="s">
        <v>243</v>
      </c>
      <c r="K185" s="173">
        <v>121.6</v>
      </c>
      <c r="L185" s="244">
        <v>0</v>
      </c>
      <c r="M185" s="245"/>
      <c r="N185" s="246">
        <f t="shared" si="35"/>
        <v>0</v>
      </c>
      <c r="O185" s="236"/>
      <c r="P185" s="236"/>
      <c r="Q185" s="236"/>
      <c r="R185" s="36"/>
      <c r="T185" s="166" t="s">
        <v>20</v>
      </c>
      <c r="U185" s="43" t="s">
        <v>43</v>
      </c>
      <c r="V185" s="35"/>
      <c r="W185" s="167">
        <f t="shared" si="36"/>
        <v>0</v>
      </c>
      <c r="X185" s="167">
        <v>1.0000000000000001E-5</v>
      </c>
      <c r="Y185" s="167">
        <f t="shared" si="37"/>
        <v>1.2160000000000001E-3</v>
      </c>
      <c r="Z185" s="167">
        <v>0</v>
      </c>
      <c r="AA185" s="168">
        <f t="shared" si="38"/>
        <v>0</v>
      </c>
      <c r="AR185" s="18" t="s">
        <v>282</v>
      </c>
      <c r="AT185" s="18" t="s">
        <v>283</v>
      </c>
      <c r="AU185" s="18" t="s">
        <v>132</v>
      </c>
      <c r="AY185" s="18" t="s">
        <v>153</v>
      </c>
      <c r="BE185" s="104">
        <f t="shared" si="39"/>
        <v>0</v>
      </c>
      <c r="BF185" s="104">
        <f t="shared" si="40"/>
        <v>0</v>
      </c>
      <c r="BG185" s="104">
        <f t="shared" si="41"/>
        <v>0</v>
      </c>
      <c r="BH185" s="104">
        <f t="shared" si="42"/>
        <v>0</v>
      </c>
      <c r="BI185" s="104">
        <f t="shared" si="43"/>
        <v>0</v>
      </c>
      <c r="BJ185" s="18" t="s">
        <v>132</v>
      </c>
      <c r="BK185" s="169">
        <f t="shared" si="44"/>
        <v>0</v>
      </c>
      <c r="BL185" s="18" t="s">
        <v>216</v>
      </c>
      <c r="BM185" s="18" t="s">
        <v>310</v>
      </c>
    </row>
    <row r="186" spans="2:65" s="1" customFormat="1" ht="25.5" customHeight="1">
      <c r="B186" s="34"/>
      <c r="C186" s="170" t="s">
        <v>311</v>
      </c>
      <c r="D186" s="170" t="s">
        <v>283</v>
      </c>
      <c r="E186" s="171" t="s">
        <v>312</v>
      </c>
      <c r="F186" s="243" t="s">
        <v>313</v>
      </c>
      <c r="G186" s="243"/>
      <c r="H186" s="243"/>
      <c r="I186" s="243"/>
      <c r="J186" s="172" t="s">
        <v>243</v>
      </c>
      <c r="K186" s="173">
        <v>21.4</v>
      </c>
      <c r="L186" s="244">
        <v>0</v>
      </c>
      <c r="M186" s="245"/>
      <c r="N186" s="246">
        <f t="shared" si="35"/>
        <v>0</v>
      </c>
      <c r="O186" s="236"/>
      <c r="P186" s="236"/>
      <c r="Q186" s="236"/>
      <c r="R186" s="36"/>
      <c r="T186" s="166" t="s">
        <v>20</v>
      </c>
      <c r="U186" s="43" t="s">
        <v>43</v>
      </c>
      <c r="V186" s="35"/>
      <c r="W186" s="167">
        <f t="shared" si="36"/>
        <v>0</v>
      </c>
      <c r="X186" s="167">
        <v>2.0000000000000002E-5</v>
      </c>
      <c r="Y186" s="167">
        <f t="shared" si="37"/>
        <v>4.28E-4</v>
      </c>
      <c r="Z186" s="167">
        <v>0</v>
      </c>
      <c r="AA186" s="168">
        <f t="shared" si="38"/>
        <v>0</v>
      </c>
      <c r="AR186" s="18" t="s">
        <v>282</v>
      </c>
      <c r="AT186" s="18" t="s">
        <v>283</v>
      </c>
      <c r="AU186" s="18" t="s">
        <v>132</v>
      </c>
      <c r="AY186" s="18" t="s">
        <v>153</v>
      </c>
      <c r="BE186" s="104">
        <f t="shared" si="39"/>
        <v>0</v>
      </c>
      <c r="BF186" s="104">
        <f t="shared" si="40"/>
        <v>0</v>
      </c>
      <c r="BG186" s="104">
        <f t="shared" si="41"/>
        <v>0</v>
      </c>
      <c r="BH186" s="104">
        <f t="shared" si="42"/>
        <v>0</v>
      </c>
      <c r="BI186" s="104">
        <f t="shared" si="43"/>
        <v>0</v>
      </c>
      <c r="BJ186" s="18" t="s">
        <v>132</v>
      </c>
      <c r="BK186" s="169">
        <f t="shared" si="44"/>
        <v>0</v>
      </c>
      <c r="BL186" s="18" t="s">
        <v>216</v>
      </c>
      <c r="BM186" s="18" t="s">
        <v>314</v>
      </c>
    </row>
    <row r="187" spans="2:65" s="1" customFormat="1" ht="25.5" customHeight="1">
      <c r="B187" s="34"/>
      <c r="C187" s="170" t="s">
        <v>315</v>
      </c>
      <c r="D187" s="170" t="s">
        <v>283</v>
      </c>
      <c r="E187" s="171" t="s">
        <v>316</v>
      </c>
      <c r="F187" s="243" t="s">
        <v>317</v>
      </c>
      <c r="G187" s="243"/>
      <c r="H187" s="243"/>
      <c r="I187" s="243"/>
      <c r="J187" s="172" t="s">
        <v>243</v>
      </c>
      <c r="K187" s="173">
        <v>47.2</v>
      </c>
      <c r="L187" s="244">
        <v>0</v>
      </c>
      <c r="M187" s="245"/>
      <c r="N187" s="246">
        <f t="shared" si="35"/>
        <v>0</v>
      </c>
      <c r="O187" s="236"/>
      <c r="P187" s="236"/>
      <c r="Q187" s="236"/>
      <c r="R187" s="36"/>
      <c r="T187" s="166" t="s">
        <v>20</v>
      </c>
      <c r="U187" s="43" t="s">
        <v>43</v>
      </c>
      <c r="V187" s="35"/>
      <c r="W187" s="167">
        <f t="shared" si="36"/>
        <v>0</v>
      </c>
      <c r="X187" s="167">
        <v>4.0000000000000003E-5</v>
      </c>
      <c r="Y187" s="167">
        <f t="shared" si="37"/>
        <v>1.8880000000000004E-3</v>
      </c>
      <c r="Z187" s="167">
        <v>0</v>
      </c>
      <c r="AA187" s="168">
        <f t="shared" si="38"/>
        <v>0</v>
      </c>
      <c r="AR187" s="18" t="s">
        <v>282</v>
      </c>
      <c r="AT187" s="18" t="s">
        <v>283</v>
      </c>
      <c r="AU187" s="18" t="s">
        <v>132</v>
      </c>
      <c r="AY187" s="18" t="s">
        <v>153</v>
      </c>
      <c r="BE187" s="104">
        <f t="shared" si="39"/>
        <v>0</v>
      </c>
      <c r="BF187" s="104">
        <f t="shared" si="40"/>
        <v>0</v>
      </c>
      <c r="BG187" s="104">
        <f t="shared" si="41"/>
        <v>0</v>
      </c>
      <c r="BH187" s="104">
        <f t="shared" si="42"/>
        <v>0</v>
      </c>
      <c r="BI187" s="104">
        <f t="shared" si="43"/>
        <v>0</v>
      </c>
      <c r="BJ187" s="18" t="s">
        <v>132</v>
      </c>
      <c r="BK187" s="169">
        <f t="shared" si="44"/>
        <v>0</v>
      </c>
      <c r="BL187" s="18" t="s">
        <v>216</v>
      </c>
      <c r="BM187" s="18" t="s">
        <v>318</v>
      </c>
    </row>
    <row r="188" spans="2:65" s="1" customFormat="1" ht="25.5" customHeight="1">
      <c r="B188" s="34"/>
      <c r="C188" s="161" t="s">
        <v>319</v>
      </c>
      <c r="D188" s="161" t="s">
        <v>154</v>
      </c>
      <c r="E188" s="162" t="s">
        <v>320</v>
      </c>
      <c r="F188" s="241" t="s">
        <v>321</v>
      </c>
      <c r="G188" s="241"/>
      <c r="H188" s="241"/>
      <c r="I188" s="241"/>
      <c r="J188" s="163" t="s">
        <v>243</v>
      </c>
      <c r="K188" s="164">
        <v>60</v>
      </c>
      <c r="L188" s="235">
        <v>0</v>
      </c>
      <c r="M188" s="242"/>
      <c r="N188" s="236">
        <f t="shared" si="35"/>
        <v>0</v>
      </c>
      <c r="O188" s="236"/>
      <c r="P188" s="236"/>
      <c r="Q188" s="236"/>
      <c r="R188" s="36"/>
      <c r="T188" s="166" t="s">
        <v>20</v>
      </c>
      <c r="U188" s="43" t="s">
        <v>43</v>
      </c>
      <c r="V188" s="35"/>
      <c r="W188" s="167">
        <f t="shared" si="36"/>
        <v>0</v>
      </c>
      <c r="X188" s="167">
        <v>2.0000000000000002E-5</v>
      </c>
      <c r="Y188" s="167">
        <f t="shared" si="37"/>
        <v>1.2000000000000001E-3</v>
      </c>
      <c r="Z188" s="167">
        <v>0</v>
      </c>
      <c r="AA188" s="168">
        <f t="shared" si="38"/>
        <v>0</v>
      </c>
      <c r="AR188" s="18" t="s">
        <v>216</v>
      </c>
      <c r="AT188" s="18" t="s">
        <v>154</v>
      </c>
      <c r="AU188" s="18" t="s">
        <v>132</v>
      </c>
      <c r="AY188" s="18" t="s">
        <v>153</v>
      </c>
      <c r="BE188" s="104">
        <f t="shared" si="39"/>
        <v>0</v>
      </c>
      <c r="BF188" s="104">
        <f t="shared" si="40"/>
        <v>0</v>
      </c>
      <c r="BG188" s="104">
        <f t="shared" si="41"/>
        <v>0</v>
      </c>
      <c r="BH188" s="104">
        <f t="shared" si="42"/>
        <v>0</v>
      </c>
      <c r="BI188" s="104">
        <f t="shared" si="43"/>
        <v>0</v>
      </c>
      <c r="BJ188" s="18" t="s">
        <v>132</v>
      </c>
      <c r="BK188" s="169">
        <f t="shared" si="44"/>
        <v>0</v>
      </c>
      <c r="BL188" s="18" t="s">
        <v>216</v>
      </c>
      <c r="BM188" s="18" t="s">
        <v>322</v>
      </c>
    </row>
    <row r="189" spans="2:65" s="1" customFormat="1" ht="25.5" customHeight="1">
      <c r="B189" s="34"/>
      <c r="C189" s="170" t="s">
        <v>323</v>
      </c>
      <c r="D189" s="170" t="s">
        <v>283</v>
      </c>
      <c r="E189" s="171" t="s">
        <v>324</v>
      </c>
      <c r="F189" s="243" t="s">
        <v>325</v>
      </c>
      <c r="G189" s="243"/>
      <c r="H189" s="243"/>
      <c r="I189" s="243"/>
      <c r="J189" s="172" t="s">
        <v>243</v>
      </c>
      <c r="K189" s="173">
        <v>60</v>
      </c>
      <c r="L189" s="244">
        <v>0</v>
      </c>
      <c r="M189" s="245"/>
      <c r="N189" s="246">
        <f t="shared" si="35"/>
        <v>0</v>
      </c>
      <c r="O189" s="236"/>
      <c r="P189" s="236"/>
      <c r="Q189" s="236"/>
      <c r="R189" s="36"/>
      <c r="T189" s="166" t="s">
        <v>20</v>
      </c>
      <c r="U189" s="43" t="s">
        <v>43</v>
      </c>
      <c r="V189" s="35"/>
      <c r="W189" s="167">
        <f t="shared" si="36"/>
        <v>0</v>
      </c>
      <c r="X189" s="167">
        <v>2.0100000000000001E-3</v>
      </c>
      <c r="Y189" s="167">
        <f t="shared" si="37"/>
        <v>0.1206</v>
      </c>
      <c r="Z189" s="167">
        <v>0</v>
      </c>
      <c r="AA189" s="168">
        <f t="shared" si="38"/>
        <v>0</v>
      </c>
      <c r="AR189" s="18" t="s">
        <v>282</v>
      </c>
      <c r="AT189" s="18" t="s">
        <v>283</v>
      </c>
      <c r="AU189" s="18" t="s">
        <v>132</v>
      </c>
      <c r="AY189" s="18" t="s">
        <v>153</v>
      </c>
      <c r="BE189" s="104">
        <f t="shared" si="39"/>
        <v>0</v>
      </c>
      <c r="BF189" s="104">
        <f t="shared" si="40"/>
        <v>0</v>
      </c>
      <c r="BG189" s="104">
        <f t="shared" si="41"/>
        <v>0</v>
      </c>
      <c r="BH189" s="104">
        <f t="shared" si="42"/>
        <v>0</v>
      </c>
      <c r="BI189" s="104">
        <f t="shared" si="43"/>
        <v>0</v>
      </c>
      <c r="BJ189" s="18" t="s">
        <v>132</v>
      </c>
      <c r="BK189" s="169">
        <f t="shared" si="44"/>
        <v>0</v>
      </c>
      <c r="BL189" s="18" t="s">
        <v>216</v>
      </c>
      <c r="BM189" s="18" t="s">
        <v>326</v>
      </c>
    </row>
    <row r="190" spans="2:65" s="1" customFormat="1" ht="25.5" customHeight="1">
      <c r="B190" s="34"/>
      <c r="C190" s="161" t="s">
        <v>327</v>
      </c>
      <c r="D190" s="161" t="s">
        <v>154</v>
      </c>
      <c r="E190" s="162" t="s">
        <v>328</v>
      </c>
      <c r="F190" s="241" t="s">
        <v>329</v>
      </c>
      <c r="G190" s="241"/>
      <c r="H190" s="241"/>
      <c r="I190" s="241"/>
      <c r="J190" s="163" t="s">
        <v>301</v>
      </c>
      <c r="K190" s="165">
        <v>0</v>
      </c>
      <c r="L190" s="235">
        <v>0</v>
      </c>
      <c r="M190" s="242"/>
      <c r="N190" s="236">
        <f t="shared" si="35"/>
        <v>0</v>
      </c>
      <c r="O190" s="236"/>
      <c r="P190" s="236"/>
      <c r="Q190" s="236"/>
      <c r="R190" s="36"/>
      <c r="T190" s="166" t="s">
        <v>20</v>
      </c>
      <c r="U190" s="43" t="s">
        <v>43</v>
      </c>
      <c r="V190" s="35"/>
      <c r="W190" s="167">
        <f t="shared" si="36"/>
        <v>0</v>
      </c>
      <c r="X190" s="167">
        <v>0</v>
      </c>
      <c r="Y190" s="167">
        <f t="shared" si="37"/>
        <v>0</v>
      </c>
      <c r="Z190" s="167">
        <v>0</v>
      </c>
      <c r="AA190" s="168">
        <f t="shared" si="38"/>
        <v>0</v>
      </c>
      <c r="AR190" s="18" t="s">
        <v>216</v>
      </c>
      <c r="AT190" s="18" t="s">
        <v>154</v>
      </c>
      <c r="AU190" s="18" t="s">
        <v>132</v>
      </c>
      <c r="AY190" s="18" t="s">
        <v>153</v>
      </c>
      <c r="BE190" s="104">
        <f t="shared" si="39"/>
        <v>0</v>
      </c>
      <c r="BF190" s="104">
        <f t="shared" si="40"/>
        <v>0</v>
      </c>
      <c r="BG190" s="104">
        <f t="shared" si="41"/>
        <v>0</v>
      </c>
      <c r="BH190" s="104">
        <f t="shared" si="42"/>
        <v>0</v>
      </c>
      <c r="BI190" s="104">
        <f t="shared" si="43"/>
        <v>0</v>
      </c>
      <c r="BJ190" s="18" t="s">
        <v>132</v>
      </c>
      <c r="BK190" s="169">
        <f t="shared" si="44"/>
        <v>0</v>
      </c>
      <c r="BL190" s="18" t="s">
        <v>216</v>
      </c>
      <c r="BM190" s="18" t="s">
        <v>330</v>
      </c>
    </row>
    <row r="191" spans="2:65" s="9" customFormat="1" ht="29.85" customHeight="1">
      <c r="B191" s="150"/>
      <c r="C191" s="151"/>
      <c r="D191" s="160" t="s">
        <v>113</v>
      </c>
      <c r="E191" s="160"/>
      <c r="F191" s="160"/>
      <c r="G191" s="160"/>
      <c r="H191" s="160"/>
      <c r="I191" s="160"/>
      <c r="J191" s="160"/>
      <c r="K191" s="160"/>
      <c r="L191" s="160"/>
      <c r="M191" s="160"/>
      <c r="N191" s="225">
        <f>BK191</f>
        <v>0</v>
      </c>
      <c r="O191" s="226"/>
      <c r="P191" s="226"/>
      <c r="Q191" s="226"/>
      <c r="R191" s="153"/>
      <c r="T191" s="154"/>
      <c r="U191" s="151"/>
      <c r="V191" s="151"/>
      <c r="W191" s="155">
        <f>SUM(W192:W202)</f>
        <v>0</v>
      </c>
      <c r="X191" s="151"/>
      <c r="Y191" s="155">
        <f>SUM(Y192:Y202)</f>
        <v>0.27081549999999999</v>
      </c>
      <c r="Z191" s="151"/>
      <c r="AA191" s="156">
        <f>SUM(AA192:AA202)</f>
        <v>2.1125260000000003</v>
      </c>
      <c r="AR191" s="157" t="s">
        <v>132</v>
      </c>
      <c r="AT191" s="158" t="s">
        <v>75</v>
      </c>
      <c r="AU191" s="158" t="s">
        <v>81</v>
      </c>
      <c r="AY191" s="157" t="s">
        <v>153</v>
      </c>
      <c r="BK191" s="159">
        <f>SUM(BK192:BK202)</f>
        <v>0</v>
      </c>
    </row>
    <row r="192" spans="2:65" s="1" customFormat="1" ht="38.25" customHeight="1">
      <c r="B192" s="34"/>
      <c r="C192" s="161" t="s">
        <v>331</v>
      </c>
      <c r="D192" s="161" t="s">
        <v>154</v>
      </c>
      <c r="E192" s="162" t="s">
        <v>332</v>
      </c>
      <c r="F192" s="241" t="s">
        <v>333</v>
      </c>
      <c r="G192" s="241"/>
      <c r="H192" s="241"/>
      <c r="I192" s="241"/>
      <c r="J192" s="163" t="s">
        <v>243</v>
      </c>
      <c r="K192" s="164">
        <v>138.55000000000001</v>
      </c>
      <c r="L192" s="235">
        <v>0</v>
      </c>
      <c r="M192" s="242"/>
      <c r="N192" s="236">
        <f t="shared" ref="N192:N202" si="45">ROUND(L192*K192,3)</f>
        <v>0</v>
      </c>
      <c r="O192" s="236"/>
      <c r="P192" s="236"/>
      <c r="Q192" s="236"/>
      <c r="R192" s="36"/>
      <c r="T192" s="166" t="s">
        <v>20</v>
      </c>
      <c r="U192" s="43" t="s">
        <v>43</v>
      </c>
      <c r="V192" s="35"/>
      <c r="W192" s="167">
        <f t="shared" ref="W192:W202" si="46">V192*K192</f>
        <v>0</v>
      </c>
      <c r="X192" s="167">
        <v>0</v>
      </c>
      <c r="Y192" s="167">
        <f t="shared" ref="Y192:Y202" si="47">X192*K192</f>
        <v>0</v>
      </c>
      <c r="Z192" s="167">
        <v>1.4919999999999999E-2</v>
      </c>
      <c r="AA192" s="168">
        <f t="shared" ref="AA192:AA202" si="48">Z192*K192</f>
        <v>2.0671660000000003</v>
      </c>
      <c r="AR192" s="18" t="s">
        <v>216</v>
      </c>
      <c r="AT192" s="18" t="s">
        <v>154</v>
      </c>
      <c r="AU192" s="18" t="s">
        <v>132</v>
      </c>
      <c r="AY192" s="18" t="s">
        <v>153</v>
      </c>
      <c r="BE192" s="104">
        <f t="shared" ref="BE192:BE202" si="49">IF(U192="základná",N192,0)</f>
        <v>0</v>
      </c>
      <c r="BF192" s="104">
        <f t="shared" ref="BF192:BF202" si="50">IF(U192="znížená",N192,0)</f>
        <v>0</v>
      </c>
      <c r="BG192" s="104">
        <f t="shared" ref="BG192:BG202" si="51">IF(U192="zákl. prenesená",N192,0)</f>
        <v>0</v>
      </c>
      <c r="BH192" s="104">
        <f t="shared" ref="BH192:BH202" si="52">IF(U192="zníž. prenesená",N192,0)</f>
        <v>0</v>
      </c>
      <c r="BI192" s="104">
        <f t="shared" ref="BI192:BI202" si="53">IF(U192="nulová",N192,0)</f>
        <v>0</v>
      </c>
      <c r="BJ192" s="18" t="s">
        <v>132</v>
      </c>
      <c r="BK192" s="169">
        <f t="shared" ref="BK192:BK202" si="54">ROUND(L192*K192,3)</f>
        <v>0</v>
      </c>
      <c r="BL192" s="18" t="s">
        <v>216</v>
      </c>
      <c r="BM192" s="18" t="s">
        <v>334</v>
      </c>
    </row>
    <row r="193" spans="2:65" s="1" customFormat="1" ht="25.5" customHeight="1">
      <c r="B193" s="34"/>
      <c r="C193" s="161" t="s">
        <v>335</v>
      </c>
      <c r="D193" s="161" t="s">
        <v>154</v>
      </c>
      <c r="E193" s="162" t="s">
        <v>336</v>
      </c>
      <c r="F193" s="241" t="s">
        <v>337</v>
      </c>
      <c r="G193" s="241"/>
      <c r="H193" s="241"/>
      <c r="I193" s="241"/>
      <c r="J193" s="163" t="s">
        <v>243</v>
      </c>
      <c r="K193" s="164">
        <v>27.2</v>
      </c>
      <c r="L193" s="235">
        <v>0</v>
      </c>
      <c r="M193" s="242"/>
      <c r="N193" s="236">
        <f t="shared" si="45"/>
        <v>0</v>
      </c>
      <c r="O193" s="236"/>
      <c r="P193" s="236"/>
      <c r="Q193" s="236"/>
      <c r="R193" s="36"/>
      <c r="T193" s="166" t="s">
        <v>20</v>
      </c>
      <c r="U193" s="43" t="s">
        <v>43</v>
      </c>
      <c r="V193" s="35"/>
      <c r="W193" s="167">
        <f t="shared" si="46"/>
        <v>0</v>
      </c>
      <c r="X193" s="167">
        <v>1.6299999999999999E-3</v>
      </c>
      <c r="Y193" s="167">
        <f t="shared" si="47"/>
        <v>4.4336E-2</v>
      </c>
      <c r="Z193" s="167">
        <v>0</v>
      </c>
      <c r="AA193" s="168">
        <f t="shared" si="48"/>
        <v>0</v>
      </c>
      <c r="AR193" s="18" t="s">
        <v>216</v>
      </c>
      <c r="AT193" s="18" t="s">
        <v>154</v>
      </c>
      <c r="AU193" s="18" t="s">
        <v>132</v>
      </c>
      <c r="AY193" s="18" t="s">
        <v>153</v>
      </c>
      <c r="BE193" s="104">
        <f t="shared" si="49"/>
        <v>0</v>
      </c>
      <c r="BF193" s="104">
        <f t="shared" si="50"/>
        <v>0</v>
      </c>
      <c r="BG193" s="104">
        <f t="shared" si="51"/>
        <v>0</v>
      </c>
      <c r="BH193" s="104">
        <f t="shared" si="52"/>
        <v>0</v>
      </c>
      <c r="BI193" s="104">
        <f t="shared" si="53"/>
        <v>0</v>
      </c>
      <c r="BJ193" s="18" t="s">
        <v>132</v>
      </c>
      <c r="BK193" s="169">
        <f t="shared" si="54"/>
        <v>0</v>
      </c>
      <c r="BL193" s="18" t="s">
        <v>216</v>
      </c>
      <c r="BM193" s="18" t="s">
        <v>338</v>
      </c>
    </row>
    <row r="194" spans="2:65" s="1" customFormat="1" ht="38.25" customHeight="1">
      <c r="B194" s="34"/>
      <c r="C194" s="161" t="s">
        <v>339</v>
      </c>
      <c r="D194" s="161" t="s">
        <v>154</v>
      </c>
      <c r="E194" s="162" t="s">
        <v>340</v>
      </c>
      <c r="F194" s="241" t="s">
        <v>341</v>
      </c>
      <c r="G194" s="241"/>
      <c r="H194" s="241"/>
      <c r="I194" s="241"/>
      <c r="J194" s="163" t="s">
        <v>243</v>
      </c>
      <c r="K194" s="164">
        <v>21.6</v>
      </c>
      <c r="L194" s="235">
        <v>0</v>
      </c>
      <c r="M194" s="242"/>
      <c r="N194" s="236">
        <f t="shared" si="45"/>
        <v>0</v>
      </c>
      <c r="O194" s="236"/>
      <c r="P194" s="236"/>
      <c r="Q194" s="236"/>
      <c r="R194" s="36"/>
      <c r="T194" s="166" t="s">
        <v>20</v>
      </c>
      <c r="U194" s="43" t="s">
        <v>43</v>
      </c>
      <c r="V194" s="35"/>
      <c r="W194" s="167">
        <f t="shared" si="46"/>
        <v>0</v>
      </c>
      <c r="X194" s="167">
        <v>0</v>
      </c>
      <c r="Y194" s="167">
        <f t="shared" si="47"/>
        <v>0</v>
      </c>
      <c r="Z194" s="167">
        <v>2.0999999999999999E-3</v>
      </c>
      <c r="AA194" s="168">
        <f t="shared" si="48"/>
        <v>4.5359999999999998E-2</v>
      </c>
      <c r="AR194" s="18" t="s">
        <v>216</v>
      </c>
      <c r="AT194" s="18" t="s">
        <v>154</v>
      </c>
      <c r="AU194" s="18" t="s">
        <v>132</v>
      </c>
      <c r="AY194" s="18" t="s">
        <v>153</v>
      </c>
      <c r="BE194" s="104">
        <f t="shared" si="49"/>
        <v>0</v>
      </c>
      <c r="BF194" s="104">
        <f t="shared" si="50"/>
        <v>0</v>
      </c>
      <c r="BG194" s="104">
        <f t="shared" si="51"/>
        <v>0</v>
      </c>
      <c r="BH194" s="104">
        <f t="shared" si="52"/>
        <v>0</v>
      </c>
      <c r="BI194" s="104">
        <f t="shared" si="53"/>
        <v>0</v>
      </c>
      <c r="BJ194" s="18" t="s">
        <v>132</v>
      </c>
      <c r="BK194" s="169">
        <f t="shared" si="54"/>
        <v>0</v>
      </c>
      <c r="BL194" s="18" t="s">
        <v>216</v>
      </c>
      <c r="BM194" s="18" t="s">
        <v>342</v>
      </c>
    </row>
    <row r="195" spans="2:65" s="1" customFormat="1" ht="25.5" customHeight="1">
      <c r="B195" s="34"/>
      <c r="C195" s="161" t="s">
        <v>343</v>
      </c>
      <c r="D195" s="161" t="s">
        <v>154</v>
      </c>
      <c r="E195" s="162" t="s">
        <v>344</v>
      </c>
      <c r="F195" s="241" t="s">
        <v>345</v>
      </c>
      <c r="G195" s="241"/>
      <c r="H195" s="241"/>
      <c r="I195" s="241"/>
      <c r="J195" s="163" t="s">
        <v>243</v>
      </c>
      <c r="K195" s="164">
        <v>103.35</v>
      </c>
      <c r="L195" s="235">
        <v>0</v>
      </c>
      <c r="M195" s="242"/>
      <c r="N195" s="236">
        <f t="shared" si="45"/>
        <v>0</v>
      </c>
      <c r="O195" s="236"/>
      <c r="P195" s="236"/>
      <c r="Q195" s="236"/>
      <c r="R195" s="36"/>
      <c r="T195" s="166" t="s">
        <v>20</v>
      </c>
      <c r="U195" s="43" t="s">
        <v>43</v>
      </c>
      <c r="V195" s="35"/>
      <c r="W195" s="167">
        <f t="shared" si="46"/>
        <v>0</v>
      </c>
      <c r="X195" s="167">
        <v>1.5299999999999999E-3</v>
      </c>
      <c r="Y195" s="167">
        <f t="shared" si="47"/>
        <v>0.15812549999999997</v>
      </c>
      <c r="Z195" s="167">
        <v>0</v>
      </c>
      <c r="AA195" s="168">
        <f t="shared" si="48"/>
        <v>0</v>
      </c>
      <c r="AR195" s="18" t="s">
        <v>216</v>
      </c>
      <c r="AT195" s="18" t="s">
        <v>154</v>
      </c>
      <c r="AU195" s="18" t="s">
        <v>132</v>
      </c>
      <c r="AY195" s="18" t="s">
        <v>153</v>
      </c>
      <c r="BE195" s="104">
        <f t="shared" si="49"/>
        <v>0</v>
      </c>
      <c r="BF195" s="104">
        <f t="shared" si="50"/>
        <v>0</v>
      </c>
      <c r="BG195" s="104">
        <f t="shared" si="51"/>
        <v>0</v>
      </c>
      <c r="BH195" s="104">
        <f t="shared" si="52"/>
        <v>0</v>
      </c>
      <c r="BI195" s="104">
        <f t="shared" si="53"/>
        <v>0</v>
      </c>
      <c r="BJ195" s="18" t="s">
        <v>132</v>
      </c>
      <c r="BK195" s="169">
        <f t="shared" si="54"/>
        <v>0</v>
      </c>
      <c r="BL195" s="18" t="s">
        <v>216</v>
      </c>
      <c r="BM195" s="18" t="s">
        <v>346</v>
      </c>
    </row>
    <row r="196" spans="2:65" s="1" customFormat="1" ht="25.5" customHeight="1">
      <c r="B196" s="34"/>
      <c r="C196" s="161" t="s">
        <v>347</v>
      </c>
      <c r="D196" s="161" t="s">
        <v>154</v>
      </c>
      <c r="E196" s="162" t="s">
        <v>348</v>
      </c>
      <c r="F196" s="241" t="s">
        <v>349</v>
      </c>
      <c r="G196" s="241"/>
      <c r="H196" s="241"/>
      <c r="I196" s="241"/>
      <c r="J196" s="163" t="s">
        <v>243</v>
      </c>
      <c r="K196" s="164">
        <v>20.399999999999999</v>
      </c>
      <c r="L196" s="235">
        <v>0</v>
      </c>
      <c r="M196" s="242"/>
      <c r="N196" s="236">
        <f t="shared" si="45"/>
        <v>0</v>
      </c>
      <c r="O196" s="236"/>
      <c r="P196" s="236"/>
      <c r="Q196" s="236"/>
      <c r="R196" s="36"/>
      <c r="T196" s="166" t="s">
        <v>20</v>
      </c>
      <c r="U196" s="43" t="s">
        <v>43</v>
      </c>
      <c r="V196" s="35"/>
      <c r="W196" s="167">
        <f t="shared" si="46"/>
        <v>0</v>
      </c>
      <c r="X196" s="167">
        <v>5.9000000000000003E-4</v>
      </c>
      <c r="Y196" s="167">
        <f t="shared" si="47"/>
        <v>1.2036E-2</v>
      </c>
      <c r="Z196" s="167">
        <v>0</v>
      </c>
      <c r="AA196" s="168">
        <f t="shared" si="48"/>
        <v>0</v>
      </c>
      <c r="AR196" s="18" t="s">
        <v>216</v>
      </c>
      <c r="AT196" s="18" t="s">
        <v>154</v>
      </c>
      <c r="AU196" s="18" t="s">
        <v>132</v>
      </c>
      <c r="AY196" s="18" t="s">
        <v>153</v>
      </c>
      <c r="BE196" s="104">
        <f t="shared" si="49"/>
        <v>0</v>
      </c>
      <c r="BF196" s="104">
        <f t="shared" si="50"/>
        <v>0</v>
      </c>
      <c r="BG196" s="104">
        <f t="shared" si="51"/>
        <v>0</v>
      </c>
      <c r="BH196" s="104">
        <f t="shared" si="52"/>
        <v>0</v>
      </c>
      <c r="BI196" s="104">
        <f t="shared" si="53"/>
        <v>0</v>
      </c>
      <c r="BJ196" s="18" t="s">
        <v>132</v>
      </c>
      <c r="BK196" s="169">
        <f t="shared" si="54"/>
        <v>0</v>
      </c>
      <c r="BL196" s="18" t="s">
        <v>216</v>
      </c>
      <c r="BM196" s="18" t="s">
        <v>350</v>
      </c>
    </row>
    <row r="197" spans="2:65" s="1" customFormat="1" ht="25.5" customHeight="1">
      <c r="B197" s="34"/>
      <c r="C197" s="161" t="s">
        <v>351</v>
      </c>
      <c r="D197" s="161" t="s">
        <v>154</v>
      </c>
      <c r="E197" s="162" t="s">
        <v>352</v>
      </c>
      <c r="F197" s="241" t="s">
        <v>353</v>
      </c>
      <c r="G197" s="241"/>
      <c r="H197" s="241"/>
      <c r="I197" s="241"/>
      <c r="J197" s="163" t="s">
        <v>243</v>
      </c>
      <c r="K197" s="164">
        <v>51.2</v>
      </c>
      <c r="L197" s="235">
        <v>0</v>
      </c>
      <c r="M197" s="242"/>
      <c r="N197" s="236">
        <f t="shared" si="45"/>
        <v>0</v>
      </c>
      <c r="O197" s="236"/>
      <c r="P197" s="236"/>
      <c r="Q197" s="236"/>
      <c r="R197" s="36"/>
      <c r="T197" s="166" t="s">
        <v>20</v>
      </c>
      <c r="U197" s="43" t="s">
        <v>43</v>
      </c>
      <c r="V197" s="35"/>
      <c r="W197" s="167">
        <f t="shared" si="46"/>
        <v>0</v>
      </c>
      <c r="X197" s="167">
        <v>6.4000000000000005E-4</v>
      </c>
      <c r="Y197" s="167">
        <f t="shared" si="47"/>
        <v>3.2768000000000005E-2</v>
      </c>
      <c r="Z197" s="167">
        <v>0</v>
      </c>
      <c r="AA197" s="168">
        <f t="shared" si="48"/>
        <v>0</v>
      </c>
      <c r="AR197" s="18" t="s">
        <v>216</v>
      </c>
      <c r="AT197" s="18" t="s">
        <v>154</v>
      </c>
      <c r="AU197" s="18" t="s">
        <v>132</v>
      </c>
      <c r="AY197" s="18" t="s">
        <v>153</v>
      </c>
      <c r="BE197" s="104">
        <f t="shared" si="49"/>
        <v>0</v>
      </c>
      <c r="BF197" s="104">
        <f t="shared" si="50"/>
        <v>0</v>
      </c>
      <c r="BG197" s="104">
        <f t="shared" si="51"/>
        <v>0</v>
      </c>
      <c r="BH197" s="104">
        <f t="shared" si="52"/>
        <v>0</v>
      </c>
      <c r="BI197" s="104">
        <f t="shared" si="53"/>
        <v>0</v>
      </c>
      <c r="BJ197" s="18" t="s">
        <v>132</v>
      </c>
      <c r="BK197" s="169">
        <f t="shared" si="54"/>
        <v>0</v>
      </c>
      <c r="BL197" s="18" t="s">
        <v>216</v>
      </c>
      <c r="BM197" s="18" t="s">
        <v>354</v>
      </c>
    </row>
    <row r="198" spans="2:65" s="1" customFormat="1" ht="38.25" customHeight="1">
      <c r="B198" s="34"/>
      <c r="C198" s="161" t="s">
        <v>355</v>
      </c>
      <c r="D198" s="161" t="s">
        <v>154</v>
      </c>
      <c r="E198" s="162" t="s">
        <v>356</v>
      </c>
      <c r="F198" s="241" t="s">
        <v>357</v>
      </c>
      <c r="G198" s="241"/>
      <c r="H198" s="241"/>
      <c r="I198" s="241"/>
      <c r="J198" s="163" t="s">
        <v>162</v>
      </c>
      <c r="K198" s="164">
        <v>17</v>
      </c>
      <c r="L198" s="235">
        <v>0</v>
      </c>
      <c r="M198" s="242"/>
      <c r="N198" s="236">
        <f t="shared" si="45"/>
        <v>0</v>
      </c>
      <c r="O198" s="236"/>
      <c r="P198" s="236"/>
      <c r="Q198" s="236"/>
      <c r="R198" s="36"/>
      <c r="T198" s="166" t="s">
        <v>20</v>
      </c>
      <c r="U198" s="43" t="s">
        <v>43</v>
      </c>
      <c r="V198" s="35"/>
      <c r="W198" s="167">
        <f t="shared" si="46"/>
        <v>0</v>
      </c>
      <c r="X198" s="167">
        <v>0</v>
      </c>
      <c r="Y198" s="167">
        <f t="shared" si="47"/>
        <v>0</v>
      </c>
      <c r="Z198" s="167">
        <v>0</v>
      </c>
      <c r="AA198" s="168">
        <f t="shared" si="48"/>
        <v>0</v>
      </c>
      <c r="AR198" s="18" t="s">
        <v>216</v>
      </c>
      <c r="AT198" s="18" t="s">
        <v>154</v>
      </c>
      <c r="AU198" s="18" t="s">
        <v>132</v>
      </c>
      <c r="AY198" s="18" t="s">
        <v>153</v>
      </c>
      <c r="BE198" s="104">
        <f t="shared" si="49"/>
        <v>0</v>
      </c>
      <c r="BF198" s="104">
        <f t="shared" si="50"/>
        <v>0</v>
      </c>
      <c r="BG198" s="104">
        <f t="shared" si="51"/>
        <v>0</v>
      </c>
      <c r="BH198" s="104">
        <f t="shared" si="52"/>
        <v>0</v>
      </c>
      <c r="BI198" s="104">
        <f t="shared" si="53"/>
        <v>0</v>
      </c>
      <c r="BJ198" s="18" t="s">
        <v>132</v>
      </c>
      <c r="BK198" s="169">
        <f t="shared" si="54"/>
        <v>0</v>
      </c>
      <c r="BL198" s="18" t="s">
        <v>216</v>
      </c>
      <c r="BM198" s="18" t="s">
        <v>358</v>
      </c>
    </row>
    <row r="199" spans="2:65" s="1" customFormat="1" ht="38.25" customHeight="1">
      <c r="B199" s="34"/>
      <c r="C199" s="161" t="s">
        <v>359</v>
      </c>
      <c r="D199" s="161" t="s">
        <v>154</v>
      </c>
      <c r="E199" s="162" t="s">
        <v>360</v>
      </c>
      <c r="F199" s="241" t="s">
        <v>361</v>
      </c>
      <c r="G199" s="241"/>
      <c r="H199" s="241"/>
      <c r="I199" s="241"/>
      <c r="J199" s="163" t="s">
        <v>162</v>
      </c>
      <c r="K199" s="164">
        <v>33</v>
      </c>
      <c r="L199" s="235">
        <v>0</v>
      </c>
      <c r="M199" s="242"/>
      <c r="N199" s="236">
        <f t="shared" si="45"/>
        <v>0</v>
      </c>
      <c r="O199" s="236"/>
      <c r="P199" s="236"/>
      <c r="Q199" s="236"/>
      <c r="R199" s="36"/>
      <c r="T199" s="166" t="s">
        <v>20</v>
      </c>
      <c r="U199" s="43" t="s">
        <v>43</v>
      </c>
      <c r="V199" s="35"/>
      <c r="W199" s="167">
        <f t="shared" si="46"/>
        <v>0</v>
      </c>
      <c r="X199" s="167">
        <v>0</v>
      </c>
      <c r="Y199" s="167">
        <f t="shared" si="47"/>
        <v>0</v>
      </c>
      <c r="Z199" s="167">
        <v>0</v>
      </c>
      <c r="AA199" s="168">
        <f t="shared" si="48"/>
        <v>0</v>
      </c>
      <c r="AR199" s="18" t="s">
        <v>216</v>
      </c>
      <c r="AT199" s="18" t="s">
        <v>154</v>
      </c>
      <c r="AU199" s="18" t="s">
        <v>132</v>
      </c>
      <c r="AY199" s="18" t="s">
        <v>153</v>
      </c>
      <c r="BE199" s="104">
        <f t="shared" si="49"/>
        <v>0</v>
      </c>
      <c r="BF199" s="104">
        <f t="shared" si="50"/>
        <v>0</v>
      </c>
      <c r="BG199" s="104">
        <f t="shared" si="51"/>
        <v>0</v>
      </c>
      <c r="BH199" s="104">
        <f t="shared" si="52"/>
        <v>0</v>
      </c>
      <c r="BI199" s="104">
        <f t="shared" si="53"/>
        <v>0</v>
      </c>
      <c r="BJ199" s="18" t="s">
        <v>132</v>
      </c>
      <c r="BK199" s="169">
        <f t="shared" si="54"/>
        <v>0</v>
      </c>
      <c r="BL199" s="18" t="s">
        <v>216</v>
      </c>
      <c r="BM199" s="18" t="s">
        <v>362</v>
      </c>
    </row>
    <row r="200" spans="2:65" s="1" customFormat="1" ht="38.25" customHeight="1">
      <c r="B200" s="34"/>
      <c r="C200" s="161" t="s">
        <v>363</v>
      </c>
      <c r="D200" s="161" t="s">
        <v>154</v>
      </c>
      <c r="E200" s="162" t="s">
        <v>364</v>
      </c>
      <c r="F200" s="241" t="s">
        <v>365</v>
      </c>
      <c r="G200" s="241"/>
      <c r="H200" s="241"/>
      <c r="I200" s="241"/>
      <c r="J200" s="163" t="s">
        <v>162</v>
      </c>
      <c r="K200" s="164">
        <v>33</v>
      </c>
      <c r="L200" s="235">
        <v>0</v>
      </c>
      <c r="M200" s="242"/>
      <c r="N200" s="236">
        <f t="shared" si="45"/>
        <v>0</v>
      </c>
      <c r="O200" s="236"/>
      <c r="P200" s="236"/>
      <c r="Q200" s="236"/>
      <c r="R200" s="36"/>
      <c r="T200" s="166" t="s">
        <v>20</v>
      </c>
      <c r="U200" s="43" t="s">
        <v>43</v>
      </c>
      <c r="V200" s="35"/>
      <c r="W200" s="167">
        <f t="shared" si="46"/>
        <v>0</v>
      </c>
      <c r="X200" s="167">
        <v>0</v>
      </c>
      <c r="Y200" s="167">
        <f t="shared" si="47"/>
        <v>0</v>
      </c>
      <c r="Z200" s="167">
        <v>0</v>
      </c>
      <c r="AA200" s="168">
        <f t="shared" si="48"/>
        <v>0</v>
      </c>
      <c r="AR200" s="18" t="s">
        <v>216</v>
      </c>
      <c r="AT200" s="18" t="s">
        <v>154</v>
      </c>
      <c r="AU200" s="18" t="s">
        <v>132</v>
      </c>
      <c r="AY200" s="18" t="s">
        <v>153</v>
      </c>
      <c r="BE200" s="104">
        <f t="shared" si="49"/>
        <v>0</v>
      </c>
      <c r="BF200" s="104">
        <f t="shared" si="50"/>
        <v>0</v>
      </c>
      <c r="BG200" s="104">
        <f t="shared" si="51"/>
        <v>0</v>
      </c>
      <c r="BH200" s="104">
        <f t="shared" si="52"/>
        <v>0</v>
      </c>
      <c r="BI200" s="104">
        <f t="shared" si="53"/>
        <v>0</v>
      </c>
      <c r="BJ200" s="18" t="s">
        <v>132</v>
      </c>
      <c r="BK200" s="169">
        <f t="shared" si="54"/>
        <v>0</v>
      </c>
      <c r="BL200" s="18" t="s">
        <v>216</v>
      </c>
      <c r="BM200" s="18" t="s">
        <v>366</v>
      </c>
    </row>
    <row r="201" spans="2:65" s="1" customFormat="1" ht="25.5" customHeight="1">
      <c r="B201" s="34"/>
      <c r="C201" s="161" t="s">
        <v>367</v>
      </c>
      <c r="D201" s="161" t="s">
        <v>154</v>
      </c>
      <c r="E201" s="162" t="s">
        <v>368</v>
      </c>
      <c r="F201" s="241" t="s">
        <v>369</v>
      </c>
      <c r="G201" s="241"/>
      <c r="H201" s="241"/>
      <c r="I201" s="241"/>
      <c r="J201" s="163" t="s">
        <v>162</v>
      </c>
      <c r="K201" s="164">
        <v>5</v>
      </c>
      <c r="L201" s="235">
        <v>0</v>
      </c>
      <c r="M201" s="242"/>
      <c r="N201" s="236">
        <f t="shared" si="45"/>
        <v>0</v>
      </c>
      <c r="O201" s="236"/>
      <c r="P201" s="236"/>
      <c r="Q201" s="236"/>
      <c r="R201" s="36"/>
      <c r="T201" s="166" t="s">
        <v>20</v>
      </c>
      <c r="U201" s="43" t="s">
        <v>43</v>
      </c>
      <c r="V201" s="35"/>
      <c r="W201" s="167">
        <f t="shared" si="46"/>
        <v>0</v>
      </c>
      <c r="X201" s="167">
        <v>4.7099999999999998E-3</v>
      </c>
      <c r="Y201" s="167">
        <f t="shared" si="47"/>
        <v>2.3549999999999998E-2</v>
      </c>
      <c r="Z201" s="167">
        <v>0</v>
      </c>
      <c r="AA201" s="168">
        <f t="shared" si="48"/>
        <v>0</v>
      </c>
      <c r="AR201" s="18" t="s">
        <v>216</v>
      </c>
      <c r="AT201" s="18" t="s">
        <v>154</v>
      </c>
      <c r="AU201" s="18" t="s">
        <v>132</v>
      </c>
      <c r="AY201" s="18" t="s">
        <v>153</v>
      </c>
      <c r="BE201" s="104">
        <f t="shared" si="49"/>
        <v>0</v>
      </c>
      <c r="BF201" s="104">
        <f t="shared" si="50"/>
        <v>0</v>
      </c>
      <c r="BG201" s="104">
        <f t="shared" si="51"/>
        <v>0</v>
      </c>
      <c r="BH201" s="104">
        <f t="shared" si="52"/>
        <v>0</v>
      </c>
      <c r="BI201" s="104">
        <f t="shared" si="53"/>
        <v>0</v>
      </c>
      <c r="BJ201" s="18" t="s">
        <v>132</v>
      </c>
      <c r="BK201" s="169">
        <f t="shared" si="54"/>
        <v>0</v>
      </c>
      <c r="BL201" s="18" t="s">
        <v>216</v>
      </c>
      <c r="BM201" s="18" t="s">
        <v>370</v>
      </c>
    </row>
    <row r="202" spans="2:65" s="1" customFormat="1" ht="25.5" customHeight="1">
      <c r="B202" s="34"/>
      <c r="C202" s="161" t="s">
        <v>371</v>
      </c>
      <c r="D202" s="161" t="s">
        <v>154</v>
      </c>
      <c r="E202" s="162" t="s">
        <v>372</v>
      </c>
      <c r="F202" s="241" t="s">
        <v>373</v>
      </c>
      <c r="G202" s="241"/>
      <c r="H202" s="241"/>
      <c r="I202" s="241"/>
      <c r="J202" s="163" t="s">
        <v>301</v>
      </c>
      <c r="K202" s="165">
        <v>0</v>
      </c>
      <c r="L202" s="235">
        <v>0</v>
      </c>
      <c r="M202" s="242"/>
      <c r="N202" s="236">
        <f t="shared" si="45"/>
        <v>0</v>
      </c>
      <c r="O202" s="236"/>
      <c r="P202" s="236"/>
      <c r="Q202" s="236"/>
      <c r="R202" s="36"/>
      <c r="T202" s="166" t="s">
        <v>20</v>
      </c>
      <c r="U202" s="43" t="s">
        <v>43</v>
      </c>
      <c r="V202" s="35"/>
      <c r="W202" s="167">
        <f t="shared" si="46"/>
        <v>0</v>
      </c>
      <c r="X202" s="167">
        <v>0</v>
      </c>
      <c r="Y202" s="167">
        <f t="shared" si="47"/>
        <v>0</v>
      </c>
      <c r="Z202" s="167">
        <v>0</v>
      </c>
      <c r="AA202" s="168">
        <f t="shared" si="48"/>
        <v>0</v>
      </c>
      <c r="AR202" s="18" t="s">
        <v>216</v>
      </c>
      <c r="AT202" s="18" t="s">
        <v>154</v>
      </c>
      <c r="AU202" s="18" t="s">
        <v>132</v>
      </c>
      <c r="AY202" s="18" t="s">
        <v>153</v>
      </c>
      <c r="BE202" s="104">
        <f t="shared" si="49"/>
        <v>0</v>
      </c>
      <c r="BF202" s="104">
        <f t="shared" si="50"/>
        <v>0</v>
      </c>
      <c r="BG202" s="104">
        <f t="shared" si="51"/>
        <v>0</v>
      </c>
      <c r="BH202" s="104">
        <f t="shared" si="52"/>
        <v>0</v>
      </c>
      <c r="BI202" s="104">
        <f t="shared" si="53"/>
        <v>0</v>
      </c>
      <c r="BJ202" s="18" t="s">
        <v>132</v>
      </c>
      <c r="BK202" s="169">
        <f t="shared" si="54"/>
        <v>0</v>
      </c>
      <c r="BL202" s="18" t="s">
        <v>216</v>
      </c>
      <c r="BM202" s="18" t="s">
        <v>374</v>
      </c>
    </row>
    <row r="203" spans="2:65" s="9" customFormat="1" ht="29.85" customHeight="1">
      <c r="B203" s="150"/>
      <c r="C203" s="151"/>
      <c r="D203" s="160" t="s">
        <v>114</v>
      </c>
      <c r="E203" s="160"/>
      <c r="F203" s="160"/>
      <c r="G203" s="160"/>
      <c r="H203" s="160"/>
      <c r="I203" s="160"/>
      <c r="J203" s="160"/>
      <c r="K203" s="160"/>
      <c r="L203" s="160"/>
      <c r="M203" s="160"/>
      <c r="N203" s="225">
        <f>BK203</f>
        <v>0</v>
      </c>
      <c r="O203" s="226"/>
      <c r="P203" s="226"/>
      <c r="Q203" s="226"/>
      <c r="R203" s="153"/>
      <c r="T203" s="154"/>
      <c r="U203" s="151"/>
      <c r="V203" s="151"/>
      <c r="W203" s="155">
        <f>SUM(W204:W228)</f>
        <v>0</v>
      </c>
      <c r="X203" s="151"/>
      <c r="Y203" s="155">
        <f>SUM(Y204:Y228)</f>
        <v>8.8528999999999982</v>
      </c>
      <c r="Z203" s="151"/>
      <c r="AA203" s="156">
        <f>SUM(AA204:AA228)</f>
        <v>0.50126599999999999</v>
      </c>
      <c r="AR203" s="157" t="s">
        <v>132</v>
      </c>
      <c r="AT203" s="158" t="s">
        <v>75</v>
      </c>
      <c r="AU203" s="158" t="s">
        <v>81</v>
      </c>
      <c r="AY203" s="157" t="s">
        <v>153</v>
      </c>
      <c r="BK203" s="159">
        <f>SUM(BK204:BK228)</f>
        <v>0</v>
      </c>
    </row>
    <row r="204" spans="2:65" s="1" customFormat="1" ht="25.5" customHeight="1">
      <c r="B204" s="34"/>
      <c r="C204" s="161" t="s">
        <v>375</v>
      </c>
      <c r="D204" s="161" t="s">
        <v>154</v>
      </c>
      <c r="E204" s="162" t="s">
        <v>376</v>
      </c>
      <c r="F204" s="241" t="s">
        <v>377</v>
      </c>
      <c r="G204" s="241"/>
      <c r="H204" s="241"/>
      <c r="I204" s="241"/>
      <c r="J204" s="163" t="s">
        <v>243</v>
      </c>
      <c r="K204" s="164">
        <v>104.6</v>
      </c>
      <c r="L204" s="235">
        <v>0</v>
      </c>
      <c r="M204" s="242"/>
      <c r="N204" s="236">
        <f t="shared" ref="N204:N228" si="55">ROUND(L204*K204,3)</f>
        <v>0</v>
      </c>
      <c r="O204" s="236"/>
      <c r="P204" s="236"/>
      <c r="Q204" s="236"/>
      <c r="R204" s="36"/>
      <c r="T204" s="166" t="s">
        <v>20</v>
      </c>
      <c r="U204" s="43" t="s">
        <v>43</v>
      </c>
      <c r="V204" s="35"/>
      <c r="W204" s="167">
        <f t="shared" ref="W204:W228" si="56">V204*K204</f>
        <v>0</v>
      </c>
      <c r="X204" s="167">
        <v>0</v>
      </c>
      <c r="Y204" s="167">
        <f t="shared" ref="Y204:Y228" si="57">X204*K204</f>
        <v>0</v>
      </c>
      <c r="Z204" s="167">
        <v>2.1299999999999999E-3</v>
      </c>
      <c r="AA204" s="168">
        <f t="shared" ref="AA204:AA228" si="58">Z204*K204</f>
        <v>0.222798</v>
      </c>
      <c r="AR204" s="18" t="s">
        <v>216</v>
      </c>
      <c r="AT204" s="18" t="s">
        <v>154</v>
      </c>
      <c r="AU204" s="18" t="s">
        <v>132</v>
      </c>
      <c r="AY204" s="18" t="s">
        <v>153</v>
      </c>
      <c r="BE204" s="104">
        <f t="shared" ref="BE204:BE228" si="59">IF(U204="základná",N204,0)</f>
        <v>0</v>
      </c>
      <c r="BF204" s="104">
        <f t="shared" ref="BF204:BF228" si="60">IF(U204="znížená",N204,0)</f>
        <v>0</v>
      </c>
      <c r="BG204" s="104">
        <f t="shared" ref="BG204:BG228" si="61">IF(U204="zákl. prenesená",N204,0)</f>
        <v>0</v>
      </c>
      <c r="BH204" s="104">
        <f t="shared" ref="BH204:BH228" si="62">IF(U204="zníž. prenesená",N204,0)</f>
        <v>0</v>
      </c>
      <c r="BI204" s="104">
        <f t="shared" ref="BI204:BI228" si="63">IF(U204="nulová",N204,0)</f>
        <v>0</v>
      </c>
      <c r="BJ204" s="18" t="s">
        <v>132</v>
      </c>
      <c r="BK204" s="169">
        <f t="shared" ref="BK204:BK228" si="64">ROUND(L204*K204,3)</f>
        <v>0</v>
      </c>
      <c r="BL204" s="18" t="s">
        <v>216</v>
      </c>
      <c r="BM204" s="18" t="s">
        <v>378</v>
      </c>
    </row>
    <row r="205" spans="2:65" s="1" customFormat="1" ht="25.5" customHeight="1">
      <c r="B205" s="34"/>
      <c r="C205" s="161" t="s">
        <v>379</v>
      </c>
      <c r="D205" s="161" t="s">
        <v>154</v>
      </c>
      <c r="E205" s="162" t="s">
        <v>380</v>
      </c>
      <c r="F205" s="241" t="s">
        <v>381</v>
      </c>
      <c r="G205" s="241"/>
      <c r="H205" s="241"/>
      <c r="I205" s="241"/>
      <c r="J205" s="163" t="s">
        <v>243</v>
      </c>
      <c r="K205" s="164">
        <v>47.2</v>
      </c>
      <c r="L205" s="235">
        <v>0</v>
      </c>
      <c r="M205" s="242"/>
      <c r="N205" s="236">
        <f t="shared" si="55"/>
        <v>0</v>
      </c>
      <c r="O205" s="236"/>
      <c r="P205" s="236"/>
      <c r="Q205" s="236"/>
      <c r="R205" s="36"/>
      <c r="T205" s="166" t="s">
        <v>20</v>
      </c>
      <c r="U205" s="43" t="s">
        <v>43</v>
      </c>
      <c r="V205" s="35"/>
      <c r="W205" s="167">
        <f t="shared" si="56"/>
        <v>0</v>
      </c>
      <c r="X205" s="167">
        <v>0</v>
      </c>
      <c r="Y205" s="167">
        <f t="shared" si="57"/>
        <v>0</v>
      </c>
      <c r="Z205" s="167">
        <v>4.9699999999999996E-3</v>
      </c>
      <c r="AA205" s="168">
        <f t="shared" si="58"/>
        <v>0.23458399999999999</v>
      </c>
      <c r="AR205" s="18" t="s">
        <v>216</v>
      </c>
      <c r="AT205" s="18" t="s">
        <v>154</v>
      </c>
      <c r="AU205" s="18" t="s">
        <v>132</v>
      </c>
      <c r="AY205" s="18" t="s">
        <v>153</v>
      </c>
      <c r="BE205" s="104">
        <f t="shared" si="59"/>
        <v>0</v>
      </c>
      <c r="BF205" s="104">
        <f t="shared" si="60"/>
        <v>0</v>
      </c>
      <c r="BG205" s="104">
        <f t="shared" si="61"/>
        <v>0</v>
      </c>
      <c r="BH205" s="104">
        <f t="shared" si="62"/>
        <v>0</v>
      </c>
      <c r="BI205" s="104">
        <f t="shared" si="63"/>
        <v>0</v>
      </c>
      <c r="BJ205" s="18" t="s">
        <v>132</v>
      </c>
      <c r="BK205" s="169">
        <f t="shared" si="64"/>
        <v>0</v>
      </c>
      <c r="BL205" s="18" t="s">
        <v>216</v>
      </c>
      <c r="BM205" s="18" t="s">
        <v>382</v>
      </c>
    </row>
    <row r="206" spans="2:65" s="1" customFormat="1" ht="25.5" customHeight="1">
      <c r="B206" s="34"/>
      <c r="C206" s="161" t="s">
        <v>383</v>
      </c>
      <c r="D206" s="161" t="s">
        <v>154</v>
      </c>
      <c r="E206" s="162" t="s">
        <v>384</v>
      </c>
      <c r="F206" s="241" t="s">
        <v>385</v>
      </c>
      <c r="G206" s="241"/>
      <c r="H206" s="241"/>
      <c r="I206" s="241"/>
      <c r="J206" s="163" t="s">
        <v>243</v>
      </c>
      <c r="K206" s="164">
        <v>121.6</v>
      </c>
      <c r="L206" s="235">
        <v>0</v>
      </c>
      <c r="M206" s="242"/>
      <c r="N206" s="236">
        <f t="shared" si="55"/>
        <v>0</v>
      </c>
      <c r="O206" s="236"/>
      <c r="P206" s="236"/>
      <c r="Q206" s="236"/>
      <c r="R206" s="36"/>
      <c r="T206" s="166" t="s">
        <v>20</v>
      </c>
      <c r="U206" s="43" t="s">
        <v>43</v>
      </c>
      <c r="V206" s="35"/>
      <c r="W206" s="167">
        <f t="shared" si="56"/>
        <v>0</v>
      </c>
      <c r="X206" s="167">
        <v>1.8000000000000001E-4</v>
      </c>
      <c r="Y206" s="167">
        <f t="shared" si="57"/>
        <v>2.1888000000000001E-2</v>
      </c>
      <c r="Z206" s="167">
        <v>0</v>
      </c>
      <c r="AA206" s="168">
        <f t="shared" si="58"/>
        <v>0</v>
      </c>
      <c r="AR206" s="18" t="s">
        <v>216</v>
      </c>
      <c r="AT206" s="18" t="s">
        <v>154</v>
      </c>
      <c r="AU206" s="18" t="s">
        <v>132</v>
      </c>
      <c r="AY206" s="18" t="s">
        <v>153</v>
      </c>
      <c r="BE206" s="104">
        <f t="shared" si="59"/>
        <v>0</v>
      </c>
      <c r="BF206" s="104">
        <f t="shared" si="60"/>
        <v>0</v>
      </c>
      <c r="BG206" s="104">
        <f t="shared" si="61"/>
        <v>0</v>
      </c>
      <c r="BH206" s="104">
        <f t="shared" si="62"/>
        <v>0</v>
      </c>
      <c r="BI206" s="104">
        <f t="shared" si="63"/>
        <v>0</v>
      </c>
      <c r="BJ206" s="18" t="s">
        <v>132</v>
      </c>
      <c r="BK206" s="169">
        <f t="shared" si="64"/>
        <v>0</v>
      </c>
      <c r="BL206" s="18" t="s">
        <v>216</v>
      </c>
      <c r="BM206" s="18" t="s">
        <v>386</v>
      </c>
    </row>
    <row r="207" spans="2:65" s="1" customFormat="1" ht="25.5" customHeight="1">
      <c r="B207" s="34"/>
      <c r="C207" s="161" t="s">
        <v>387</v>
      </c>
      <c r="D207" s="161" t="s">
        <v>154</v>
      </c>
      <c r="E207" s="162" t="s">
        <v>388</v>
      </c>
      <c r="F207" s="241" t="s">
        <v>389</v>
      </c>
      <c r="G207" s="241"/>
      <c r="H207" s="241"/>
      <c r="I207" s="241"/>
      <c r="J207" s="163" t="s">
        <v>243</v>
      </c>
      <c r="K207" s="164">
        <v>21.4</v>
      </c>
      <c r="L207" s="235">
        <v>0</v>
      </c>
      <c r="M207" s="242"/>
      <c r="N207" s="236">
        <f t="shared" si="55"/>
        <v>0</v>
      </c>
      <c r="O207" s="236"/>
      <c r="P207" s="236"/>
      <c r="Q207" s="236"/>
      <c r="R207" s="36"/>
      <c r="T207" s="166" t="s">
        <v>20</v>
      </c>
      <c r="U207" s="43" t="s">
        <v>43</v>
      </c>
      <c r="V207" s="35"/>
      <c r="W207" s="167">
        <f t="shared" si="56"/>
        <v>0</v>
      </c>
      <c r="X207" s="167">
        <v>3.1E-4</v>
      </c>
      <c r="Y207" s="167">
        <f t="shared" si="57"/>
        <v>6.6339999999999993E-3</v>
      </c>
      <c r="Z207" s="167">
        <v>0</v>
      </c>
      <c r="AA207" s="168">
        <f t="shared" si="58"/>
        <v>0</v>
      </c>
      <c r="AR207" s="18" t="s">
        <v>216</v>
      </c>
      <c r="AT207" s="18" t="s">
        <v>154</v>
      </c>
      <c r="AU207" s="18" t="s">
        <v>132</v>
      </c>
      <c r="AY207" s="18" t="s">
        <v>153</v>
      </c>
      <c r="BE207" s="104">
        <f t="shared" si="59"/>
        <v>0</v>
      </c>
      <c r="BF207" s="104">
        <f t="shared" si="60"/>
        <v>0</v>
      </c>
      <c r="BG207" s="104">
        <f t="shared" si="61"/>
        <v>0</v>
      </c>
      <c r="BH207" s="104">
        <f t="shared" si="62"/>
        <v>0</v>
      </c>
      <c r="BI207" s="104">
        <f t="shared" si="63"/>
        <v>0</v>
      </c>
      <c r="BJ207" s="18" t="s">
        <v>132</v>
      </c>
      <c r="BK207" s="169">
        <f t="shared" si="64"/>
        <v>0</v>
      </c>
      <c r="BL207" s="18" t="s">
        <v>216</v>
      </c>
      <c r="BM207" s="18" t="s">
        <v>390</v>
      </c>
    </row>
    <row r="208" spans="2:65" s="1" customFormat="1" ht="25.5" customHeight="1">
      <c r="B208" s="34"/>
      <c r="C208" s="161" t="s">
        <v>391</v>
      </c>
      <c r="D208" s="161" t="s">
        <v>154</v>
      </c>
      <c r="E208" s="162" t="s">
        <v>392</v>
      </c>
      <c r="F208" s="241" t="s">
        <v>393</v>
      </c>
      <c r="G208" s="241"/>
      <c r="H208" s="241"/>
      <c r="I208" s="241"/>
      <c r="J208" s="163" t="s">
        <v>243</v>
      </c>
      <c r="K208" s="164">
        <v>47.2</v>
      </c>
      <c r="L208" s="235">
        <v>0</v>
      </c>
      <c r="M208" s="242"/>
      <c r="N208" s="236">
        <f t="shared" si="55"/>
        <v>0</v>
      </c>
      <c r="O208" s="236"/>
      <c r="P208" s="236"/>
      <c r="Q208" s="236"/>
      <c r="R208" s="36"/>
      <c r="T208" s="166" t="s">
        <v>20</v>
      </c>
      <c r="U208" s="43" t="s">
        <v>43</v>
      </c>
      <c r="V208" s="35"/>
      <c r="W208" s="167">
        <f t="shared" si="56"/>
        <v>0</v>
      </c>
      <c r="X208" s="167">
        <v>5.5000000000000003E-4</v>
      </c>
      <c r="Y208" s="167">
        <f t="shared" si="57"/>
        <v>2.5960000000000004E-2</v>
      </c>
      <c r="Z208" s="167">
        <v>0</v>
      </c>
      <c r="AA208" s="168">
        <f t="shared" si="58"/>
        <v>0</v>
      </c>
      <c r="AR208" s="18" t="s">
        <v>216</v>
      </c>
      <c r="AT208" s="18" t="s">
        <v>154</v>
      </c>
      <c r="AU208" s="18" t="s">
        <v>132</v>
      </c>
      <c r="AY208" s="18" t="s">
        <v>153</v>
      </c>
      <c r="BE208" s="104">
        <f t="shared" si="59"/>
        <v>0</v>
      </c>
      <c r="BF208" s="104">
        <f t="shared" si="60"/>
        <v>0</v>
      </c>
      <c r="BG208" s="104">
        <f t="shared" si="61"/>
        <v>0</v>
      </c>
      <c r="BH208" s="104">
        <f t="shared" si="62"/>
        <v>0</v>
      </c>
      <c r="BI208" s="104">
        <f t="shared" si="63"/>
        <v>0</v>
      </c>
      <c r="BJ208" s="18" t="s">
        <v>132</v>
      </c>
      <c r="BK208" s="169">
        <f t="shared" si="64"/>
        <v>0</v>
      </c>
      <c r="BL208" s="18" t="s">
        <v>216</v>
      </c>
      <c r="BM208" s="18" t="s">
        <v>394</v>
      </c>
    </row>
    <row r="209" spans="2:65" s="1" customFormat="1" ht="25.5" customHeight="1">
      <c r="B209" s="34"/>
      <c r="C209" s="161" t="s">
        <v>395</v>
      </c>
      <c r="D209" s="161" t="s">
        <v>154</v>
      </c>
      <c r="E209" s="162" t="s">
        <v>396</v>
      </c>
      <c r="F209" s="241" t="s">
        <v>397</v>
      </c>
      <c r="G209" s="241"/>
      <c r="H209" s="241"/>
      <c r="I209" s="241"/>
      <c r="J209" s="163" t="s">
        <v>162</v>
      </c>
      <c r="K209" s="164">
        <v>3</v>
      </c>
      <c r="L209" s="235">
        <v>0</v>
      </c>
      <c r="M209" s="242"/>
      <c r="N209" s="236">
        <f t="shared" si="55"/>
        <v>0</v>
      </c>
      <c r="O209" s="236"/>
      <c r="P209" s="236"/>
      <c r="Q209" s="236"/>
      <c r="R209" s="36"/>
      <c r="T209" s="166" t="s">
        <v>20</v>
      </c>
      <c r="U209" s="43" t="s">
        <v>43</v>
      </c>
      <c r="V209" s="35"/>
      <c r="W209" s="167">
        <f t="shared" si="56"/>
        <v>0</v>
      </c>
      <c r="X209" s="167">
        <v>1.0000000000000001E-5</v>
      </c>
      <c r="Y209" s="167">
        <f t="shared" si="57"/>
        <v>3.0000000000000004E-5</v>
      </c>
      <c r="Z209" s="167">
        <v>0</v>
      </c>
      <c r="AA209" s="168">
        <f t="shared" si="58"/>
        <v>0</v>
      </c>
      <c r="AR209" s="18" t="s">
        <v>216</v>
      </c>
      <c r="AT209" s="18" t="s">
        <v>154</v>
      </c>
      <c r="AU209" s="18" t="s">
        <v>132</v>
      </c>
      <c r="AY209" s="18" t="s">
        <v>153</v>
      </c>
      <c r="BE209" s="104">
        <f t="shared" si="59"/>
        <v>0</v>
      </c>
      <c r="BF209" s="104">
        <f t="shared" si="60"/>
        <v>0</v>
      </c>
      <c r="BG209" s="104">
        <f t="shared" si="61"/>
        <v>0</v>
      </c>
      <c r="BH209" s="104">
        <f t="shared" si="62"/>
        <v>0</v>
      </c>
      <c r="BI209" s="104">
        <f t="shared" si="63"/>
        <v>0</v>
      </c>
      <c r="BJ209" s="18" t="s">
        <v>132</v>
      </c>
      <c r="BK209" s="169">
        <f t="shared" si="64"/>
        <v>0</v>
      </c>
      <c r="BL209" s="18" t="s">
        <v>216</v>
      </c>
      <c r="BM209" s="18" t="s">
        <v>398</v>
      </c>
    </row>
    <row r="210" spans="2:65" s="1" customFormat="1" ht="51" customHeight="1">
      <c r="B210" s="34"/>
      <c r="C210" s="170" t="s">
        <v>399</v>
      </c>
      <c r="D210" s="170" t="s">
        <v>283</v>
      </c>
      <c r="E210" s="171" t="s">
        <v>400</v>
      </c>
      <c r="F210" s="243" t="s">
        <v>401</v>
      </c>
      <c r="G210" s="243"/>
      <c r="H210" s="243"/>
      <c r="I210" s="243"/>
      <c r="J210" s="172" t="s">
        <v>162</v>
      </c>
      <c r="K210" s="173">
        <v>3</v>
      </c>
      <c r="L210" s="244">
        <v>0</v>
      </c>
      <c r="M210" s="245"/>
      <c r="N210" s="246">
        <f t="shared" si="55"/>
        <v>0</v>
      </c>
      <c r="O210" s="236"/>
      <c r="P210" s="236"/>
      <c r="Q210" s="236"/>
      <c r="R210" s="36"/>
      <c r="T210" s="166" t="s">
        <v>20</v>
      </c>
      <c r="U210" s="43" t="s">
        <v>43</v>
      </c>
      <c r="V210" s="35"/>
      <c r="W210" s="167">
        <f t="shared" si="56"/>
        <v>0</v>
      </c>
      <c r="X210" s="167">
        <v>2.7999999999999998E-4</v>
      </c>
      <c r="Y210" s="167">
        <f t="shared" si="57"/>
        <v>8.3999999999999993E-4</v>
      </c>
      <c r="Z210" s="167">
        <v>0</v>
      </c>
      <c r="AA210" s="168">
        <f t="shared" si="58"/>
        <v>0</v>
      </c>
      <c r="AR210" s="18" t="s">
        <v>282</v>
      </c>
      <c r="AT210" s="18" t="s">
        <v>283</v>
      </c>
      <c r="AU210" s="18" t="s">
        <v>132</v>
      </c>
      <c r="AY210" s="18" t="s">
        <v>153</v>
      </c>
      <c r="BE210" s="104">
        <f t="shared" si="59"/>
        <v>0</v>
      </c>
      <c r="BF210" s="104">
        <f t="shared" si="60"/>
        <v>0</v>
      </c>
      <c r="BG210" s="104">
        <f t="shared" si="61"/>
        <v>0</v>
      </c>
      <c r="BH210" s="104">
        <f t="shared" si="62"/>
        <v>0</v>
      </c>
      <c r="BI210" s="104">
        <f t="shared" si="63"/>
        <v>0</v>
      </c>
      <c r="BJ210" s="18" t="s">
        <v>132</v>
      </c>
      <c r="BK210" s="169">
        <f t="shared" si="64"/>
        <v>0</v>
      </c>
      <c r="BL210" s="18" t="s">
        <v>216</v>
      </c>
      <c r="BM210" s="18" t="s">
        <v>402</v>
      </c>
    </row>
    <row r="211" spans="2:65" s="1" customFormat="1" ht="25.5" customHeight="1">
      <c r="B211" s="34"/>
      <c r="C211" s="161" t="s">
        <v>403</v>
      </c>
      <c r="D211" s="161" t="s">
        <v>154</v>
      </c>
      <c r="E211" s="162" t="s">
        <v>404</v>
      </c>
      <c r="F211" s="241" t="s">
        <v>405</v>
      </c>
      <c r="G211" s="241"/>
      <c r="H211" s="241"/>
      <c r="I211" s="241"/>
      <c r="J211" s="163" t="s">
        <v>162</v>
      </c>
      <c r="K211" s="164">
        <v>6</v>
      </c>
      <c r="L211" s="235">
        <v>0</v>
      </c>
      <c r="M211" s="242"/>
      <c r="N211" s="236">
        <f t="shared" si="55"/>
        <v>0</v>
      </c>
      <c r="O211" s="236"/>
      <c r="P211" s="236"/>
      <c r="Q211" s="236"/>
      <c r="R211" s="36"/>
      <c r="T211" s="166" t="s">
        <v>20</v>
      </c>
      <c r="U211" s="43" t="s">
        <v>43</v>
      </c>
      <c r="V211" s="35"/>
      <c r="W211" s="167">
        <f t="shared" si="56"/>
        <v>0</v>
      </c>
      <c r="X211" s="167">
        <v>1.6000000000000001E-4</v>
      </c>
      <c r="Y211" s="167">
        <f t="shared" si="57"/>
        <v>9.6000000000000013E-4</v>
      </c>
      <c r="Z211" s="167">
        <v>0</v>
      </c>
      <c r="AA211" s="168">
        <f t="shared" si="58"/>
        <v>0</v>
      </c>
      <c r="AR211" s="18" t="s">
        <v>216</v>
      </c>
      <c r="AT211" s="18" t="s">
        <v>154</v>
      </c>
      <c r="AU211" s="18" t="s">
        <v>132</v>
      </c>
      <c r="AY211" s="18" t="s">
        <v>153</v>
      </c>
      <c r="BE211" s="104">
        <f t="shared" si="59"/>
        <v>0</v>
      </c>
      <c r="BF211" s="104">
        <f t="shared" si="60"/>
        <v>0</v>
      </c>
      <c r="BG211" s="104">
        <f t="shared" si="61"/>
        <v>0</v>
      </c>
      <c r="BH211" s="104">
        <f t="shared" si="62"/>
        <v>0</v>
      </c>
      <c r="BI211" s="104">
        <f t="shared" si="63"/>
        <v>0</v>
      </c>
      <c r="BJ211" s="18" t="s">
        <v>132</v>
      </c>
      <c r="BK211" s="169">
        <f t="shared" si="64"/>
        <v>0</v>
      </c>
      <c r="BL211" s="18" t="s">
        <v>216</v>
      </c>
      <c r="BM211" s="18" t="s">
        <v>406</v>
      </c>
    </row>
    <row r="212" spans="2:65" s="1" customFormat="1" ht="51" customHeight="1">
      <c r="B212" s="34"/>
      <c r="C212" s="170" t="s">
        <v>407</v>
      </c>
      <c r="D212" s="170" t="s">
        <v>283</v>
      </c>
      <c r="E212" s="171" t="s">
        <v>408</v>
      </c>
      <c r="F212" s="243" t="s">
        <v>409</v>
      </c>
      <c r="G212" s="243"/>
      <c r="H212" s="243"/>
      <c r="I212" s="243"/>
      <c r="J212" s="172" t="s">
        <v>162</v>
      </c>
      <c r="K212" s="173">
        <v>6</v>
      </c>
      <c r="L212" s="244">
        <v>0</v>
      </c>
      <c r="M212" s="245"/>
      <c r="N212" s="246">
        <f t="shared" si="55"/>
        <v>0</v>
      </c>
      <c r="O212" s="236"/>
      <c r="P212" s="236"/>
      <c r="Q212" s="236"/>
      <c r="R212" s="36"/>
      <c r="T212" s="166" t="s">
        <v>20</v>
      </c>
      <c r="U212" s="43" t="s">
        <v>43</v>
      </c>
      <c r="V212" s="35"/>
      <c r="W212" s="167">
        <f t="shared" si="56"/>
        <v>0</v>
      </c>
      <c r="X212" s="167">
        <v>4.8000000000000001E-4</v>
      </c>
      <c r="Y212" s="167">
        <f t="shared" si="57"/>
        <v>2.8800000000000002E-3</v>
      </c>
      <c r="Z212" s="167">
        <v>0</v>
      </c>
      <c r="AA212" s="168">
        <f t="shared" si="58"/>
        <v>0</v>
      </c>
      <c r="AR212" s="18" t="s">
        <v>282</v>
      </c>
      <c r="AT212" s="18" t="s">
        <v>283</v>
      </c>
      <c r="AU212" s="18" t="s">
        <v>132</v>
      </c>
      <c r="AY212" s="18" t="s">
        <v>153</v>
      </c>
      <c r="BE212" s="104">
        <f t="shared" si="59"/>
        <v>0</v>
      </c>
      <c r="BF212" s="104">
        <f t="shared" si="60"/>
        <v>0</v>
      </c>
      <c r="BG212" s="104">
        <f t="shared" si="61"/>
        <v>0</v>
      </c>
      <c r="BH212" s="104">
        <f t="shared" si="62"/>
        <v>0</v>
      </c>
      <c r="BI212" s="104">
        <f t="shared" si="63"/>
        <v>0</v>
      </c>
      <c r="BJ212" s="18" t="s">
        <v>132</v>
      </c>
      <c r="BK212" s="169">
        <f t="shared" si="64"/>
        <v>0</v>
      </c>
      <c r="BL212" s="18" t="s">
        <v>216</v>
      </c>
      <c r="BM212" s="18" t="s">
        <v>410</v>
      </c>
    </row>
    <row r="213" spans="2:65" s="1" customFormat="1" ht="16.5" customHeight="1">
      <c r="B213" s="34"/>
      <c r="C213" s="161" t="s">
        <v>411</v>
      </c>
      <c r="D213" s="161" t="s">
        <v>154</v>
      </c>
      <c r="E213" s="162" t="s">
        <v>412</v>
      </c>
      <c r="F213" s="241" t="s">
        <v>413</v>
      </c>
      <c r="G213" s="241"/>
      <c r="H213" s="241"/>
      <c r="I213" s="241"/>
      <c r="J213" s="163" t="s">
        <v>162</v>
      </c>
      <c r="K213" s="164">
        <v>3</v>
      </c>
      <c r="L213" s="235">
        <v>0</v>
      </c>
      <c r="M213" s="242"/>
      <c r="N213" s="236">
        <f t="shared" si="55"/>
        <v>0</v>
      </c>
      <c r="O213" s="236"/>
      <c r="P213" s="236"/>
      <c r="Q213" s="236"/>
      <c r="R213" s="36"/>
      <c r="T213" s="166" t="s">
        <v>20</v>
      </c>
      <c r="U213" s="43" t="s">
        <v>43</v>
      </c>
      <c r="V213" s="35"/>
      <c r="W213" s="167">
        <f t="shared" si="56"/>
        <v>0</v>
      </c>
      <c r="X213" s="167">
        <v>0</v>
      </c>
      <c r="Y213" s="167">
        <f t="shared" si="57"/>
        <v>0</v>
      </c>
      <c r="Z213" s="167">
        <v>0</v>
      </c>
      <c r="AA213" s="168">
        <f t="shared" si="58"/>
        <v>0</v>
      </c>
      <c r="AR213" s="18" t="s">
        <v>216</v>
      </c>
      <c r="AT213" s="18" t="s">
        <v>154</v>
      </c>
      <c r="AU213" s="18" t="s">
        <v>132</v>
      </c>
      <c r="AY213" s="18" t="s">
        <v>153</v>
      </c>
      <c r="BE213" s="104">
        <f t="shared" si="59"/>
        <v>0</v>
      </c>
      <c r="BF213" s="104">
        <f t="shared" si="60"/>
        <v>0</v>
      </c>
      <c r="BG213" s="104">
        <f t="shared" si="61"/>
        <v>0</v>
      </c>
      <c r="BH213" s="104">
        <f t="shared" si="62"/>
        <v>0</v>
      </c>
      <c r="BI213" s="104">
        <f t="shared" si="63"/>
        <v>0</v>
      </c>
      <c r="BJ213" s="18" t="s">
        <v>132</v>
      </c>
      <c r="BK213" s="169">
        <f t="shared" si="64"/>
        <v>0</v>
      </c>
      <c r="BL213" s="18" t="s">
        <v>216</v>
      </c>
      <c r="BM213" s="18" t="s">
        <v>414</v>
      </c>
    </row>
    <row r="214" spans="2:65" s="1" customFormat="1" ht="51" customHeight="1">
      <c r="B214" s="34"/>
      <c r="C214" s="170" t="s">
        <v>415</v>
      </c>
      <c r="D214" s="170" t="s">
        <v>283</v>
      </c>
      <c r="E214" s="171" t="s">
        <v>416</v>
      </c>
      <c r="F214" s="243" t="s">
        <v>417</v>
      </c>
      <c r="G214" s="243"/>
      <c r="H214" s="243"/>
      <c r="I214" s="243"/>
      <c r="J214" s="172" t="s">
        <v>162</v>
      </c>
      <c r="K214" s="173">
        <v>3</v>
      </c>
      <c r="L214" s="244">
        <v>0</v>
      </c>
      <c r="M214" s="245"/>
      <c r="N214" s="246">
        <f t="shared" si="55"/>
        <v>0</v>
      </c>
      <c r="O214" s="236"/>
      <c r="P214" s="236"/>
      <c r="Q214" s="236"/>
      <c r="R214" s="36"/>
      <c r="T214" s="166" t="s">
        <v>20</v>
      </c>
      <c r="U214" s="43" t="s">
        <v>43</v>
      </c>
      <c r="V214" s="35"/>
      <c r="W214" s="167">
        <f t="shared" si="56"/>
        <v>0</v>
      </c>
      <c r="X214" s="167">
        <v>6.0000000000000002E-5</v>
      </c>
      <c r="Y214" s="167">
        <f t="shared" si="57"/>
        <v>1.8000000000000001E-4</v>
      </c>
      <c r="Z214" s="167">
        <v>0</v>
      </c>
      <c r="AA214" s="168">
        <f t="shared" si="58"/>
        <v>0</v>
      </c>
      <c r="AR214" s="18" t="s">
        <v>282</v>
      </c>
      <c r="AT214" s="18" t="s">
        <v>283</v>
      </c>
      <c r="AU214" s="18" t="s">
        <v>132</v>
      </c>
      <c r="AY214" s="18" t="s">
        <v>153</v>
      </c>
      <c r="BE214" s="104">
        <f t="shared" si="59"/>
        <v>0</v>
      </c>
      <c r="BF214" s="104">
        <f t="shared" si="60"/>
        <v>0</v>
      </c>
      <c r="BG214" s="104">
        <f t="shared" si="61"/>
        <v>0</v>
      </c>
      <c r="BH214" s="104">
        <f t="shared" si="62"/>
        <v>0</v>
      </c>
      <c r="BI214" s="104">
        <f t="shared" si="63"/>
        <v>0</v>
      </c>
      <c r="BJ214" s="18" t="s">
        <v>132</v>
      </c>
      <c r="BK214" s="169">
        <f t="shared" si="64"/>
        <v>0</v>
      </c>
      <c r="BL214" s="18" t="s">
        <v>216</v>
      </c>
      <c r="BM214" s="18" t="s">
        <v>418</v>
      </c>
    </row>
    <row r="215" spans="2:65" s="1" customFormat="1" ht="16.5" customHeight="1">
      <c r="B215" s="34"/>
      <c r="C215" s="161" t="s">
        <v>419</v>
      </c>
      <c r="D215" s="161" t="s">
        <v>154</v>
      </c>
      <c r="E215" s="162" t="s">
        <v>420</v>
      </c>
      <c r="F215" s="241" t="s">
        <v>421</v>
      </c>
      <c r="G215" s="241"/>
      <c r="H215" s="241"/>
      <c r="I215" s="241"/>
      <c r="J215" s="163" t="s">
        <v>162</v>
      </c>
      <c r="K215" s="164">
        <v>6</v>
      </c>
      <c r="L215" s="235">
        <v>0</v>
      </c>
      <c r="M215" s="242"/>
      <c r="N215" s="236">
        <f t="shared" si="55"/>
        <v>0</v>
      </c>
      <c r="O215" s="236"/>
      <c r="P215" s="236"/>
      <c r="Q215" s="236"/>
      <c r="R215" s="36"/>
      <c r="T215" s="166" t="s">
        <v>20</v>
      </c>
      <c r="U215" s="43" t="s">
        <v>43</v>
      </c>
      <c r="V215" s="35"/>
      <c r="W215" s="167">
        <f t="shared" si="56"/>
        <v>0</v>
      </c>
      <c r="X215" s="167">
        <v>0</v>
      </c>
      <c r="Y215" s="167">
        <f t="shared" si="57"/>
        <v>0</v>
      </c>
      <c r="Z215" s="167">
        <v>0</v>
      </c>
      <c r="AA215" s="168">
        <f t="shared" si="58"/>
        <v>0</v>
      </c>
      <c r="AR215" s="18" t="s">
        <v>216</v>
      </c>
      <c r="AT215" s="18" t="s">
        <v>154</v>
      </c>
      <c r="AU215" s="18" t="s">
        <v>132</v>
      </c>
      <c r="AY215" s="18" t="s">
        <v>153</v>
      </c>
      <c r="BE215" s="104">
        <f t="shared" si="59"/>
        <v>0</v>
      </c>
      <c r="BF215" s="104">
        <f t="shared" si="60"/>
        <v>0</v>
      </c>
      <c r="BG215" s="104">
        <f t="shared" si="61"/>
        <v>0</v>
      </c>
      <c r="BH215" s="104">
        <f t="shared" si="62"/>
        <v>0</v>
      </c>
      <c r="BI215" s="104">
        <f t="shared" si="63"/>
        <v>0</v>
      </c>
      <c r="BJ215" s="18" t="s">
        <v>132</v>
      </c>
      <c r="BK215" s="169">
        <f t="shared" si="64"/>
        <v>0</v>
      </c>
      <c r="BL215" s="18" t="s">
        <v>216</v>
      </c>
      <c r="BM215" s="18" t="s">
        <v>422</v>
      </c>
    </row>
    <row r="216" spans="2:65" s="1" customFormat="1" ht="51" customHeight="1">
      <c r="B216" s="34"/>
      <c r="C216" s="170" t="s">
        <v>423</v>
      </c>
      <c r="D216" s="170" t="s">
        <v>283</v>
      </c>
      <c r="E216" s="171" t="s">
        <v>424</v>
      </c>
      <c r="F216" s="243" t="s">
        <v>425</v>
      </c>
      <c r="G216" s="243"/>
      <c r="H216" s="243"/>
      <c r="I216" s="243"/>
      <c r="J216" s="172" t="s">
        <v>162</v>
      </c>
      <c r="K216" s="173">
        <v>6</v>
      </c>
      <c r="L216" s="244">
        <v>0</v>
      </c>
      <c r="M216" s="245"/>
      <c r="N216" s="246">
        <f t="shared" si="55"/>
        <v>0</v>
      </c>
      <c r="O216" s="236"/>
      <c r="P216" s="236"/>
      <c r="Q216" s="236"/>
      <c r="R216" s="36"/>
      <c r="T216" s="166" t="s">
        <v>20</v>
      </c>
      <c r="U216" s="43" t="s">
        <v>43</v>
      </c>
      <c r="V216" s="35"/>
      <c r="W216" s="167">
        <f t="shared" si="56"/>
        <v>0</v>
      </c>
      <c r="X216" s="167">
        <v>1.2E-4</v>
      </c>
      <c r="Y216" s="167">
        <f t="shared" si="57"/>
        <v>7.2000000000000005E-4</v>
      </c>
      <c r="Z216" s="167">
        <v>0</v>
      </c>
      <c r="AA216" s="168">
        <f t="shared" si="58"/>
        <v>0</v>
      </c>
      <c r="AR216" s="18" t="s">
        <v>282</v>
      </c>
      <c r="AT216" s="18" t="s">
        <v>283</v>
      </c>
      <c r="AU216" s="18" t="s">
        <v>132</v>
      </c>
      <c r="AY216" s="18" t="s">
        <v>153</v>
      </c>
      <c r="BE216" s="104">
        <f t="shared" si="59"/>
        <v>0</v>
      </c>
      <c r="BF216" s="104">
        <f t="shared" si="60"/>
        <v>0</v>
      </c>
      <c r="BG216" s="104">
        <f t="shared" si="61"/>
        <v>0</v>
      </c>
      <c r="BH216" s="104">
        <f t="shared" si="62"/>
        <v>0</v>
      </c>
      <c r="BI216" s="104">
        <f t="shared" si="63"/>
        <v>0</v>
      </c>
      <c r="BJ216" s="18" t="s">
        <v>132</v>
      </c>
      <c r="BK216" s="169">
        <f t="shared" si="64"/>
        <v>0</v>
      </c>
      <c r="BL216" s="18" t="s">
        <v>216</v>
      </c>
      <c r="BM216" s="18" t="s">
        <v>426</v>
      </c>
    </row>
    <row r="217" spans="2:65" s="1" customFormat="1" ht="16.5" customHeight="1">
      <c r="B217" s="34"/>
      <c r="C217" s="161" t="s">
        <v>427</v>
      </c>
      <c r="D217" s="161" t="s">
        <v>154</v>
      </c>
      <c r="E217" s="162" t="s">
        <v>428</v>
      </c>
      <c r="F217" s="241" t="s">
        <v>429</v>
      </c>
      <c r="G217" s="241"/>
      <c r="H217" s="241"/>
      <c r="I217" s="241"/>
      <c r="J217" s="163" t="s">
        <v>162</v>
      </c>
      <c r="K217" s="164">
        <v>48</v>
      </c>
      <c r="L217" s="235">
        <v>0</v>
      </c>
      <c r="M217" s="242"/>
      <c r="N217" s="236">
        <f t="shared" si="55"/>
        <v>0</v>
      </c>
      <c r="O217" s="236"/>
      <c r="P217" s="236"/>
      <c r="Q217" s="236"/>
      <c r="R217" s="36"/>
      <c r="T217" s="166" t="s">
        <v>20</v>
      </c>
      <c r="U217" s="43" t="s">
        <v>43</v>
      </c>
      <c r="V217" s="35"/>
      <c r="W217" s="167">
        <f t="shared" si="56"/>
        <v>0</v>
      </c>
      <c r="X217" s="167">
        <v>2.0000000000000002E-5</v>
      </c>
      <c r="Y217" s="167">
        <f t="shared" si="57"/>
        <v>9.6000000000000013E-4</v>
      </c>
      <c r="Z217" s="167">
        <v>0</v>
      </c>
      <c r="AA217" s="168">
        <f t="shared" si="58"/>
        <v>0</v>
      </c>
      <c r="AR217" s="18" t="s">
        <v>216</v>
      </c>
      <c r="AT217" s="18" t="s">
        <v>154</v>
      </c>
      <c r="AU217" s="18" t="s">
        <v>132</v>
      </c>
      <c r="AY217" s="18" t="s">
        <v>153</v>
      </c>
      <c r="BE217" s="104">
        <f t="shared" si="59"/>
        <v>0</v>
      </c>
      <c r="BF217" s="104">
        <f t="shared" si="60"/>
        <v>0</v>
      </c>
      <c r="BG217" s="104">
        <f t="shared" si="61"/>
        <v>0</v>
      </c>
      <c r="BH217" s="104">
        <f t="shared" si="62"/>
        <v>0</v>
      </c>
      <c r="BI217" s="104">
        <f t="shared" si="63"/>
        <v>0</v>
      </c>
      <c r="BJ217" s="18" t="s">
        <v>132</v>
      </c>
      <c r="BK217" s="169">
        <f t="shared" si="64"/>
        <v>0</v>
      </c>
      <c r="BL217" s="18" t="s">
        <v>216</v>
      </c>
      <c r="BM217" s="18" t="s">
        <v>430</v>
      </c>
    </row>
    <row r="218" spans="2:65" s="1" customFormat="1" ht="38.25" customHeight="1">
      <c r="B218" s="34"/>
      <c r="C218" s="170" t="s">
        <v>431</v>
      </c>
      <c r="D218" s="170" t="s">
        <v>283</v>
      </c>
      <c r="E218" s="171" t="s">
        <v>432</v>
      </c>
      <c r="F218" s="243" t="s">
        <v>433</v>
      </c>
      <c r="G218" s="243"/>
      <c r="H218" s="243"/>
      <c r="I218" s="243"/>
      <c r="J218" s="172" t="s">
        <v>162</v>
      </c>
      <c r="K218" s="173">
        <v>48</v>
      </c>
      <c r="L218" s="244">
        <v>0</v>
      </c>
      <c r="M218" s="245"/>
      <c r="N218" s="246">
        <f t="shared" si="55"/>
        <v>0</v>
      </c>
      <c r="O218" s="236"/>
      <c r="P218" s="236"/>
      <c r="Q218" s="236"/>
      <c r="R218" s="36"/>
      <c r="T218" s="166" t="s">
        <v>20</v>
      </c>
      <c r="U218" s="43" t="s">
        <v>43</v>
      </c>
      <c r="V218" s="35"/>
      <c r="W218" s="167">
        <f t="shared" si="56"/>
        <v>0</v>
      </c>
      <c r="X218" s="167">
        <v>6.9999999999999994E-5</v>
      </c>
      <c r="Y218" s="167">
        <f t="shared" si="57"/>
        <v>3.3599999999999997E-3</v>
      </c>
      <c r="Z218" s="167">
        <v>0</v>
      </c>
      <c r="AA218" s="168">
        <f t="shared" si="58"/>
        <v>0</v>
      </c>
      <c r="AR218" s="18" t="s">
        <v>282</v>
      </c>
      <c r="AT218" s="18" t="s">
        <v>283</v>
      </c>
      <c r="AU218" s="18" t="s">
        <v>132</v>
      </c>
      <c r="AY218" s="18" t="s">
        <v>153</v>
      </c>
      <c r="BE218" s="104">
        <f t="shared" si="59"/>
        <v>0</v>
      </c>
      <c r="BF218" s="104">
        <f t="shared" si="60"/>
        <v>0</v>
      </c>
      <c r="BG218" s="104">
        <f t="shared" si="61"/>
        <v>0</v>
      </c>
      <c r="BH218" s="104">
        <f t="shared" si="62"/>
        <v>0</v>
      </c>
      <c r="BI218" s="104">
        <f t="shared" si="63"/>
        <v>0</v>
      </c>
      <c r="BJ218" s="18" t="s">
        <v>132</v>
      </c>
      <c r="BK218" s="169">
        <f t="shared" si="64"/>
        <v>0</v>
      </c>
      <c r="BL218" s="18" t="s">
        <v>216</v>
      </c>
      <c r="BM218" s="18" t="s">
        <v>434</v>
      </c>
    </row>
    <row r="219" spans="2:65" s="1" customFormat="1" ht="16.5" customHeight="1">
      <c r="B219" s="34"/>
      <c r="C219" s="161" t="s">
        <v>435</v>
      </c>
      <c r="D219" s="161" t="s">
        <v>154</v>
      </c>
      <c r="E219" s="162" t="s">
        <v>436</v>
      </c>
      <c r="F219" s="241" t="s">
        <v>437</v>
      </c>
      <c r="G219" s="241"/>
      <c r="H219" s="241"/>
      <c r="I219" s="241"/>
      <c r="J219" s="163" t="s">
        <v>162</v>
      </c>
      <c r="K219" s="164">
        <v>3</v>
      </c>
      <c r="L219" s="235">
        <v>0</v>
      </c>
      <c r="M219" s="242"/>
      <c r="N219" s="236">
        <f t="shared" si="55"/>
        <v>0</v>
      </c>
      <c r="O219" s="236"/>
      <c r="P219" s="236"/>
      <c r="Q219" s="236"/>
      <c r="R219" s="36"/>
      <c r="T219" s="166" t="s">
        <v>20</v>
      </c>
      <c r="U219" s="43" t="s">
        <v>43</v>
      </c>
      <c r="V219" s="35"/>
      <c r="W219" s="167">
        <f t="shared" si="56"/>
        <v>0</v>
      </c>
      <c r="X219" s="167">
        <v>0</v>
      </c>
      <c r="Y219" s="167">
        <f t="shared" si="57"/>
        <v>0</v>
      </c>
      <c r="Z219" s="167">
        <v>0</v>
      </c>
      <c r="AA219" s="168">
        <f t="shared" si="58"/>
        <v>0</v>
      </c>
      <c r="AR219" s="18" t="s">
        <v>216</v>
      </c>
      <c r="AT219" s="18" t="s">
        <v>154</v>
      </c>
      <c r="AU219" s="18" t="s">
        <v>132</v>
      </c>
      <c r="AY219" s="18" t="s">
        <v>153</v>
      </c>
      <c r="BE219" s="104">
        <f t="shared" si="59"/>
        <v>0</v>
      </c>
      <c r="BF219" s="104">
        <f t="shared" si="60"/>
        <v>0</v>
      </c>
      <c r="BG219" s="104">
        <f t="shared" si="61"/>
        <v>0</v>
      </c>
      <c r="BH219" s="104">
        <f t="shared" si="62"/>
        <v>0</v>
      </c>
      <c r="BI219" s="104">
        <f t="shared" si="63"/>
        <v>0</v>
      </c>
      <c r="BJ219" s="18" t="s">
        <v>132</v>
      </c>
      <c r="BK219" s="169">
        <f t="shared" si="64"/>
        <v>0</v>
      </c>
      <c r="BL219" s="18" t="s">
        <v>216</v>
      </c>
      <c r="BM219" s="18" t="s">
        <v>438</v>
      </c>
    </row>
    <row r="220" spans="2:65" s="1" customFormat="1" ht="51" customHeight="1">
      <c r="B220" s="34"/>
      <c r="C220" s="170" t="s">
        <v>439</v>
      </c>
      <c r="D220" s="170" t="s">
        <v>283</v>
      </c>
      <c r="E220" s="171" t="s">
        <v>440</v>
      </c>
      <c r="F220" s="243" t="s">
        <v>441</v>
      </c>
      <c r="G220" s="243"/>
      <c r="H220" s="243"/>
      <c r="I220" s="243"/>
      <c r="J220" s="172" t="s">
        <v>162</v>
      </c>
      <c r="K220" s="173">
        <v>3</v>
      </c>
      <c r="L220" s="244">
        <v>0</v>
      </c>
      <c r="M220" s="245"/>
      <c r="N220" s="246">
        <f t="shared" si="55"/>
        <v>0</v>
      </c>
      <c r="O220" s="236"/>
      <c r="P220" s="236"/>
      <c r="Q220" s="236"/>
      <c r="R220" s="36"/>
      <c r="T220" s="166" t="s">
        <v>20</v>
      </c>
      <c r="U220" s="43" t="s">
        <v>43</v>
      </c>
      <c r="V220" s="35"/>
      <c r="W220" s="167">
        <f t="shared" si="56"/>
        <v>0</v>
      </c>
      <c r="X220" s="167">
        <v>2.5000000000000001E-4</v>
      </c>
      <c r="Y220" s="167">
        <f t="shared" si="57"/>
        <v>7.5000000000000002E-4</v>
      </c>
      <c r="Z220" s="167">
        <v>0</v>
      </c>
      <c r="AA220" s="168">
        <f t="shared" si="58"/>
        <v>0</v>
      </c>
      <c r="AR220" s="18" t="s">
        <v>282</v>
      </c>
      <c r="AT220" s="18" t="s">
        <v>283</v>
      </c>
      <c r="AU220" s="18" t="s">
        <v>132</v>
      </c>
      <c r="AY220" s="18" t="s">
        <v>153</v>
      </c>
      <c r="BE220" s="104">
        <f t="shared" si="59"/>
        <v>0</v>
      </c>
      <c r="BF220" s="104">
        <f t="shared" si="60"/>
        <v>0</v>
      </c>
      <c r="BG220" s="104">
        <f t="shared" si="61"/>
        <v>0</v>
      </c>
      <c r="BH220" s="104">
        <f t="shared" si="62"/>
        <v>0</v>
      </c>
      <c r="BI220" s="104">
        <f t="shared" si="63"/>
        <v>0</v>
      </c>
      <c r="BJ220" s="18" t="s">
        <v>132</v>
      </c>
      <c r="BK220" s="169">
        <f t="shared" si="64"/>
        <v>0</v>
      </c>
      <c r="BL220" s="18" t="s">
        <v>216</v>
      </c>
      <c r="BM220" s="18" t="s">
        <v>442</v>
      </c>
    </row>
    <row r="221" spans="2:65" s="1" customFormat="1" ht="16.5" customHeight="1">
      <c r="B221" s="34"/>
      <c r="C221" s="161" t="s">
        <v>443</v>
      </c>
      <c r="D221" s="161" t="s">
        <v>154</v>
      </c>
      <c r="E221" s="162" t="s">
        <v>444</v>
      </c>
      <c r="F221" s="241" t="s">
        <v>445</v>
      </c>
      <c r="G221" s="241"/>
      <c r="H221" s="241"/>
      <c r="I221" s="241"/>
      <c r="J221" s="163" t="s">
        <v>162</v>
      </c>
      <c r="K221" s="164">
        <v>6</v>
      </c>
      <c r="L221" s="235">
        <v>0</v>
      </c>
      <c r="M221" s="242"/>
      <c r="N221" s="236">
        <f t="shared" si="55"/>
        <v>0</v>
      </c>
      <c r="O221" s="236"/>
      <c r="P221" s="236"/>
      <c r="Q221" s="236"/>
      <c r="R221" s="36"/>
      <c r="T221" s="166" t="s">
        <v>20</v>
      </c>
      <c r="U221" s="43" t="s">
        <v>43</v>
      </c>
      <c r="V221" s="35"/>
      <c r="W221" s="167">
        <f t="shared" si="56"/>
        <v>0</v>
      </c>
      <c r="X221" s="167">
        <v>0</v>
      </c>
      <c r="Y221" s="167">
        <f t="shared" si="57"/>
        <v>0</v>
      </c>
      <c r="Z221" s="167">
        <v>0</v>
      </c>
      <c r="AA221" s="168">
        <f t="shared" si="58"/>
        <v>0</v>
      </c>
      <c r="AR221" s="18" t="s">
        <v>216</v>
      </c>
      <c r="AT221" s="18" t="s">
        <v>154</v>
      </c>
      <c r="AU221" s="18" t="s">
        <v>132</v>
      </c>
      <c r="AY221" s="18" t="s">
        <v>153</v>
      </c>
      <c r="BE221" s="104">
        <f t="shared" si="59"/>
        <v>0</v>
      </c>
      <c r="BF221" s="104">
        <f t="shared" si="60"/>
        <v>0</v>
      </c>
      <c r="BG221" s="104">
        <f t="shared" si="61"/>
        <v>0</v>
      </c>
      <c r="BH221" s="104">
        <f t="shared" si="62"/>
        <v>0</v>
      </c>
      <c r="BI221" s="104">
        <f t="shared" si="63"/>
        <v>0</v>
      </c>
      <c r="BJ221" s="18" t="s">
        <v>132</v>
      </c>
      <c r="BK221" s="169">
        <f t="shared" si="64"/>
        <v>0</v>
      </c>
      <c r="BL221" s="18" t="s">
        <v>216</v>
      </c>
      <c r="BM221" s="18" t="s">
        <v>446</v>
      </c>
    </row>
    <row r="222" spans="2:65" s="1" customFormat="1" ht="38.25" customHeight="1">
      <c r="B222" s="34"/>
      <c r="C222" s="170" t="s">
        <v>447</v>
      </c>
      <c r="D222" s="170" t="s">
        <v>283</v>
      </c>
      <c r="E222" s="171" t="s">
        <v>448</v>
      </c>
      <c r="F222" s="243" t="s">
        <v>449</v>
      </c>
      <c r="G222" s="243"/>
      <c r="H222" s="243"/>
      <c r="I222" s="243"/>
      <c r="J222" s="172" t="s">
        <v>162</v>
      </c>
      <c r="K222" s="173">
        <v>6</v>
      </c>
      <c r="L222" s="244">
        <v>0</v>
      </c>
      <c r="M222" s="245"/>
      <c r="N222" s="246">
        <f t="shared" si="55"/>
        <v>0</v>
      </c>
      <c r="O222" s="236"/>
      <c r="P222" s="236"/>
      <c r="Q222" s="236"/>
      <c r="R222" s="36"/>
      <c r="T222" s="166" t="s">
        <v>20</v>
      </c>
      <c r="U222" s="43" t="s">
        <v>43</v>
      </c>
      <c r="V222" s="35"/>
      <c r="W222" s="167">
        <f t="shared" si="56"/>
        <v>0</v>
      </c>
      <c r="X222" s="167">
        <v>4.0000000000000002E-4</v>
      </c>
      <c r="Y222" s="167">
        <f t="shared" si="57"/>
        <v>2.4000000000000002E-3</v>
      </c>
      <c r="Z222" s="167">
        <v>0</v>
      </c>
      <c r="AA222" s="168">
        <f t="shared" si="58"/>
        <v>0</v>
      </c>
      <c r="AR222" s="18" t="s">
        <v>282</v>
      </c>
      <c r="AT222" s="18" t="s">
        <v>283</v>
      </c>
      <c r="AU222" s="18" t="s">
        <v>132</v>
      </c>
      <c r="AY222" s="18" t="s">
        <v>153</v>
      </c>
      <c r="BE222" s="104">
        <f t="shared" si="59"/>
        <v>0</v>
      </c>
      <c r="BF222" s="104">
        <f t="shared" si="60"/>
        <v>0</v>
      </c>
      <c r="BG222" s="104">
        <f t="shared" si="61"/>
        <v>0</v>
      </c>
      <c r="BH222" s="104">
        <f t="shared" si="62"/>
        <v>0</v>
      </c>
      <c r="BI222" s="104">
        <f t="shared" si="63"/>
        <v>0</v>
      </c>
      <c r="BJ222" s="18" t="s">
        <v>132</v>
      </c>
      <c r="BK222" s="169">
        <f t="shared" si="64"/>
        <v>0</v>
      </c>
      <c r="BL222" s="18" t="s">
        <v>216</v>
      </c>
      <c r="BM222" s="18" t="s">
        <v>450</v>
      </c>
    </row>
    <row r="223" spans="2:65" s="1" customFormat="1" ht="25.5" customHeight="1">
      <c r="B223" s="34"/>
      <c r="C223" s="161" t="s">
        <v>451</v>
      </c>
      <c r="D223" s="161" t="s">
        <v>154</v>
      </c>
      <c r="E223" s="162" t="s">
        <v>452</v>
      </c>
      <c r="F223" s="241" t="s">
        <v>453</v>
      </c>
      <c r="G223" s="241"/>
      <c r="H223" s="241"/>
      <c r="I223" s="241"/>
      <c r="J223" s="163" t="s">
        <v>243</v>
      </c>
      <c r="K223" s="164">
        <v>151.80000000000001</v>
      </c>
      <c r="L223" s="235">
        <v>0</v>
      </c>
      <c r="M223" s="242"/>
      <c r="N223" s="236">
        <f t="shared" si="55"/>
        <v>0</v>
      </c>
      <c r="O223" s="236"/>
      <c r="P223" s="236"/>
      <c r="Q223" s="236"/>
      <c r="R223" s="36"/>
      <c r="T223" s="166" t="s">
        <v>20</v>
      </c>
      <c r="U223" s="43" t="s">
        <v>43</v>
      </c>
      <c r="V223" s="35"/>
      <c r="W223" s="167">
        <f t="shared" si="56"/>
        <v>0</v>
      </c>
      <c r="X223" s="167">
        <v>0</v>
      </c>
      <c r="Y223" s="167">
        <f t="shared" si="57"/>
        <v>0</v>
      </c>
      <c r="Z223" s="167">
        <v>2.3000000000000001E-4</v>
      </c>
      <c r="AA223" s="168">
        <f t="shared" si="58"/>
        <v>3.4914000000000001E-2</v>
      </c>
      <c r="AR223" s="18" t="s">
        <v>216</v>
      </c>
      <c r="AT223" s="18" t="s">
        <v>154</v>
      </c>
      <c r="AU223" s="18" t="s">
        <v>132</v>
      </c>
      <c r="AY223" s="18" t="s">
        <v>153</v>
      </c>
      <c r="BE223" s="104">
        <f t="shared" si="59"/>
        <v>0</v>
      </c>
      <c r="BF223" s="104">
        <f t="shared" si="60"/>
        <v>0</v>
      </c>
      <c r="BG223" s="104">
        <f t="shared" si="61"/>
        <v>0</v>
      </c>
      <c r="BH223" s="104">
        <f t="shared" si="62"/>
        <v>0</v>
      </c>
      <c r="BI223" s="104">
        <f t="shared" si="63"/>
        <v>0</v>
      </c>
      <c r="BJ223" s="18" t="s">
        <v>132</v>
      </c>
      <c r="BK223" s="169">
        <f t="shared" si="64"/>
        <v>0</v>
      </c>
      <c r="BL223" s="18" t="s">
        <v>216</v>
      </c>
      <c r="BM223" s="18" t="s">
        <v>454</v>
      </c>
    </row>
    <row r="224" spans="2:65" s="1" customFormat="1" ht="25.5" customHeight="1">
      <c r="B224" s="34"/>
      <c r="C224" s="161" t="s">
        <v>455</v>
      </c>
      <c r="D224" s="161" t="s">
        <v>154</v>
      </c>
      <c r="E224" s="162" t="s">
        <v>456</v>
      </c>
      <c r="F224" s="241" t="s">
        <v>457</v>
      </c>
      <c r="G224" s="241"/>
      <c r="H224" s="241"/>
      <c r="I224" s="241"/>
      <c r="J224" s="163" t="s">
        <v>162</v>
      </c>
      <c r="K224" s="164">
        <v>3</v>
      </c>
      <c r="L224" s="235">
        <v>0</v>
      </c>
      <c r="M224" s="242"/>
      <c r="N224" s="236">
        <f t="shared" si="55"/>
        <v>0</v>
      </c>
      <c r="O224" s="236"/>
      <c r="P224" s="236"/>
      <c r="Q224" s="236"/>
      <c r="R224" s="36"/>
      <c r="T224" s="166" t="s">
        <v>20</v>
      </c>
      <c r="U224" s="43" t="s">
        <v>43</v>
      </c>
      <c r="V224" s="35"/>
      <c r="W224" s="167">
        <f t="shared" si="56"/>
        <v>0</v>
      </c>
      <c r="X224" s="167">
        <v>0</v>
      </c>
      <c r="Y224" s="167">
        <f t="shared" si="57"/>
        <v>0</v>
      </c>
      <c r="Z224" s="167">
        <v>5.2999999999999998E-4</v>
      </c>
      <c r="AA224" s="168">
        <f t="shared" si="58"/>
        <v>1.5899999999999998E-3</v>
      </c>
      <c r="AR224" s="18" t="s">
        <v>216</v>
      </c>
      <c r="AT224" s="18" t="s">
        <v>154</v>
      </c>
      <c r="AU224" s="18" t="s">
        <v>132</v>
      </c>
      <c r="AY224" s="18" t="s">
        <v>153</v>
      </c>
      <c r="BE224" s="104">
        <f t="shared" si="59"/>
        <v>0</v>
      </c>
      <c r="BF224" s="104">
        <f t="shared" si="60"/>
        <v>0</v>
      </c>
      <c r="BG224" s="104">
        <f t="shared" si="61"/>
        <v>0</v>
      </c>
      <c r="BH224" s="104">
        <f t="shared" si="62"/>
        <v>0</v>
      </c>
      <c r="BI224" s="104">
        <f t="shared" si="63"/>
        <v>0</v>
      </c>
      <c r="BJ224" s="18" t="s">
        <v>132</v>
      </c>
      <c r="BK224" s="169">
        <f t="shared" si="64"/>
        <v>0</v>
      </c>
      <c r="BL224" s="18" t="s">
        <v>216</v>
      </c>
      <c r="BM224" s="18" t="s">
        <v>458</v>
      </c>
    </row>
    <row r="225" spans="2:65" s="1" customFormat="1" ht="25.5" customHeight="1">
      <c r="B225" s="34"/>
      <c r="C225" s="161" t="s">
        <v>459</v>
      </c>
      <c r="D225" s="161" t="s">
        <v>154</v>
      </c>
      <c r="E225" s="162" t="s">
        <v>460</v>
      </c>
      <c r="F225" s="241" t="s">
        <v>461</v>
      </c>
      <c r="G225" s="241"/>
      <c r="H225" s="241"/>
      <c r="I225" s="241"/>
      <c r="J225" s="163" t="s">
        <v>162</v>
      </c>
      <c r="K225" s="164">
        <v>6</v>
      </c>
      <c r="L225" s="235">
        <v>0</v>
      </c>
      <c r="M225" s="242"/>
      <c r="N225" s="236">
        <f t="shared" si="55"/>
        <v>0</v>
      </c>
      <c r="O225" s="236"/>
      <c r="P225" s="236"/>
      <c r="Q225" s="236"/>
      <c r="R225" s="36"/>
      <c r="T225" s="166" t="s">
        <v>20</v>
      </c>
      <c r="U225" s="43" t="s">
        <v>43</v>
      </c>
      <c r="V225" s="35"/>
      <c r="W225" s="167">
        <f t="shared" si="56"/>
        <v>0</v>
      </c>
      <c r="X225" s="167">
        <v>0</v>
      </c>
      <c r="Y225" s="167">
        <f t="shared" si="57"/>
        <v>0</v>
      </c>
      <c r="Z225" s="167">
        <v>1.23E-3</v>
      </c>
      <c r="AA225" s="168">
        <f t="shared" si="58"/>
        <v>7.3799999999999994E-3</v>
      </c>
      <c r="AR225" s="18" t="s">
        <v>216</v>
      </c>
      <c r="AT225" s="18" t="s">
        <v>154</v>
      </c>
      <c r="AU225" s="18" t="s">
        <v>132</v>
      </c>
      <c r="AY225" s="18" t="s">
        <v>153</v>
      </c>
      <c r="BE225" s="104">
        <f t="shared" si="59"/>
        <v>0</v>
      </c>
      <c r="BF225" s="104">
        <f t="shared" si="60"/>
        <v>0</v>
      </c>
      <c r="BG225" s="104">
        <f t="shared" si="61"/>
        <v>0</v>
      </c>
      <c r="BH225" s="104">
        <f t="shared" si="62"/>
        <v>0</v>
      </c>
      <c r="BI225" s="104">
        <f t="shared" si="63"/>
        <v>0</v>
      </c>
      <c r="BJ225" s="18" t="s">
        <v>132</v>
      </c>
      <c r="BK225" s="169">
        <f t="shared" si="64"/>
        <v>0</v>
      </c>
      <c r="BL225" s="18" t="s">
        <v>216</v>
      </c>
      <c r="BM225" s="18" t="s">
        <v>462</v>
      </c>
    </row>
    <row r="226" spans="2:65" s="1" customFormat="1" ht="25.5" customHeight="1">
      <c r="B226" s="34"/>
      <c r="C226" s="161" t="s">
        <v>463</v>
      </c>
      <c r="D226" s="161" t="s">
        <v>154</v>
      </c>
      <c r="E226" s="162" t="s">
        <v>464</v>
      </c>
      <c r="F226" s="241" t="s">
        <v>465</v>
      </c>
      <c r="G226" s="241"/>
      <c r="H226" s="241"/>
      <c r="I226" s="241"/>
      <c r="J226" s="163" t="s">
        <v>243</v>
      </c>
      <c r="K226" s="164">
        <v>190.2</v>
      </c>
      <c r="L226" s="235">
        <v>0</v>
      </c>
      <c r="M226" s="242"/>
      <c r="N226" s="236">
        <f t="shared" si="55"/>
        <v>0</v>
      </c>
      <c r="O226" s="236"/>
      <c r="P226" s="236"/>
      <c r="Q226" s="236"/>
      <c r="R226" s="36"/>
      <c r="T226" s="166" t="s">
        <v>20</v>
      </c>
      <c r="U226" s="43" t="s">
        <v>43</v>
      </c>
      <c r="V226" s="35"/>
      <c r="W226" s="167">
        <f t="shared" si="56"/>
        <v>0</v>
      </c>
      <c r="X226" s="167">
        <v>1.018E-2</v>
      </c>
      <c r="Y226" s="167">
        <f t="shared" si="57"/>
        <v>1.9362359999999998</v>
      </c>
      <c r="Z226" s="167">
        <v>0</v>
      </c>
      <c r="AA226" s="168">
        <f t="shared" si="58"/>
        <v>0</v>
      </c>
      <c r="AR226" s="18" t="s">
        <v>216</v>
      </c>
      <c r="AT226" s="18" t="s">
        <v>154</v>
      </c>
      <c r="AU226" s="18" t="s">
        <v>132</v>
      </c>
      <c r="AY226" s="18" t="s">
        <v>153</v>
      </c>
      <c r="BE226" s="104">
        <f t="shared" si="59"/>
        <v>0</v>
      </c>
      <c r="BF226" s="104">
        <f t="shared" si="60"/>
        <v>0</v>
      </c>
      <c r="BG226" s="104">
        <f t="shared" si="61"/>
        <v>0</v>
      </c>
      <c r="BH226" s="104">
        <f t="shared" si="62"/>
        <v>0</v>
      </c>
      <c r="BI226" s="104">
        <f t="shared" si="63"/>
        <v>0</v>
      </c>
      <c r="BJ226" s="18" t="s">
        <v>132</v>
      </c>
      <c r="BK226" s="169">
        <f t="shared" si="64"/>
        <v>0</v>
      </c>
      <c r="BL226" s="18" t="s">
        <v>216</v>
      </c>
      <c r="BM226" s="18" t="s">
        <v>466</v>
      </c>
    </row>
    <row r="227" spans="2:65" s="1" customFormat="1" ht="25.5" customHeight="1">
      <c r="B227" s="34"/>
      <c r="C227" s="161" t="s">
        <v>467</v>
      </c>
      <c r="D227" s="161" t="s">
        <v>154</v>
      </c>
      <c r="E227" s="162" t="s">
        <v>468</v>
      </c>
      <c r="F227" s="241" t="s">
        <v>469</v>
      </c>
      <c r="G227" s="241"/>
      <c r="H227" s="241"/>
      <c r="I227" s="241"/>
      <c r="J227" s="163" t="s">
        <v>243</v>
      </c>
      <c r="K227" s="164">
        <v>190.2</v>
      </c>
      <c r="L227" s="235">
        <v>0</v>
      </c>
      <c r="M227" s="242"/>
      <c r="N227" s="236">
        <f t="shared" si="55"/>
        <v>0</v>
      </c>
      <c r="O227" s="236"/>
      <c r="P227" s="236"/>
      <c r="Q227" s="236"/>
      <c r="R227" s="36"/>
      <c r="T227" s="166" t="s">
        <v>20</v>
      </c>
      <c r="U227" s="43" t="s">
        <v>43</v>
      </c>
      <c r="V227" s="35"/>
      <c r="W227" s="167">
        <f t="shared" si="56"/>
        <v>0</v>
      </c>
      <c r="X227" s="167">
        <v>3.601E-2</v>
      </c>
      <c r="Y227" s="167">
        <f t="shared" si="57"/>
        <v>6.8491019999999994</v>
      </c>
      <c r="Z227" s="167">
        <v>0</v>
      </c>
      <c r="AA227" s="168">
        <f t="shared" si="58"/>
        <v>0</v>
      </c>
      <c r="AR227" s="18" t="s">
        <v>216</v>
      </c>
      <c r="AT227" s="18" t="s">
        <v>154</v>
      </c>
      <c r="AU227" s="18" t="s">
        <v>132</v>
      </c>
      <c r="AY227" s="18" t="s">
        <v>153</v>
      </c>
      <c r="BE227" s="104">
        <f t="shared" si="59"/>
        <v>0</v>
      </c>
      <c r="BF227" s="104">
        <f t="shared" si="60"/>
        <v>0</v>
      </c>
      <c r="BG227" s="104">
        <f t="shared" si="61"/>
        <v>0</v>
      </c>
      <c r="BH227" s="104">
        <f t="shared" si="62"/>
        <v>0</v>
      </c>
      <c r="BI227" s="104">
        <f t="shared" si="63"/>
        <v>0</v>
      </c>
      <c r="BJ227" s="18" t="s">
        <v>132</v>
      </c>
      <c r="BK227" s="169">
        <f t="shared" si="64"/>
        <v>0</v>
      </c>
      <c r="BL227" s="18" t="s">
        <v>216</v>
      </c>
      <c r="BM227" s="18" t="s">
        <v>470</v>
      </c>
    </row>
    <row r="228" spans="2:65" s="1" customFormat="1" ht="25.5" customHeight="1">
      <c r="B228" s="34"/>
      <c r="C228" s="161" t="s">
        <v>471</v>
      </c>
      <c r="D228" s="161" t="s">
        <v>154</v>
      </c>
      <c r="E228" s="162" t="s">
        <v>472</v>
      </c>
      <c r="F228" s="241" t="s">
        <v>473</v>
      </c>
      <c r="G228" s="241"/>
      <c r="H228" s="241"/>
      <c r="I228" s="241"/>
      <c r="J228" s="163" t="s">
        <v>301</v>
      </c>
      <c r="K228" s="165">
        <v>0</v>
      </c>
      <c r="L228" s="235">
        <v>0</v>
      </c>
      <c r="M228" s="242"/>
      <c r="N228" s="236">
        <f t="shared" si="55"/>
        <v>0</v>
      </c>
      <c r="O228" s="236"/>
      <c r="P228" s="236"/>
      <c r="Q228" s="236"/>
      <c r="R228" s="36"/>
      <c r="T228" s="166" t="s">
        <v>20</v>
      </c>
      <c r="U228" s="43" t="s">
        <v>43</v>
      </c>
      <c r="V228" s="35"/>
      <c r="W228" s="167">
        <f t="shared" si="56"/>
        <v>0</v>
      </c>
      <c r="X228" s="167">
        <v>0</v>
      </c>
      <c r="Y228" s="167">
        <f t="shared" si="57"/>
        <v>0</v>
      </c>
      <c r="Z228" s="167">
        <v>0</v>
      </c>
      <c r="AA228" s="168">
        <f t="shared" si="58"/>
        <v>0</v>
      </c>
      <c r="AR228" s="18" t="s">
        <v>216</v>
      </c>
      <c r="AT228" s="18" t="s">
        <v>154</v>
      </c>
      <c r="AU228" s="18" t="s">
        <v>132</v>
      </c>
      <c r="AY228" s="18" t="s">
        <v>153</v>
      </c>
      <c r="BE228" s="104">
        <f t="shared" si="59"/>
        <v>0</v>
      </c>
      <c r="BF228" s="104">
        <f t="shared" si="60"/>
        <v>0</v>
      </c>
      <c r="BG228" s="104">
        <f t="shared" si="61"/>
        <v>0</v>
      </c>
      <c r="BH228" s="104">
        <f t="shared" si="62"/>
        <v>0</v>
      </c>
      <c r="BI228" s="104">
        <f t="shared" si="63"/>
        <v>0</v>
      </c>
      <c r="BJ228" s="18" t="s">
        <v>132</v>
      </c>
      <c r="BK228" s="169">
        <f t="shared" si="64"/>
        <v>0</v>
      </c>
      <c r="BL228" s="18" t="s">
        <v>216</v>
      </c>
      <c r="BM228" s="18" t="s">
        <v>474</v>
      </c>
    </row>
    <row r="229" spans="2:65" s="9" customFormat="1" ht="29.85" customHeight="1">
      <c r="B229" s="150"/>
      <c r="C229" s="151"/>
      <c r="D229" s="160" t="s">
        <v>115</v>
      </c>
      <c r="E229" s="160"/>
      <c r="F229" s="160"/>
      <c r="G229" s="160"/>
      <c r="H229" s="160"/>
      <c r="I229" s="160"/>
      <c r="J229" s="160"/>
      <c r="K229" s="160"/>
      <c r="L229" s="160"/>
      <c r="M229" s="160"/>
      <c r="N229" s="225">
        <f>BK229</f>
        <v>0</v>
      </c>
      <c r="O229" s="226"/>
      <c r="P229" s="226"/>
      <c r="Q229" s="226"/>
      <c r="R229" s="153"/>
      <c r="T229" s="154"/>
      <c r="U229" s="151"/>
      <c r="V229" s="151"/>
      <c r="W229" s="155">
        <f>SUM(W230:W261)</f>
        <v>0</v>
      </c>
      <c r="X229" s="151"/>
      <c r="Y229" s="155">
        <f>SUM(Y230:Y261)</f>
        <v>6.4137780000000005E-2</v>
      </c>
      <c r="Z229" s="151"/>
      <c r="AA229" s="156">
        <f>SUM(AA230:AA261)</f>
        <v>1.0611300000000001</v>
      </c>
      <c r="AR229" s="157" t="s">
        <v>132</v>
      </c>
      <c r="AT229" s="158" t="s">
        <v>75</v>
      </c>
      <c r="AU229" s="158" t="s">
        <v>81</v>
      </c>
      <c r="AY229" s="157" t="s">
        <v>153</v>
      </c>
      <c r="BK229" s="159">
        <f>SUM(BK230:BK261)</f>
        <v>0</v>
      </c>
    </row>
    <row r="230" spans="2:65" s="1" customFormat="1" ht="25.5" customHeight="1">
      <c r="B230" s="34"/>
      <c r="C230" s="161" t="s">
        <v>475</v>
      </c>
      <c r="D230" s="161" t="s">
        <v>154</v>
      </c>
      <c r="E230" s="162" t="s">
        <v>476</v>
      </c>
      <c r="F230" s="241" t="s">
        <v>477</v>
      </c>
      <c r="G230" s="241"/>
      <c r="H230" s="241"/>
      <c r="I230" s="241"/>
      <c r="J230" s="163" t="s">
        <v>478</v>
      </c>
      <c r="K230" s="164">
        <v>17</v>
      </c>
      <c r="L230" s="235">
        <v>0</v>
      </c>
      <c r="M230" s="242"/>
      <c r="N230" s="236">
        <f t="shared" ref="N230:N261" si="65">ROUND(L230*K230,3)</f>
        <v>0</v>
      </c>
      <c r="O230" s="236"/>
      <c r="P230" s="236"/>
      <c r="Q230" s="236"/>
      <c r="R230" s="36"/>
      <c r="T230" s="166" t="s">
        <v>20</v>
      </c>
      <c r="U230" s="43" t="s">
        <v>43</v>
      </c>
      <c r="V230" s="35"/>
      <c r="W230" s="167">
        <f t="shared" ref="W230:W261" si="66">V230*K230</f>
        <v>0</v>
      </c>
      <c r="X230" s="167">
        <v>0</v>
      </c>
      <c r="Y230" s="167">
        <f t="shared" ref="Y230:Y261" si="67">X230*K230</f>
        <v>0</v>
      </c>
      <c r="Z230" s="167">
        <v>3.4200000000000001E-2</v>
      </c>
      <c r="AA230" s="168">
        <f t="shared" ref="AA230:AA261" si="68">Z230*K230</f>
        <v>0.58140000000000003</v>
      </c>
      <c r="AR230" s="18" t="s">
        <v>216</v>
      </c>
      <c r="AT230" s="18" t="s">
        <v>154</v>
      </c>
      <c r="AU230" s="18" t="s">
        <v>132</v>
      </c>
      <c r="AY230" s="18" t="s">
        <v>153</v>
      </c>
      <c r="BE230" s="104">
        <f t="shared" ref="BE230:BE261" si="69">IF(U230="základná",N230,0)</f>
        <v>0</v>
      </c>
      <c r="BF230" s="104">
        <f t="shared" ref="BF230:BF261" si="70">IF(U230="znížená",N230,0)</f>
        <v>0</v>
      </c>
      <c r="BG230" s="104">
        <f t="shared" ref="BG230:BG261" si="71">IF(U230="zákl. prenesená",N230,0)</f>
        <v>0</v>
      </c>
      <c r="BH230" s="104">
        <f t="shared" ref="BH230:BH261" si="72">IF(U230="zníž. prenesená",N230,0)</f>
        <v>0</v>
      </c>
      <c r="BI230" s="104">
        <f t="shared" ref="BI230:BI261" si="73">IF(U230="nulová",N230,0)</f>
        <v>0</v>
      </c>
      <c r="BJ230" s="18" t="s">
        <v>132</v>
      </c>
      <c r="BK230" s="169">
        <f t="shared" ref="BK230:BK261" si="74">ROUND(L230*K230,3)</f>
        <v>0</v>
      </c>
      <c r="BL230" s="18" t="s">
        <v>216</v>
      </c>
      <c r="BM230" s="18" t="s">
        <v>479</v>
      </c>
    </row>
    <row r="231" spans="2:65" s="1" customFormat="1" ht="25.5" customHeight="1">
      <c r="B231" s="34"/>
      <c r="C231" s="161" t="s">
        <v>480</v>
      </c>
      <c r="D231" s="161" t="s">
        <v>154</v>
      </c>
      <c r="E231" s="162" t="s">
        <v>481</v>
      </c>
      <c r="F231" s="241" t="s">
        <v>482</v>
      </c>
      <c r="G231" s="241"/>
      <c r="H231" s="241"/>
      <c r="I231" s="241"/>
      <c r="J231" s="163" t="s">
        <v>478</v>
      </c>
      <c r="K231" s="164">
        <v>17</v>
      </c>
      <c r="L231" s="235">
        <v>0</v>
      </c>
      <c r="M231" s="242"/>
      <c r="N231" s="236">
        <f t="shared" si="65"/>
        <v>0</v>
      </c>
      <c r="O231" s="236"/>
      <c r="P231" s="236"/>
      <c r="Q231" s="236"/>
      <c r="R231" s="36"/>
      <c r="T231" s="166" t="s">
        <v>20</v>
      </c>
      <c r="U231" s="43" t="s">
        <v>43</v>
      </c>
      <c r="V231" s="35"/>
      <c r="W231" s="167">
        <f t="shared" si="66"/>
        <v>0</v>
      </c>
      <c r="X231" s="167">
        <v>8.2299999999999995E-4</v>
      </c>
      <c r="Y231" s="167">
        <f t="shared" si="67"/>
        <v>1.3991E-2</v>
      </c>
      <c r="Z231" s="167">
        <v>0</v>
      </c>
      <c r="AA231" s="168">
        <f t="shared" si="68"/>
        <v>0</v>
      </c>
      <c r="AR231" s="18" t="s">
        <v>216</v>
      </c>
      <c r="AT231" s="18" t="s">
        <v>154</v>
      </c>
      <c r="AU231" s="18" t="s">
        <v>132</v>
      </c>
      <c r="AY231" s="18" t="s">
        <v>153</v>
      </c>
      <c r="BE231" s="104">
        <f t="shared" si="69"/>
        <v>0</v>
      </c>
      <c r="BF231" s="104">
        <f t="shared" si="70"/>
        <v>0</v>
      </c>
      <c r="BG231" s="104">
        <f t="shared" si="71"/>
        <v>0</v>
      </c>
      <c r="BH231" s="104">
        <f t="shared" si="72"/>
        <v>0</v>
      </c>
      <c r="BI231" s="104">
        <f t="shared" si="73"/>
        <v>0</v>
      </c>
      <c r="BJ231" s="18" t="s">
        <v>132</v>
      </c>
      <c r="BK231" s="169">
        <f t="shared" si="74"/>
        <v>0</v>
      </c>
      <c r="BL231" s="18" t="s">
        <v>216</v>
      </c>
      <c r="BM231" s="18" t="s">
        <v>483</v>
      </c>
    </row>
    <row r="232" spans="2:65" s="1" customFormat="1" ht="16.5" customHeight="1">
      <c r="B232" s="34"/>
      <c r="C232" s="170" t="s">
        <v>484</v>
      </c>
      <c r="D232" s="170" t="s">
        <v>283</v>
      </c>
      <c r="E232" s="171" t="s">
        <v>485</v>
      </c>
      <c r="F232" s="243" t="s">
        <v>486</v>
      </c>
      <c r="G232" s="243"/>
      <c r="H232" s="243"/>
      <c r="I232" s="243"/>
      <c r="J232" s="172" t="s">
        <v>162</v>
      </c>
      <c r="K232" s="173">
        <v>17</v>
      </c>
      <c r="L232" s="244">
        <v>0</v>
      </c>
      <c r="M232" s="245"/>
      <c r="N232" s="246">
        <f t="shared" si="65"/>
        <v>0</v>
      </c>
      <c r="O232" s="236"/>
      <c r="P232" s="236"/>
      <c r="Q232" s="236"/>
      <c r="R232" s="36"/>
      <c r="T232" s="166" t="s">
        <v>20</v>
      </c>
      <c r="U232" s="43" t="s">
        <v>43</v>
      </c>
      <c r="V232" s="35"/>
      <c r="W232" s="167">
        <f t="shared" si="66"/>
        <v>0</v>
      </c>
      <c r="X232" s="167">
        <v>0</v>
      </c>
      <c r="Y232" s="167">
        <f t="shared" si="67"/>
        <v>0</v>
      </c>
      <c r="Z232" s="167">
        <v>0</v>
      </c>
      <c r="AA232" s="168">
        <f t="shared" si="68"/>
        <v>0</v>
      </c>
      <c r="AR232" s="18" t="s">
        <v>282</v>
      </c>
      <c r="AT232" s="18" t="s">
        <v>283</v>
      </c>
      <c r="AU232" s="18" t="s">
        <v>132</v>
      </c>
      <c r="AY232" s="18" t="s">
        <v>153</v>
      </c>
      <c r="BE232" s="104">
        <f t="shared" si="69"/>
        <v>0</v>
      </c>
      <c r="BF232" s="104">
        <f t="shared" si="70"/>
        <v>0</v>
      </c>
      <c r="BG232" s="104">
        <f t="shared" si="71"/>
        <v>0</v>
      </c>
      <c r="BH232" s="104">
        <f t="shared" si="72"/>
        <v>0</v>
      </c>
      <c r="BI232" s="104">
        <f t="shared" si="73"/>
        <v>0</v>
      </c>
      <c r="BJ232" s="18" t="s">
        <v>132</v>
      </c>
      <c r="BK232" s="169">
        <f t="shared" si="74"/>
        <v>0</v>
      </c>
      <c r="BL232" s="18" t="s">
        <v>216</v>
      </c>
      <c r="BM232" s="18" t="s">
        <v>487</v>
      </c>
    </row>
    <row r="233" spans="2:65" s="1" customFormat="1" ht="16.5" customHeight="1">
      <c r="B233" s="34"/>
      <c r="C233" s="170" t="s">
        <v>488</v>
      </c>
      <c r="D233" s="170" t="s">
        <v>283</v>
      </c>
      <c r="E233" s="171" t="s">
        <v>489</v>
      </c>
      <c r="F233" s="243" t="s">
        <v>490</v>
      </c>
      <c r="G233" s="243"/>
      <c r="H233" s="243"/>
      <c r="I233" s="243"/>
      <c r="J233" s="172" t="s">
        <v>162</v>
      </c>
      <c r="K233" s="173">
        <v>17</v>
      </c>
      <c r="L233" s="244">
        <v>0</v>
      </c>
      <c r="M233" s="245"/>
      <c r="N233" s="246">
        <f t="shared" si="65"/>
        <v>0</v>
      </c>
      <c r="O233" s="236"/>
      <c r="P233" s="236"/>
      <c r="Q233" s="236"/>
      <c r="R233" s="36"/>
      <c r="T233" s="166" t="s">
        <v>20</v>
      </c>
      <c r="U233" s="43" t="s">
        <v>43</v>
      </c>
      <c r="V233" s="35"/>
      <c r="W233" s="167">
        <f t="shared" si="66"/>
        <v>0</v>
      </c>
      <c r="X233" s="167">
        <v>0</v>
      </c>
      <c r="Y233" s="167">
        <f t="shared" si="67"/>
        <v>0</v>
      </c>
      <c r="Z233" s="167">
        <v>0</v>
      </c>
      <c r="AA233" s="168">
        <f t="shared" si="68"/>
        <v>0</v>
      </c>
      <c r="AR233" s="18" t="s">
        <v>282</v>
      </c>
      <c r="AT233" s="18" t="s">
        <v>283</v>
      </c>
      <c r="AU233" s="18" t="s">
        <v>132</v>
      </c>
      <c r="AY233" s="18" t="s">
        <v>153</v>
      </c>
      <c r="BE233" s="104">
        <f t="shared" si="69"/>
        <v>0</v>
      </c>
      <c r="BF233" s="104">
        <f t="shared" si="70"/>
        <v>0</v>
      </c>
      <c r="BG233" s="104">
        <f t="shared" si="71"/>
        <v>0</v>
      </c>
      <c r="BH233" s="104">
        <f t="shared" si="72"/>
        <v>0</v>
      </c>
      <c r="BI233" s="104">
        <f t="shared" si="73"/>
        <v>0</v>
      </c>
      <c r="BJ233" s="18" t="s">
        <v>132</v>
      </c>
      <c r="BK233" s="169">
        <f t="shared" si="74"/>
        <v>0</v>
      </c>
      <c r="BL233" s="18" t="s">
        <v>216</v>
      </c>
      <c r="BM233" s="18" t="s">
        <v>491</v>
      </c>
    </row>
    <row r="234" spans="2:65" s="1" customFormat="1" ht="25.5" customHeight="1">
      <c r="B234" s="34"/>
      <c r="C234" s="161" t="s">
        <v>492</v>
      </c>
      <c r="D234" s="161" t="s">
        <v>154</v>
      </c>
      <c r="E234" s="162" t="s">
        <v>493</v>
      </c>
      <c r="F234" s="241" t="s">
        <v>494</v>
      </c>
      <c r="G234" s="241"/>
      <c r="H234" s="241"/>
      <c r="I234" s="241"/>
      <c r="J234" s="163" t="s">
        <v>478</v>
      </c>
      <c r="K234" s="164">
        <v>17</v>
      </c>
      <c r="L234" s="235">
        <v>0</v>
      </c>
      <c r="M234" s="242"/>
      <c r="N234" s="236">
        <f t="shared" si="65"/>
        <v>0</v>
      </c>
      <c r="O234" s="236"/>
      <c r="P234" s="236"/>
      <c r="Q234" s="236"/>
      <c r="R234" s="36"/>
      <c r="T234" s="166" t="s">
        <v>20</v>
      </c>
      <c r="U234" s="43" t="s">
        <v>43</v>
      </c>
      <c r="V234" s="35"/>
      <c r="W234" s="167">
        <f t="shared" si="66"/>
        <v>0</v>
      </c>
      <c r="X234" s="167">
        <v>0</v>
      </c>
      <c r="Y234" s="167">
        <f t="shared" si="67"/>
        <v>0</v>
      </c>
      <c r="Z234" s="167">
        <v>1.9460000000000002E-2</v>
      </c>
      <c r="AA234" s="168">
        <f t="shared" si="68"/>
        <v>0.33082</v>
      </c>
      <c r="AR234" s="18" t="s">
        <v>216</v>
      </c>
      <c r="AT234" s="18" t="s">
        <v>154</v>
      </c>
      <c r="AU234" s="18" t="s">
        <v>132</v>
      </c>
      <c r="AY234" s="18" t="s">
        <v>153</v>
      </c>
      <c r="BE234" s="104">
        <f t="shared" si="69"/>
        <v>0</v>
      </c>
      <c r="BF234" s="104">
        <f t="shared" si="70"/>
        <v>0</v>
      </c>
      <c r="BG234" s="104">
        <f t="shared" si="71"/>
        <v>0</v>
      </c>
      <c r="BH234" s="104">
        <f t="shared" si="72"/>
        <v>0</v>
      </c>
      <c r="BI234" s="104">
        <f t="shared" si="73"/>
        <v>0</v>
      </c>
      <c r="BJ234" s="18" t="s">
        <v>132</v>
      </c>
      <c r="BK234" s="169">
        <f t="shared" si="74"/>
        <v>0</v>
      </c>
      <c r="BL234" s="18" t="s">
        <v>216</v>
      </c>
      <c r="BM234" s="18" t="s">
        <v>495</v>
      </c>
    </row>
    <row r="235" spans="2:65" s="1" customFormat="1" ht="25.5" customHeight="1">
      <c r="B235" s="34"/>
      <c r="C235" s="161" t="s">
        <v>496</v>
      </c>
      <c r="D235" s="161" t="s">
        <v>154</v>
      </c>
      <c r="E235" s="162" t="s">
        <v>497</v>
      </c>
      <c r="F235" s="241" t="s">
        <v>498</v>
      </c>
      <c r="G235" s="241"/>
      <c r="H235" s="241"/>
      <c r="I235" s="241"/>
      <c r="J235" s="163" t="s">
        <v>478</v>
      </c>
      <c r="K235" s="164">
        <v>17</v>
      </c>
      <c r="L235" s="235">
        <v>0</v>
      </c>
      <c r="M235" s="242"/>
      <c r="N235" s="236">
        <f t="shared" si="65"/>
        <v>0</v>
      </c>
      <c r="O235" s="236"/>
      <c r="P235" s="236"/>
      <c r="Q235" s="236"/>
      <c r="R235" s="36"/>
      <c r="T235" s="166" t="s">
        <v>20</v>
      </c>
      <c r="U235" s="43" t="s">
        <v>43</v>
      </c>
      <c r="V235" s="35"/>
      <c r="W235" s="167">
        <f t="shared" si="66"/>
        <v>0</v>
      </c>
      <c r="X235" s="167">
        <v>5.7094000000000003E-4</v>
      </c>
      <c r="Y235" s="167">
        <f t="shared" si="67"/>
        <v>9.7059800000000012E-3</v>
      </c>
      <c r="Z235" s="167">
        <v>0</v>
      </c>
      <c r="AA235" s="168">
        <f t="shared" si="68"/>
        <v>0</v>
      </c>
      <c r="AR235" s="18" t="s">
        <v>216</v>
      </c>
      <c r="AT235" s="18" t="s">
        <v>154</v>
      </c>
      <c r="AU235" s="18" t="s">
        <v>132</v>
      </c>
      <c r="AY235" s="18" t="s">
        <v>153</v>
      </c>
      <c r="BE235" s="104">
        <f t="shared" si="69"/>
        <v>0</v>
      </c>
      <c r="BF235" s="104">
        <f t="shared" si="70"/>
        <v>0</v>
      </c>
      <c r="BG235" s="104">
        <f t="shared" si="71"/>
        <v>0</v>
      </c>
      <c r="BH235" s="104">
        <f t="shared" si="72"/>
        <v>0</v>
      </c>
      <c r="BI235" s="104">
        <f t="shared" si="73"/>
        <v>0</v>
      </c>
      <c r="BJ235" s="18" t="s">
        <v>132</v>
      </c>
      <c r="BK235" s="169">
        <f t="shared" si="74"/>
        <v>0</v>
      </c>
      <c r="BL235" s="18" t="s">
        <v>216</v>
      </c>
      <c r="BM235" s="18" t="s">
        <v>499</v>
      </c>
    </row>
    <row r="236" spans="2:65" s="1" customFormat="1" ht="16.5" customHeight="1">
      <c r="B236" s="34"/>
      <c r="C236" s="170" t="s">
        <v>500</v>
      </c>
      <c r="D236" s="170" t="s">
        <v>283</v>
      </c>
      <c r="E236" s="171" t="s">
        <v>501</v>
      </c>
      <c r="F236" s="243" t="s">
        <v>502</v>
      </c>
      <c r="G236" s="243"/>
      <c r="H236" s="243"/>
      <c r="I236" s="243"/>
      <c r="J236" s="172" t="s">
        <v>162</v>
      </c>
      <c r="K236" s="173">
        <v>17</v>
      </c>
      <c r="L236" s="244">
        <v>0</v>
      </c>
      <c r="M236" s="245"/>
      <c r="N236" s="246">
        <f t="shared" si="65"/>
        <v>0</v>
      </c>
      <c r="O236" s="236"/>
      <c r="P236" s="236"/>
      <c r="Q236" s="236"/>
      <c r="R236" s="36"/>
      <c r="T236" s="166" t="s">
        <v>20</v>
      </c>
      <c r="U236" s="43" t="s">
        <v>43</v>
      </c>
      <c r="V236" s="35"/>
      <c r="W236" s="167">
        <f t="shared" si="66"/>
        <v>0</v>
      </c>
      <c r="X236" s="167">
        <v>0</v>
      </c>
      <c r="Y236" s="167">
        <f t="shared" si="67"/>
        <v>0</v>
      </c>
      <c r="Z236" s="167">
        <v>0</v>
      </c>
      <c r="AA236" s="168">
        <f t="shared" si="68"/>
        <v>0</v>
      </c>
      <c r="AR236" s="18" t="s">
        <v>282</v>
      </c>
      <c r="AT236" s="18" t="s">
        <v>283</v>
      </c>
      <c r="AU236" s="18" t="s">
        <v>132</v>
      </c>
      <c r="AY236" s="18" t="s">
        <v>153</v>
      </c>
      <c r="BE236" s="104">
        <f t="shared" si="69"/>
        <v>0</v>
      </c>
      <c r="BF236" s="104">
        <f t="shared" si="70"/>
        <v>0</v>
      </c>
      <c r="BG236" s="104">
        <f t="shared" si="71"/>
        <v>0</v>
      </c>
      <c r="BH236" s="104">
        <f t="shared" si="72"/>
        <v>0</v>
      </c>
      <c r="BI236" s="104">
        <f t="shared" si="73"/>
        <v>0</v>
      </c>
      <c r="BJ236" s="18" t="s">
        <v>132</v>
      </c>
      <c r="BK236" s="169">
        <f t="shared" si="74"/>
        <v>0</v>
      </c>
      <c r="BL236" s="18" t="s">
        <v>216</v>
      </c>
      <c r="BM236" s="18" t="s">
        <v>503</v>
      </c>
    </row>
    <row r="237" spans="2:65" s="1" customFormat="1" ht="25.5" customHeight="1">
      <c r="B237" s="34"/>
      <c r="C237" s="161" t="s">
        <v>504</v>
      </c>
      <c r="D237" s="161" t="s">
        <v>154</v>
      </c>
      <c r="E237" s="162" t="s">
        <v>505</v>
      </c>
      <c r="F237" s="241" t="s">
        <v>506</v>
      </c>
      <c r="G237" s="241"/>
      <c r="H237" s="241"/>
      <c r="I237" s="241"/>
      <c r="J237" s="163" t="s">
        <v>478</v>
      </c>
      <c r="K237" s="164">
        <v>16</v>
      </c>
      <c r="L237" s="235">
        <v>0</v>
      </c>
      <c r="M237" s="242"/>
      <c r="N237" s="236">
        <f t="shared" si="65"/>
        <v>0</v>
      </c>
      <c r="O237" s="236"/>
      <c r="P237" s="236"/>
      <c r="Q237" s="236"/>
      <c r="R237" s="36"/>
      <c r="T237" s="166" t="s">
        <v>20</v>
      </c>
      <c r="U237" s="43" t="s">
        <v>43</v>
      </c>
      <c r="V237" s="35"/>
      <c r="W237" s="167">
        <f t="shared" si="66"/>
        <v>0</v>
      </c>
      <c r="X237" s="167">
        <v>3.4000000000000002E-4</v>
      </c>
      <c r="Y237" s="167">
        <f t="shared" si="67"/>
        <v>5.4400000000000004E-3</v>
      </c>
      <c r="Z237" s="167">
        <v>0</v>
      </c>
      <c r="AA237" s="168">
        <f t="shared" si="68"/>
        <v>0</v>
      </c>
      <c r="AR237" s="18" t="s">
        <v>216</v>
      </c>
      <c r="AT237" s="18" t="s">
        <v>154</v>
      </c>
      <c r="AU237" s="18" t="s">
        <v>132</v>
      </c>
      <c r="AY237" s="18" t="s">
        <v>153</v>
      </c>
      <c r="BE237" s="104">
        <f t="shared" si="69"/>
        <v>0</v>
      </c>
      <c r="BF237" s="104">
        <f t="shared" si="70"/>
        <v>0</v>
      </c>
      <c r="BG237" s="104">
        <f t="shared" si="71"/>
        <v>0</v>
      </c>
      <c r="BH237" s="104">
        <f t="shared" si="72"/>
        <v>0</v>
      </c>
      <c r="BI237" s="104">
        <f t="shared" si="73"/>
        <v>0</v>
      </c>
      <c r="BJ237" s="18" t="s">
        <v>132</v>
      </c>
      <c r="BK237" s="169">
        <f t="shared" si="74"/>
        <v>0</v>
      </c>
      <c r="BL237" s="18" t="s">
        <v>216</v>
      </c>
      <c r="BM237" s="18" t="s">
        <v>507</v>
      </c>
    </row>
    <row r="238" spans="2:65" s="1" customFormat="1" ht="25.5" customHeight="1">
      <c r="B238" s="34"/>
      <c r="C238" s="170" t="s">
        <v>508</v>
      </c>
      <c r="D238" s="170" t="s">
        <v>283</v>
      </c>
      <c r="E238" s="171" t="s">
        <v>509</v>
      </c>
      <c r="F238" s="243" t="s">
        <v>510</v>
      </c>
      <c r="G238" s="243"/>
      <c r="H238" s="243"/>
      <c r="I238" s="243"/>
      <c r="J238" s="172" t="s">
        <v>162</v>
      </c>
      <c r="K238" s="173">
        <v>16</v>
      </c>
      <c r="L238" s="244">
        <v>0</v>
      </c>
      <c r="M238" s="245"/>
      <c r="N238" s="246">
        <f t="shared" si="65"/>
        <v>0</v>
      </c>
      <c r="O238" s="236"/>
      <c r="P238" s="236"/>
      <c r="Q238" s="236"/>
      <c r="R238" s="36"/>
      <c r="T238" s="166" t="s">
        <v>20</v>
      </c>
      <c r="U238" s="43" t="s">
        <v>43</v>
      </c>
      <c r="V238" s="35"/>
      <c r="W238" s="167">
        <f t="shared" si="66"/>
        <v>0</v>
      </c>
      <c r="X238" s="167">
        <v>0</v>
      </c>
      <c r="Y238" s="167">
        <f t="shared" si="67"/>
        <v>0</v>
      </c>
      <c r="Z238" s="167">
        <v>0</v>
      </c>
      <c r="AA238" s="168">
        <f t="shared" si="68"/>
        <v>0</v>
      </c>
      <c r="AR238" s="18" t="s">
        <v>282</v>
      </c>
      <c r="AT238" s="18" t="s">
        <v>283</v>
      </c>
      <c r="AU238" s="18" t="s">
        <v>132</v>
      </c>
      <c r="AY238" s="18" t="s">
        <v>153</v>
      </c>
      <c r="BE238" s="104">
        <f t="shared" si="69"/>
        <v>0</v>
      </c>
      <c r="BF238" s="104">
        <f t="shared" si="70"/>
        <v>0</v>
      </c>
      <c r="BG238" s="104">
        <f t="shared" si="71"/>
        <v>0</v>
      </c>
      <c r="BH238" s="104">
        <f t="shared" si="72"/>
        <v>0</v>
      </c>
      <c r="BI238" s="104">
        <f t="shared" si="73"/>
        <v>0</v>
      </c>
      <c r="BJ238" s="18" t="s">
        <v>132</v>
      </c>
      <c r="BK238" s="169">
        <f t="shared" si="74"/>
        <v>0</v>
      </c>
      <c r="BL238" s="18" t="s">
        <v>216</v>
      </c>
      <c r="BM238" s="18" t="s">
        <v>511</v>
      </c>
    </row>
    <row r="239" spans="2:65" s="1" customFormat="1" ht="38.25" customHeight="1">
      <c r="B239" s="34"/>
      <c r="C239" s="161" t="s">
        <v>512</v>
      </c>
      <c r="D239" s="161" t="s">
        <v>154</v>
      </c>
      <c r="E239" s="162" t="s">
        <v>513</v>
      </c>
      <c r="F239" s="241" t="s">
        <v>514</v>
      </c>
      <c r="G239" s="241"/>
      <c r="H239" s="241"/>
      <c r="I239" s="241"/>
      <c r="J239" s="163" t="s">
        <v>478</v>
      </c>
      <c r="K239" s="164">
        <v>16</v>
      </c>
      <c r="L239" s="235">
        <v>0</v>
      </c>
      <c r="M239" s="242"/>
      <c r="N239" s="236">
        <f t="shared" si="65"/>
        <v>0</v>
      </c>
      <c r="O239" s="236"/>
      <c r="P239" s="236"/>
      <c r="Q239" s="236"/>
      <c r="R239" s="36"/>
      <c r="T239" s="166" t="s">
        <v>20</v>
      </c>
      <c r="U239" s="43" t="s">
        <v>43</v>
      </c>
      <c r="V239" s="35"/>
      <c r="W239" s="167">
        <f t="shared" si="66"/>
        <v>0</v>
      </c>
      <c r="X239" s="167">
        <v>3.4000000000000002E-4</v>
      </c>
      <c r="Y239" s="167">
        <f t="shared" si="67"/>
        <v>5.4400000000000004E-3</v>
      </c>
      <c r="Z239" s="167">
        <v>0</v>
      </c>
      <c r="AA239" s="168">
        <f t="shared" si="68"/>
        <v>0</v>
      </c>
      <c r="AR239" s="18" t="s">
        <v>216</v>
      </c>
      <c r="AT239" s="18" t="s">
        <v>154</v>
      </c>
      <c r="AU239" s="18" t="s">
        <v>132</v>
      </c>
      <c r="AY239" s="18" t="s">
        <v>153</v>
      </c>
      <c r="BE239" s="104">
        <f t="shared" si="69"/>
        <v>0</v>
      </c>
      <c r="BF239" s="104">
        <f t="shared" si="70"/>
        <v>0</v>
      </c>
      <c r="BG239" s="104">
        <f t="shared" si="71"/>
        <v>0</v>
      </c>
      <c r="BH239" s="104">
        <f t="shared" si="72"/>
        <v>0</v>
      </c>
      <c r="BI239" s="104">
        <f t="shared" si="73"/>
        <v>0</v>
      </c>
      <c r="BJ239" s="18" t="s">
        <v>132</v>
      </c>
      <c r="BK239" s="169">
        <f t="shared" si="74"/>
        <v>0</v>
      </c>
      <c r="BL239" s="18" t="s">
        <v>216</v>
      </c>
      <c r="BM239" s="18" t="s">
        <v>515</v>
      </c>
    </row>
    <row r="240" spans="2:65" s="1" customFormat="1" ht="25.5" customHeight="1">
      <c r="B240" s="34"/>
      <c r="C240" s="170" t="s">
        <v>516</v>
      </c>
      <c r="D240" s="170" t="s">
        <v>283</v>
      </c>
      <c r="E240" s="171" t="s">
        <v>517</v>
      </c>
      <c r="F240" s="243" t="s">
        <v>518</v>
      </c>
      <c r="G240" s="243"/>
      <c r="H240" s="243"/>
      <c r="I240" s="243"/>
      <c r="J240" s="172" t="s">
        <v>162</v>
      </c>
      <c r="K240" s="173">
        <v>16</v>
      </c>
      <c r="L240" s="244">
        <v>0</v>
      </c>
      <c r="M240" s="245"/>
      <c r="N240" s="246">
        <f t="shared" si="65"/>
        <v>0</v>
      </c>
      <c r="O240" s="236"/>
      <c r="P240" s="236"/>
      <c r="Q240" s="236"/>
      <c r="R240" s="36"/>
      <c r="T240" s="166" t="s">
        <v>20</v>
      </c>
      <c r="U240" s="43" t="s">
        <v>43</v>
      </c>
      <c r="V240" s="35"/>
      <c r="W240" s="167">
        <f t="shared" si="66"/>
        <v>0</v>
      </c>
      <c r="X240" s="167">
        <v>0</v>
      </c>
      <c r="Y240" s="167">
        <f t="shared" si="67"/>
        <v>0</v>
      </c>
      <c r="Z240" s="167">
        <v>0</v>
      </c>
      <c r="AA240" s="168">
        <f t="shared" si="68"/>
        <v>0</v>
      </c>
      <c r="AR240" s="18" t="s">
        <v>282</v>
      </c>
      <c r="AT240" s="18" t="s">
        <v>283</v>
      </c>
      <c r="AU240" s="18" t="s">
        <v>132</v>
      </c>
      <c r="AY240" s="18" t="s">
        <v>153</v>
      </c>
      <c r="BE240" s="104">
        <f t="shared" si="69"/>
        <v>0</v>
      </c>
      <c r="BF240" s="104">
        <f t="shared" si="70"/>
        <v>0</v>
      </c>
      <c r="BG240" s="104">
        <f t="shared" si="71"/>
        <v>0</v>
      </c>
      <c r="BH240" s="104">
        <f t="shared" si="72"/>
        <v>0</v>
      </c>
      <c r="BI240" s="104">
        <f t="shared" si="73"/>
        <v>0</v>
      </c>
      <c r="BJ240" s="18" t="s">
        <v>132</v>
      </c>
      <c r="BK240" s="169">
        <f t="shared" si="74"/>
        <v>0</v>
      </c>
      <c r="BL240" s="18" t="s">
        <v>216</v>
      </c>
      <c r="BM240" s="18" t="s">
        <v>519</v>
      </c>
    </row>
    <row r="241" spans="2:65" s="1" customFormat="1" ht="25.5" customHeight="1">
      <c r="B241" s="34"/>
      <c r="C241" s="161" t="s">
        <v>520</v>
      </c>
      <c r="D241" s="161" t="s">
        <v>154</v>
      </c>
      <c r="E241" s="162" t="s">
        <v>521</v>
      </c>
      <c r="F241" s="241" t="s">
        <v>522</v>
      </c>
      <c r="G241" s="241"/>
      <c r="H241" s="241"/>
      <c r="I241" s="241"/>
      <c r="J241" s="163" t="s">
        <v>478</v>
      </c>
      <c r="K241" s="164">
        <v>16</v>
      </c>
      <c r="L241" s="235">
        <v>0</v>
      </c>
      <c r="M241" s="242"/>
      <c r="N241" s="236">
        <f t="shared" si="65"/>
        <v>0</v>
      </c>
      <c r="O241" s="236"/>
      <c r="P241" s="236"/>
      <c r="Q241" s="236"/>
      <c r="R241" s="36"/>
      <c r="T241" s="166" t="s">
        <v>20</v>
      </c>
      <c r="U241" s="43" t="s">
        <v>43</v>
      </c>
      <c r="V241" s="35"/>
      <c r="W241" s="167">
        <f t="shared" si="66"/>
        <v>0</v>
      </c>
      <c r="X241" s="167">
        <v>0</v>
      </c>
      <c r="Y241" s="167">
        <f t="shared" si="67"/>
        <v>0</v>
      </c>
      <c r="Z241" s="167">
        <v>0</v>
      </c>
      <c r="AA241" s="168">
        <f t="shared" si="68"/>
        <v>0</v>
      </c>
      <c r="AR241" s="18" t="s">
        <v>216</v>
      </c>
      <c r="AT241" s="18" t="s">
        <v>154</v>
      </c>
      <c r="AU241" s="18" t="s">
        <v>132</v>
      </c>
      <c r="AY241" s="18" t="s">
        <v>153</v>
      </c>
      <c r="BE241" s="104">
        <f t="shared" si="69"/>
        <v>0</v>
      </c>
      <c r="BF241" s="104">
        <f t="shared" si="70"/>
        <v>0</v>
      </c>
      <c r="BG241" s="104">
        <f t="shared" si="71"/>
        <v>0</v>
      </c>
      <c r="BH241" s="104">
        <f t="shared" si="72"/>
        <v>0</v>
      </c>
      <c r="BI241" s="104">
        <f t="shared" si="73"/>
        <v>0</v>
      </c>
      <c r="BJ241" s="18" t="s">
        <v>132</v>
      </c>
      <c r="BK241" s="169">
        <f t="shared" si="74"/>
        <v>0</v>
      </c>
      <c r="BL241" s="18" t="s">
        <v>216</v>
      </c>
      <c r="BM241" s="18" t="s">
        <v>523</v>
      </c>
    </row>
    <row r="242" spans="2:65" s="1" customFormat="1" ht="16.5" customHeight="1">
      <c r="B242" s="34"/>
      <c r="C242" s="170" t="s">
        <v>524</v>
      </c>
      <c r="D242" s="170" t="s">
        <v>283</v>
      </c>
      <c r="E242" s="171" t="s">
        <v>525</v>
      </c>
      <c r="F242" s="243" t="s">
        <v>526</v>
      </c>
      <c r="G242" s="243"/>
      <c r="H242" s="243"/>
      <c r="I242" s="243"/>
      <c r="J242" s="172" t="s">
        <v>162</v>
      </c>
      <c r="K242" s="173">
        <v>17</v>
      </c>
      <c r="L242" s="244">
        <v>0</v>
      </c>
      <c r="M242" s="245"/>
      <c r="N242" s="246">
        <f t="shared" si="65"/>
        <v>0</v>
      </c>
      <c r="O242" s="236"/>
      <c r="P242" s="236"/>
      <c r="Q242" s="236"/>
      <c r="R242" s="36"/>
      <c r="T242" s="166" t="s">
        <v>20</v>
      </c>
      <c r="U242" s="43" t="s">
        <v>43</v>
      </c>
      <c r="V242" s="35"/>
      <c r="W242" s="167">
        <f t="shared" si="66"/>
        <v>0</v>
      </c>
      <c r="X242" s="167">
        <v>0</v>
      </c>
      <c r="Y242" s="167">
        <f t="shared" si="67"/>
        <v>0</v>
      </c>
      <c r="Z242" s="167">
        <v>0</v>
      </c>
      <c r="AA242" s="168">
        <f t="shared" si="68"/>
        <v>0</v>
      </c>
      <c r="AR242" s="18" t="s">
        <v>282</v>
      </c>
      <c r="AT242" s="18" t="s">
        <v>283</v>
      </c>
      <c r="AU242" s="18" t="s">
        <v>132</v>
      </c>
      <c r="AY242" s="18" t="s">
        <v>153</v>
      </c>
      <c r="BE242" s="104">
        <f t="shared" si="69"/>
        <v>0</v>
      </c>
      <c r="BF242" s="104">
        <f t="shared" si="70"/>
        <v>0</v>
      </c>
      <c r="BG242" s="104">
        <f t="shared" si="71"/>
        <v>0</v>
      </c>
      <c r="BH242" s="104">
        <f t="shared" si="72"/>
        <v>0</v>
      </c>
      <c r="BI242" s="104">
        <f t="shared" si="73"/>
        <v>0</v>
      </c>
      <c r="BJ242" s="18" t="s">
        <v>132</v>
      </c>
      <c r="BK242" s="169">
        <f t="shared" si="74"/>
        <v>0</v>
      </c>
      <c r="BL242" s="18" t="s">
        <v>216</v>
      </c>
      <c r="BM242" s="18" t="s">
        <v>527</v>
      </c>
    </row>
    <row r="243" spans="2:65" s="1" customFormat="1" ht="25.5" customHeight="1">
      <c r="B243" s="34"/>
      <c r="C243" s="161" t="s">
        <v>528</v>
      </c>
      <c r="D243" s="161" t="s">
        <v>154</v>
      </c>
      <c r="E243" s="162" t="s">
        <v>529</v>
      </c>
      <c r="F243" s="241" t="s">
        <v>530</v>
      </c>
      <c r="G243" s="241"/>
      <c r="H243" s="241"/>
      <c r="I243" s="241"/>
      <c r="J243" s="163" t="s">
        <v>162</v>
      </c>
      <c r="K243" s="164">
        <v>34</v>
      </c>
      <c r="L243" s="235">
        <v>0</v>
      </c>
      <c r="M243" s="242"/>
      <c r="N243" s="236">
        <f t="shared" si="65"/>
        <v>0</v>
      </c>
      <c r="O243" s="236"/>
      <c r="P243" s="236"/>
      <c r="Q243" s="236"/>
      <c r="R243" s="36"/>
      <c r="T243" s="166" t="s">
        <v>20</v>
      </c>
      <c r="U243" s="43" t="s">
        <v>43</v>
      </c>
      <c r="V243" s="35"/>
      <c r="W243" s="167">
        <f t="shared" si="66"/>
        <v>0</v>
      </c>
      <c r="X243" s="167">
        <v>0</v>
      </c>
      <c r="Y243" s="167">
        <f t="shared" si="67"/>
        <v>0</v>
      </c>
      <c r="Z243" s="167">
        <v>4.8999999999999998E-4</v>
      </c>
      <c r="AA243" s="168">
        <f t="shared" si="68"/>
        <v>1.6660000000000001E-2</v>
      </c>
      <c r="AR243" s="18" t="s">
        <v>216</v>
      </c>
      <c r="AT243" s="18" t="s">
        <v>154</v>
      </c>
      <c r="AU243" s="18" t="s">
        <v>132</v>
      </c>
      <c r="AY243" s="18" t="s">
        <v>153</v>
      </c>
      <c r="BE243" s="104">
        <f t="shared" si="69"/>
        <v>0</v>
      </c>
      <c r="BF243" s="104">
        <f t="shared" si="70"/>
        <v>0</v>
      </c>
      <c r="BG243" s="104">
        <f t="shared" si="71"/>
        <v>0</v>
      </c>
      <c r="BH243" s="104">
        <f t="shared" si="72"/>
        <v>0</v>
      </c>
      <c r="BI243" s="104">
        <f t="shared" si="73"/>
        <v>0</v>
      </c>
      <c r="BJ243" s="18" t="s">
        <v>132</v>
      </c>
      <c r="BK243" s="169">
        <f t="shared" si="74"/>
        <v>0</v>
      </c>
      <c r="BL243" s="18" t="s">
        <v>216</v>
      </c>
      <c r="BM243" s="18" t="s">
        <v>531</v>
      </c>
    </row>
    <row r="244" spans="2:65" s="1" customFormat="1" ht="25.5" customHeight="1">
      <c r="B244" s="34"/>
      <c r="C244" s="161" t="s">
        <v>532</v>
      </c>
      <c r="D244" s="161" t="s">
        <v>154</v>
      </c>
      <c r="E244" s="162" t="s">
        <v>533</v>
      </c>
      <c r="F244" s="241" t="s">
        <v>534</v>
      </c>
      <c r="G244" s="241"/>
      <c r="H244" s="241"/>
      <c r="I244" s="241"/>
      <c r="J244" s="163" t="s">
        <v>478</v>
      </c>
      <c r="K244" s="164">
        <v>34</v>
      </c>
      <c r="L244" s="235">
        <v>0</v>
      </c>
      <c r="M244" s="242"/>
      <c r="N244" s="236">
        <f t="shared" si="65"/>
        <v>0</v>
      </c>
      <c r="O244" s="236"/>
      <c r="P244" s="236"/>
      <c r="Q244" s="236"/>
      <c r="R244" s="36"/>
      <c r="T244" s="166" t="s">
        <v>20</v>
      </c>
      <c r="U244" s="43" t="s">
        <v>43</v>
      </c>
      <c r="V244" s="35"/>
      <c r="W244" s="167">
        <f t="shared" si="66"/>
        <v>0</v>
      </c>
      <c r="X244" s="167">
        <v>2.7999999999999998E-4</v>
      </c>
      <c r="Y244" s="167">
        <f t="shared" si="67"/>
        <v>9.5199999999999989E-3</v>
      </c>
      <c r="Z244" s="167">
        <v>0</v>
      </c>
      <c r="AA244" s="168">
        <f t="shared" si="68"/>
        <v>0</v>
      </c>
      <c r="AR244" s="18" t="s">
        <v>216</v>
      </c>
      <c r="AT244" s="18" t="s">
        <v>154</v>
      </c>
      <c r="AU244" s="18" t="s">
        <v>132</v>
      </c>
      <c r="AY244" s="18" t="s">
        <v>153</v>
      </c>
      <c r="BE244" s="104">
        <f t="shared" si="69"/>
        <v>0</v>
      </c>
      <c r="BF244" s="104">
        <f t="shared" si="70"/>
        <v>0</v>
      </c>
      <c r="BG244" s="104">
        <f t="shared" si="71"/>
        <v>0</v>
      </c>
      <c r="BH244" s="104">
        <f t="shared" si="72"/>
        <v>0</v>
      </c>
      <c r="BI244" s="104">
        <f t="shared" si="73"/>
        <v>0</v>
      </c>
      <c r="BJ244" s="18" t="s">
        <v>132</v>
      </c>
      <c r="BK244" s="169">
        <f t="shared" si="74"/>
        <v>0</v>
      </c>
      <c r="BL244" s="18" t="s">
        <v>216</v>
      </c>
      <c r="BM244" s="18" t="s">
        <v>535</v>
      </c>
    </row>
    <row r="245" spans="2:65" s="1" customFormat="1" ht="25.5" customHeight="1">
      <c r="B245" s="34"/>
      <c r="C245" s="170" t="s">
        <v>536</v>
      </c>
      <c r="D245" s="170" t="s">
        <v>283</v>
      </c>
      <c r="E245" s="171" t="s">
        <v>537</v>
      </c>
      <c r="F245" s="243" t="s">
        <v>538</v>
      </c>
      <c r="G245" s="243"/>
      <c r="H245" s="243"/>
      <c r="I245" s="243"/>
      <c r="J245" s="172" t="s">
        <v>162</v>
      </c>
      <c r="K245" s="173">
        <v>34</v>
      </c>
      <c r="L245" s="244">
        <v>0</v>
      </c>
      <c r="M245" s="245"/>
      <c r="N245" s="246">
        <f t="shared" si="65"/>
        <v>0</v>
      </c>
      <c r="O245" s="236"/>
      <c r="P245" s="236"/>
      <c r="Q245" s="236"/>
      <c r="R245" s="36"/>
      <c r="T245" s="166" t="s">
        <v>20</v>
      </c>
      <c r="U245" s="43" t="s">
        <v>43</v>
      </c>
      <c r="V245" s="35"/>
      <c r="W245" s="167">
        <f t="shared" si="66"/>
        <v>0</v>
      </c>
      <c r="X245" s="167">
        <v>4.8000000000000001E-4</v>
      </c>
      <c r="Y245" s="167">
        <f t="shared" si="67"/>
        <v>1.6320000000000001E-2</v>
      </c>
      <c r="Z245" s="167">
        <v>0</v>
      </c>
      <c r="AA245" s="168">
        <f t="shared" si="68"/>
        <v>0</v>
      </c>
      <c r="AR245" s="18" t="s">
        <v>282</v>
      </c>
      <c r="AT245" s="18" t="s">
        <v>283</v>
      </c>
      <c r="AU245" s="18" t="s">
        <v>132</v>
      </c>
      <c r="AY245" s="18" t="s">
        <v>153</v>
      </c>
      <c r="BE245" s="104">
        <f t="shared" si="69"/>
        <v>0</v>
      </c>
      <c r="BF245" s="104">
        <f t="shared" si="70"/>
        <v>0</v>
      </c>
      <c r="BG245" s="104">
        <f t="shared" si="71"/>
        <v>0</v>
      </c>
      <c r="BH245" s="104">
        <f t="shared" si="72"/>
        <v>0</v>
      </c>
      <c r="BI245" s="104">
        <f t="shared" si="73"/>
        <v>0</v>
      </c>
      <c r="BJ245" s="18" t="s">
        <v>132</v>
      </c>
      <c r="BK245" s="169">
        <f t="shared" si="74"/>
        <v>0</v>
      </c>
      <c r="BL245" s="18" t="s">
        <v>216</v>
      </c>
      <c r="BM245" s="18" t="s">
        <v>539</v>
      </c>
    </row>
    <row r="246" spans="2:65" s="1" customFormat="1" ht="25.5" customHeight="1">
      <c r="B246" s="34"/>
      <c r="C246" s="161" t="s">
        <v>540</v>
      </c>
      <c r="D246" s="161" t="s">
        <v>154</v>
      </c>
      <c r="E246" s="162" t="s">
        <v>541</v>
      </c>
      <c r="F246" s="241" t="s">
        <v>542</v>
      </c>
      <c r="G246" s="241"/>
      <c r="H246" s="241"/>
      <c r="I246" s="241"/>
      <c r="J246" s="163" t="s">
        <v>478</v>
      </c>
      <c r="K246" s="164">
        <v>17</v>
      </c>
      <c r="L246" s="235">
        <v>0</v>
      </c>
      <c r="M246" s="242"/>
      <c r="N246" s="236">
        <f t="shared" si="65"/>
        <v>0</v>
      </c>
      <c r="O246" s="236"/>
      <c r="P246" s="236"/>
      <c r="Q246" s="236"/>
      <c r="R246" s="36"/>
      <c r="T246" s="166" t="s">
        <v>20</v>
      </c>
      <c r="U246" s="43" t="s">
        <v>43</v>
      </c>
      <c r="V246" s="35"/>
      <c r="W246" s="167">
        <f t="shared" si="66"/>
        <v>0</v>
      </c>
      <c r="X246" s="167">
        <v>0</v>
      </c>
      <c r="Y246" s="167">
        <f t="shared" si="67"/>
        <v>0</v>
      </c>
      <c r="Z246" s="167">
        <v>2.5999999999999999E-3</v>
      </c>
      <c r="AA246" s="168">
        <f t="shared" si="68"/>
        <v>4.4199999999999996E-2</v>
      </c>
      <c r="AR246" s="18" t="s">
        <v>216</v>
      </c>
      <c r="AT246" s="18" t="s">
        <v>154</v>
      </c>
      <c r="AU246" s="18" t="s">
        <v>132</v>
      </c>
      <c r="AY246" s="18" t="s">
        <v>153</v>
      </c>
      <c r="BE246" s="104">
        <f t="shared" si="69"/>
        <v>0</v>
      </c>
      <c r="BF246" s="104">
        <f t="shared" si="70"/>
        <v>0</v>
      </c>
      <c r="BG246" s="104">
        <f t="shared" si="71"/>
        <v>0</v>
      </c>
      <c r="BH246" s="104">
        <f t="shared" si="72"/>
        <v>0</v>
      </c>
      <c r="BI246" s="104">
        <f t="shared" si="73"/>
        <v>0</v>
      </c>
      <c r="BJ246" s="18" t="s">
        <v>132</v>
      </c>
      <c r="BK246" s="169">
        <f t="shared" si="74"/>
        <v>0</v>
      </c>
      <c r="BL246" s="18" t="s">
        <v>216</v>
      </c>
      <c r="BM246" s="18" t="s">
        <v>543</v>
      </c>
    </row>
    <row r="247" spans="2:65" s="1" customFormat="1" ht="25.5" customHeight="1">
      <c r="B247" s="34"/>
      <c r="C247" s="161" t="s">
        <v>544</v>
      </c>
      <c r="D247" s="161" t="s">
        <v>154</v>
      </c>
      <c r="E247" s="162" t="s">
        <v>545</v>
      </c>
      <c r="F247" s="241" t="s">
        <v>546</v>
      </c>
      <c r="G247" s="241"/>
      <c r="H247" s="241"/>
      <c r="I247" s="241"/>
      <c r="J247" s="163" t="s">
        <v>162</v>
      </c>
      <c r="K247" s="164">
        <v>17</v>
      </c>
      <c r="L247" s="235">
        <v>0</v>
      </c>
      <c r="M247" s="242"/>
      <c r="N247" s="236">
        <f t="shared" si="65"/>
        <v>0</v>
      </c>
      <c r="O247" s="236"/>
      <c r="P247" s="236"/>
      <c r="Q247" s="236"/>
      <c r="R247" s="36"/>
      <c r="T247" s="166" t="s">
        <v>20</v>
      </c>
      <c r="U247" s="43" t="s">
        <v>43</v>
      </c>
      <c r="V247" s="35"/>
      <c r="W247" s="167">
        <f t="shared" si="66"/>
        <v>0</v>
      </c>
      <c r="X247" s="167">
        <v>1E-4</v>
      </c>
      <c r="Y247" s="167">
        <f t="shared" si="67"/>
        <v>1.7000000000000001E-3</v>
      </c>
      <c r="Z247" s="167">
        <v>0</v>
      </c>
      <c r="AA247" s="168">
        <f t="shared" si="68"/>
        <v>0</v>
      </c>
      <c r="AR247" s="18" t="s">
        <v>216</v>
      </c>
      <c r="AT247" s="18" t="s">
        <v>154</v>
      </c>
      <c r="AU247" s="18" t="s">
        <v>132</v>
      </c>
      <c r="AY247" s="18" t="s">
        <v>153</v>
      </c>
      <c r="BE247" s="104">
        <f t="shared" si="69"/>
        <v>0</v>
      </c>
      <c r="BF247" s="104">
        <f t="shared" si="70"/>
        <v>0</v>
      </c>
      <c r="BG247" s="104">
        <f t="shared" si="71"/>
        <v>0</v>
      </c>
      <c r="BH247" s="104">
        <f t="shared" si="72"/>
        <v>0</v>
      </c>
      <c r="BI247" s="104">
        <f t="shared" si="73"/>
        <v>0</v>
      </c>
      <c r="BJ247" s="18" t="s">
        <v>132</v>
      </c>
      <c r="BK247" s="169">
        <f t="shared" si="74"/>
        <v>0</v>
      </c>
      <c r="BL247" s="18" t="s">
        <v>216</v>
      </c>
      <c r="BM247" s="18" t="s">
        <v>547</v>
      </c>
    </row>
    <row r="248" spans="2:65" s="1" customFormat="1" ht="16.5" customHeight="1">
      <c r="B248" s="34"/>
      <c r="C248" s="170" t="s">
        <v>548</v>
      </c>
      <c r="D248" s="170" t="s">
        <v>283</v>
      </c>
      <c r="E248" s="171" t="s">
        <v>549</v>
      </c>
      <c r="F248" s="243" t="s">
        <v>550</v>
      </c>
      <c r="G248" s="243"/>
      <c r="H248" s="243"/>
      <c r="I248" s="243"/>
      <c r="J248" s="172" t="s">
        <v>162</v>
      </c>
      <c r="K248" s="173">
        <v>17</v>
      </c>
      <c r="L248" s="244">
        <v>0</v>
      </c>
      <c r="M248" s="245"/>
      <c r="N248" s="246">
        <f t="shared" si="65"/>
        <v>0</v>
      </c>
      <c r="O248" s="236"/>
      <c r="P248" s="236"/>
      <c r="Q248" s="236"/>
      <c r="R248" s="36"/>
      <c r="T248" s="166" t="s">
        <v>20</v>
      </c>
      <c r="U248" s="43" t="s">
        <v>43</v>
      </c>
      <c r="V248" s="35"/>
      <c r="W248" s="167">
        <f t="shared" si="66"/>
        <v>0</v>
      </c>
      <c r="X248" s="167">
        <v>0</v>
      </c>
      <c r="Y248" s="167">
        <f t="shared" si="67"/>
        <v>0</v>
      </c>
      <c r="Z248" s="167">
        <v>0</v>
      </c>
      <c r="AA248" s="168">
        <f t="shared" si="68"/>
        <v>0</v>
      </c>
      <c r="AR248" s="18" t="s">
        <v>282</v>
      </c>
      <c r="AT248" s="18" t="s">
        <v>283</v>
      </c>
      <c r="AU248" s="18" t="s">
        <v>132</v>
      </c>
      <c r="AY248" s="18" t="s">
        <v>153</v>
      </c>
      <c r="BE248" s="104">
        <f t="shared" si="69"/>
        <v>0</v>
      </c>
      <c r="BF248" s="104">
        <f t="shared" si="70"/>
        <v>0</v>
      </c>
      <c r="BG248" s="104">
        <f t="shared" si="71"/>
        <v>0</v>
      </c>
      <c r="BH248" s="104">
        <f t="shared" si="72"/>
        <v>0</v>
      </c>
      <c r="BI248" s="104">
        <f t="shared" si="73"/>
        <v>0</v>
      </c>
      <c r="BJ248" s="18" t="s">
        <v>132</v>
      </c>
      <c r="BK248" s="169">
        <f t="shared" si="74"/>
        <v>0</v>
      </c>
      <c r="BL248" s="18" t="s">
        <v>216</v>
      </c>
      <c r="BM248" s="18" t="s">
        <v>551</v>
      </c>
    </row>
    <row r="249" spans="2:65" s="1" customFormat="1" ht="25.5" customHeight="1">
      <c r="B249" s="34"/>
      <c r="C249" s="161" t="s">
        <v>552</v>
      </c>
      <c r="D249" s="161" t="s">
        <v>154</v>
      </c>
      <c r="E249" s="162" t="s">
        <v>553</v>
      </c>
      <c r="F249" s="241" t="s">
        <v>554</v>
      </c>
      <c r="G249" s="241"/>
      <c r="H249" s="241"/>
      <c r="I249" s="241"/>
      <c r="J249" s="163" t="s">
        <v>162</v>
      </c>
      <c r="K249" s="164">
        <v>16</v>
      </c>
      <c r="L249" s="235">
        <v>0</v>
      </c>
      <c r="M249" s="242"/>
      <c r="N249" s="236">
        <f t="shared" si="65"/>
        <v>0</v>
      </c>
      <c r="O249" s="236"/>
      <c r="P249" s="236"/>
      <c r="Q249" s="236"/>
      <c r="R249" s="36"/>
      <c r="T249" s="166" t="s">
        <v>20</v>
      </c>
      <c r="U249" s="43" t="s">
        <v>43</v>
      </c>
      <c r="V249" s="35"/>
      <c r="W249" s="167">
        <f t="shared" si="66"/>
        <v>0</v>
      </c>
      <c r="X249" s="167">
        <v>0</v>
      </c>
      <c r="Y249" s="167">
        <f t="shared" si="67"/>
        <v>0</v>
      </c>
      <c r="Z249" s="167">
        <v>2.2499999999999998E-3</v>
      </c>
      <c r="AA249" s="168">
        <f t="shared" si="68"/>
        <v>3.5999999999999997E-2</v>
      </c>
      <c r="AR249" s="18" t="s">
        <v>216</v>
      </c>
      <c r="AT249" s="18" t="s">
        <v>154</v>
      </c>
      <c r="AU249" s="18" t="s">
        <v>132</v>
      </c>
      <c r="AY249" s="18" t="s">
        <v>153</v>
      </c>
      <c r="BE249" s="104">
        <f t="shared" si="69"/>
        <v>0</v>
      </c>
      <c r="BF249" s="104">
        <f t="shared" si="70"/>
        <v>0</v>
      </c>
      <c r="BG249" s="104">
        <f t="shared" si="71"/>
        <v>0</v>
      </c>
      <c r="BH249" s="104">
        <f t="shared" si="72"/>
        <v>0</v>
      </c>
      <c r="BI249" s="104">
        <f t="shared" si="73"/>
        <v>0</v>
      </c>
      <c r="BJ249" s="18" t="s">
        <v>132</v>
      </c>
      <c r="BK249" s="169">
        <f t="shared" si="74"/>
        <v>0</v>
      </c>
      <c r="BL249" s="18" t="s">
        <v>216</v>
      </c>
      <c r="BM249" s="18" t="s">
        <v>555</v>
      </c>
    </row>
    <row r="250" spans="2:65" s="1" customFormat="1" ht="25.5" customHeight="1">
      <c r="B250" s="34"/>
      <c r="C250" s="161" t="s">
        <v>556</v>
      </c>
      <c r="D250" s="161" t="s">
        <v>154</v>
      </c>
      <c r="E250" s="162" t="s">
        <v>557</v>
      </c>
      <c r="F250" s="241" t="s">
        <v>558</v>
      </c>
      <c r="G250" s="241"/>
      <c r="H250" s="241"/>
      <c r="I250" s="241"/>
      <c r="J250" s="163" t="s">
        <v>162</v>
      </c>
      <c r="K250" s="164">
        <v>16</v>
      </c>
      <c r="L250" s="235">
        <v>0</v>
      </c>
      <c r="M250" s="242"/>
      <c r="N250" s="236">
        <f t="shared" si="65"/>
        <v>0</v>
      </c>
      <c r="O250" s="236"/>
      <c r="P250" s="236"/>
      <c r="Q250" s="236"/>
      <c r="R250" s="36"/>
      <c r="T250" s="166" t="s">
        <v>20</v>
      </c>
      <c r="U250" s="43" t="s">
        <v>43</v>
      </c>
      <c r="V250" s="35"/>
      <c r="W250" s="167">
        <f t="shared" si="66"/>
        <v>0</v>
      </c>
      <c r="X250" s="167">
        <v>0</v>
      </c>
      <c r="Y250" s="167">
        <f t="shared" si="67"/>
        <v>0</v>
      </c>
      <c r="Z250" s="167">
        <v>1.1299999999999999E-3</v>
      </c>
      <c r="AA250" s="168">
        <f t="shared" si="68"/>
        <v>1.8079999999999999E-2</v>
      </c>
      <c r="AR250" s="18" t="s">
        <v>216</v>
      </c>
      <c r="AT250" s="18" t="s">
        <v>154</v>
      </c>
      <c r="AU250" s="18" t="s">
        <v>132</v>
      </c>
      <c r="AY250" s="18" t="s">
        <v>153</v>
      </c>
      <c r="BE250" s="104">
        <f t="shared" si="69"/>
        <v>0</v>
      </c>
      <c r="BF250" s="104">
        <f t="shared" si="70"/>
        <v>0</v>
      </c>
      <c r="BG250" s="104">
        <f t="shared" si="71"/>
        <v>0</v>
      </c>
      <c r="BH250" s="104">
        <f t="shared" si="72"/>
        <v>0</v>
      </c>
      <c r="BI250" s="104">
        <f t="shared" si="73"/>
        <v>0</v>
      </c>
      <c r="BJ250" s="18" t="s">
        <v>132</v>
      </c>
      <c r="BK250" s="169">
        <f t="shared" si="74"/>
        <v>0</v>
      </c>
      <c r="BL250" s="18" t="s">
        <v>216</v>
      </c>
      <c r="BM250" s="18" t="s">
        <v>559</v>
      </c>
    </row>
    <row r="251" spans="2:65" s="1" customFormat="1" ht="25.5" customHeight="1">
      <c r="B251" s="34"/>
      <c r="C251" s="161" t="s">
        <v>560</v>
      </c>
      <c r="D251" s="161" t="s">
        <v>154</v>
      </c>
      <c r="E251" s="162" t="s">
        <v>561</v>
      </c>
      <c r="F251" s="241" t="s">
        <v>562</v>
      </c>
      <c r="G251" s="241"/>
      <c r="H251" s="241"/>
      <c r="I251" s="241"/>
      <c r="J251" s="163" t="s">
        <v>162</v>
      </c>
      <c r="K251" s="164">
        <v>16</v>
      </c>
      <c r="L251" s="235">
        <v>0</v>
      </c>
      <c r="M251" s="242"/>
      <c r="N251" s="236">
        <f t="shared" si="65"/>
        <v>0</v>
      </c>
      <c r="O251" s="236"/>
      <c r="P251" s="236"/>
      <c r="Q251" s="236"/>
      <c r="R251" s="36"/>
      <c r="T251" s="166" t="s">
        <v>20</v>
      </c>
      <c r="U251" s="43" t="s">
        <v>43</v>
      </c>
      <c r="V251" s="35"/>
      <c r="W251" s="167">
        <f t="shared" si="66"/>
        <v>0</v>
      </c>
      <c r="X251" s="167">
        <v>4.0000000000000003E-5</v>
      </c>
      <c r="Y251" s="167">
        <f t="shared" si="67"/>
        <v>6.4000000000000005E-4</v>
      </c>
      <c r="Z251" s="167">
        <v>0</v>
      </c>
      <c r="AA251" s="168">
        <f t="shared" si="68"/>
        <v>0</v>
      </c>
      <c r="AR251" s="18" t="s">
        <v>216</v>
      </c>
      <c r="AT251" s="18" t="s">
        <v>154</v>
      </c>
      <c r="AU251" s="18" t="s">
        <v>132</v>
      </c>
      <c r="AY251" s="18" t="s">
        <v>153</v>
      </c>
      <c r="BE251" s="104">
        <f t="shared" si="69"/>
        <v>0</v>
      </c>
      <c r="BF251" s="104">
        <f t="shared" si="70"/>
        <v>0</v>
      </c>
      <c r="BG251" s="104">
        <f t="shared" si="71"/>
        <v>0</v>
      </c>
      <c r="BH251" s="104">
        <f t="shared" si="72"/>
        <v>0</v>
      </c>
      <c r="BI251" s="104">
        <f t="shared" si="73"/>
        <v>0</v>
      </c>
      <c r="BJ251" s="18" t="s">
        <v>132</v>
      </c>
      <c r="BK251" s="169">
        <f t="shared" si="74"/>
        <v>0</v>
      </c>
      <c r="BL251" s="18" t="s">
        <v>216</v>
      </c>
      <c r="BM251" s="18" t="s">
        <v>563</v>
      </c>
    </row>
    <row r="252" spans="2:65" s="1" customFormat="1" ht="16.5" customHeight="1">
      <c r="B252" s="34"/>
      <c r="C252" s="170" t="s">
        <v>564</v>
      </c>
      <c r="D252" s="170" t="s">
        <v>283</v>
      </c>
      <c r="E252" s="171" t="s">
        <v>565</v>
      </c>
      <c r="F252" s="243" t="s">
        <v>566</v>
      </c>
      <c r="G252" s="243"/>
      <c r="H252" s="243"/>
      <c r="I252" s="243"/>
      <c r="J252" s="172" t="s">
        <v>162</v>
      </c>
      <c r="K252" s="173">
        <v>16</v>
      </c>
      <c r="L252" s="244">
        <v>0</v>
      </c>
      <c r="M252" s="245"/>
      <c r="N252" s="246">
        <f t="shared" si="65"/>
        <v>0</v>
      </c>
      <c r="O252" s="236"/>
      <c r="P252" s="236"/>
      <c r="Q252" s="236"/>
      <c r="R252" s="36"/>
      <c r="T252" s="166" t="s">
        <v>20</v>
      </c>
      <c r="U252" s="43" t="s">
        <v>43</v>
      </c>
      <c r="V252" s="35"/>
      <c r="W252" s="167">
        <f t="shared" si="66"/>
        <v>0</v>
      </c>
      <c r="X252" s="167">
        <v>0</v>
      </c>
      <c r="Y252" s="167">
        <f t="shared" si="67"/>
        <v>0</v>
      </c>
      <c r="Z252" s="167">
        <v>0</v>
      </c>
      <c r="AA252" s="168">
        <f t="shared" si="68"/>
        <v>0</v>
      </c>
      <c r="AR252" s="18" t="s">
        <v>282</v>
      </c>
      <c r="AT252" s="18" t="s">
        <v>283</v>
      </c>
      <c r="AU252" s="18" t="s">
        <v>132</v>
      </c>
      <c r="AY252" s="18" t="s">
        <v>153</v>
      </c>
      <c r="BE252" s="104">
        <f t="shared" si="69"/>
        <v>0</v>
      </c>
      <c r="BF252" s="104">
        <f t="shared" si="70"/>
        <v>0</v>
      </c>
      <c r="BG252" s="104">
        <f t="shared" si="71"/>
        <v>0</v>
      </c>
      <c r="BH252" s="104">
        <f t="shared" si="72"/>
        <v>0</v>
      </c>
      <c r="BI252" s="104">
        <f t="shared" si="73"/>
        <v>0</v>
      </c>
      <c r="BJ252" s="18" t="s">
        <v>132</v>
      </c>
      <c r="BK252" s="169">
        <f t="shared" si="74"/>
        <v>0</v>
      </c>
      <c r="BL252" s="18" t="s">
        <v>216</v>
      </c>
      <c r="BM252" s="18" t="s">
        <v>567</v>
      </c>
    </row>
    <row r="253" spans="2:65" s="1" customFormat="1" ht="38.25" customHeight="1">
      <c r="B253" s="34"/>
      <c r="C253" s="161" t="s">
        <v>568</v>
      </c>
      <c r="D253" s="161" t="s">
        <v>154</v>
      </c>
      <c r="E253" s="162" t="s">
        <v>569</v>
      </c>
      <c r="F253" s="241" t="s">
        <v>570</v>
      </c>
      <c r="G253" s="241"/>
      <c r="H253" s="241"/>
      <c r="I253" s="241"/>
      <c r="J253" s="163" t="s">
        <v>162</v>
      </c>
      <c r="K253" s="164">
        <v>16</v>
      </c>
      <c r="L253" s="235">
        <v>0</v>
      </c>
      <c r="M253" s="242"/>
      <c r="N253" s="236">
        <f t="shared" si="65"/>
        <v>0</v>
      </c>
      <c r="O253" s="236"/>
      <c r="P253" s="236"/>
      <c r="Q253" s="236"/>
      <c r="R253" s="36"/>
      <c r="T253" s="166" t="s">
        <v>20</v>
      </c>
      <c r="U253" s="43" t="s">
        <v>43</v>
      </c>
      <c r="V253" s="35"/>
      <c r="W253" s="167">
        <f t="shared" si="66"/>
        <v>0</v>
      </c>
      <c r="X253" s="167">
        <v>6.0000000000000002E-5</v>
      </c>
      <c r="Y253" s="167">
        <f t="shared" si="67"/>
        <v>9.6000000000000002E-4</v>
      </c>
      <c r="Z253" s="167">
        <v>0</v>
      </c>
      <c r="AA253" s="168">
        <f t="shared" si="68"/>
        <v>0</v>
      </c>
      <c r="AR253" s="18" t="s">
        <v>216</v>
      </c>
      <c r="AT253" s="18" t="s">
        <v>154</v>
      </c>
      <c r="AU253" s="18" t="s">
        <v>132</v>
      </c>
      <c r="AY253" s="18" t="s">
        <v>153</v>
      </c>
      <c r="BE253" s="104">
        <f t="shared" si="69"/>
        <v>0</v>
      </c>
      <c r="BF253" s="104">
        <f t="shared" si="70"/>
        <v>0</v>
      </c>
      <c r="BG253" s="104">
        <f t="shared" si="71"/>
        <v>0</v>
      </c>
      <c r="BH253" s="104">
        <f t="shared" si="72"/>
        <v>0</v>
      </c>
      <c r="BI253" s="104">
        <f t="shared" si="73"/>
        <v>0</v>
      </c>
      <c r="BJ253" s="18" t="s">
        <v>132</v>
      </c>
      <c r="BK253" s="169">
        <f t="shared" si="74"/>
        <v>0</v>
      </c>
      <c r="BL253" s="18" t="s">
        <v>216</v>
      </c>
      <c r="BM253" s="18" t="s">
        <v>571</v>
      </c>
    </row>
    <row r="254" spans="2:65" s="1" customFormat="1" ht="25.5" customHeight="1">
      <c r="B254" s="34"/>
      <c r="C254" s="170" t="s">
        <v>572</v>
      </c>
      <c r="D254" s="170" t="s">
        <v>283</v>
      </c>
      <c r="E254" s="171" t="s">
        <v>573</v>
      </c>
      <c r="F254" s="243" t="s">
        <v>574</v>
      </c>
      <c r="G254" s="243"/>
      <c r="H254" s="243"/>
      <c r="I254" s="243"/>
      <c r="J254" s="172" t="s">
        <v>162</v>
      </c>
      <c r="K254" s="173">
        <v>16</v>
      </c>
      <c r="L254" s="244">
        <v>0</v>
      </c>
      <c r="M254" s="245"/>
      <c r="N254" s="246">
        <f t="shared" si="65"/>
        <v>0</v>
      </c>
      <c r="O254" s="236"/>
      <c r="P254" s="236"/>
      <c r="Q254" s="236"/>
      <c r="R254" s="36"/>
      <c r="T254" s="166" t="s">
        <v>20</v>
      </c>
      <c r="U254" s="43" t="s">
        <v>43</v>
      </c>
      <c r="V254" s="35"/>
      <c r="W254" s="167">
        <f t="shared" si="66"/>
        <v>0</v>
      </c>
      <c r="X254" s="167">
        <v>0</v>
      </c>
      <c r="Y254" s="167">
        <f t="shared" si="67"/>
        <v>0</v>
      </c>
      <c r="Z254" s="167">
        <v>0</v>
      </c>
      <c r="AA254" s="168">
        <f t="shared" si="68"/>
        <v>0</v>
      </c>
      <c r="AR254" s="18" t="s">
        <v>282</v>
      </c>
      <c r="AT254" s="18" t="s">
        <v>283</v>
      </c>
      <c r="AU254" s="18" t="s">
        <v>132</v>
      </c>
      <c r="AY254" s="18" t="s">
        <v>153</v>
      </c>
      <c r="BE254" s="104">
        <f t="shared" si="69"/>
        <v>0</v>
      </c>
      <c r="BF254" s="104">
        <f t="shared" si="70"/>
        <v>0</v>
      </c>
      <c r="BG254" s="104">
        <f t="shared" si="71"/>
        <v>0</v>
      </c>
      <c r="BH254" s="104">
        <f t="shared" si="72"/>
        <v>0</v>
      </c>
      <c r="BI254" s="104">
        <f t="shared" si="73"/>
        <v>0</v>
      </c>
      <c r="BJ254" s="18" t="s">
        <v>132</v>
      </c>
      <c r="BK254" s="169">
        <f t="shared" si="74"/>
        <v>0</v>
      </c>
      <c r="BL254" s="18" t="s">
        <v>216</v>
      </c>
      <c r="BM254" s="18" t="s">
        <v>575</v>
      </c>
    </row>
    <row r="255" spans="2:65" s="1" customFormat="1" ht="38.25" customHeight="1">
      <c r="B255" s="34"/>
      <c r="C255" s="161" t="s">
        <v>576</v>
      </c>
      <c r="D255" s="161" t="s">
        <v>154</v>
      </c>
      <c r="E255" s="162" t="s">
        <v>577</v>
      </c>
      <c r="F255" s="241" t="s">
        <v>578</v>
      </c>
      <c r="G255" s="241"/>
      <c r="H255" s="241"/>
      <c r="I255" s="241"/>
      <c r="J255" s="163" t="s">
        <v>162</v>
      </c>
      <c r="K255" s="164">
        <v>17</v>
      </c>
      <c r="L255" s="235">
        <v>0</v>
      </c>
      <c r="M255" s="242"/>
      <c r="N255" s="236">
        <f t="shared" si="65"/>
        <v>0</v>
      </c>
      <c r="O255" s="236"/>
      <c r="P255" s="236"/>
      <c r="Q255" s="236"/>
      <c r="R255" s="36"/>
      <c r="T255" s="166" t="s">
        <v>20</v>
      </c>
      <c r="U255" s="43" t="s">
        <v>43</v>
      </c>
      <c r="V255" s="35"/>
      <c r="W255" s="167">
        <f t="shared" si="66"/>
        <v>0</v>
      </c>
      <c r="X255" s="167">
        <v>0</v>
      </c>
      <c r="Y255" s="167">
        <f t="shared" si="67"/>
        <v>0</v>
      </c>
      <c r="Z255" s="167">
        <v>8.4999999999999995E-4</v>
      </c>
      <c r="AA255" s="168">
        <f t="shared" si="68"/>
        <v>1.4449999999999999E-2</v>
      </c>
      <c r="AR255" s="18" t="s">
        <v>216</v>
      </c>
      <c r="AT255" s="18" t="s">
        <v>154</v>
      </c>
      <c r="AU255" s="18" t="s">
        <v>132</v>
      </c>
      <c r="AY255" s="18" t="s">
        <v>153</v>
      </c>
      <c r="BE255" s="104">
        <f t="shared" si="69"/>
        <v>0</v>
      </c>
      <c r="BF255" s="104">
        <f t="shared" si="70"/>
        <v>0</v>
      </c>
      <c r="BG255" s="104">
        <f t="shared" si="71"/>
        <v>0</v>
      </c>
      <c r="BH255" s="104">
        <f t="shared" si="72"/>
        <v>0</v>
      </c>
      <c r="BI255" s="104">
        <f t="shared" si="73"/>
        <v>0</v>
      </c>
      <c r="BJ255" s="18" t="s">
        <v>132</v>
      </c>
      <c r="BK255" s="169">
        <f t="shared" si="74"/>
        <v>0</v>
      </c>
      <c r="BL255" s="18" t="s">
        <v>216</v>
      </c>
      <c r="BM255" s="18" t="s">
        <v>579</v>
      </c>
    </row>
    <row r="256" spans="2:65" s="1" customFormat="1" ht="38.25" customHeight="1">
      <c r="B256" s="34"/>
      <c r="C256" s="161" t="s">
        <v>580</v>
      </c>
      <c r="D256" s="161" t="s">
        <v>154</v>
      </c>
      <c r="E256" s="162" t="s">
        <v>581</v>
      </c>
      <c r="F256" s="241" t="s">
        <v>582</v>
      </c>
      <c r="G256" s="241"/>
      <c r="H256" s="241"/>
      <c r="I256" s="241"/>
      <c r="J256" s="163" t="s">
        <v>162</v>
      </c>
      <c r="K256" s="164">
        <v>17</v>
      </c>
      <c r="L256" s="235">
        <v>0</v>
      </c>
      <c r="M256" s="242"/>
      <c r="N256" s="236">
        <f t="shared" si="65"/>
        <v>0</v>
      </c>
      <c r="O256" s="236"/>
      <c r="P256" s="236"/>
      <c r="Q256" s="236"/>
      <c r="R256" s="36"/>
      <c r="T256" s="166" t="s">
        <v>20</v>
      </c>
      <c r="U256" s="43" t="s">
        <v>43</v>
      </c>
      <c r="V256" s="35"/>
      <c r="W256" s="167">
        <f t="shared" si="66"/>
        <v>0</v>
      </c>
      <c r="X256" s="167">
        <v>1.1199999999999999E-5</v>
      </c>
      <c r="Y256" s="167">
        <f t="shared" si="67"/>
        <v>1.9039999999999999E-4</v>
      </c>
      <c r="Z256" s="167">
        <v>0</v>
      </c>
      <c r="AA256" s="168">
        <f t="shared" si="68"/>
        <v>0</v>
      </c>
      <c r="AR256" s="18" t="s">
        <v>216</v>
      </c>
      <c r="AT256" s="18" t="s">
        <v>154</v>
      </c>
      <c r="AU256" s="18" t="s">
        <v>132</v>
      </c>
      <c r="AY256" s="18" t="s">
        <v>153</v>
      </c>
      <c r="BE256" s="104">
        <f t="shared" si="69"/>
        <v>0</v>
      </c>
      <c r="BF256" s="104">
        <f t="shared" si="70"/>
        <v>0</v>
      </c>
      <c r="BG256" s="104">
        <f t="shared" si="71"/>
        <v>0</v>
      </c>
      <c r="BH256" s="104">
        <f t="shared" si="72"/>
        <v>0</v>
      </c>
      <c r="BI256" s="104">
        <f t="shared" si="73"/>
        <v>0</v>
      </c>
      <c r="BJ256" s="18" t="s">
        <v>132</v>
      </c>
      <c r="BK256" s="169">
        <f t="shared" si="74"/>
        <v>0</v>
      </c>
      <c r="BL256" s="18" t="s">
        <v>216</v>
      </c>
      <c r="BM256" s="18" t="s">
        <v>583</v>
      </c>
    </row>
    <row r="257" spans="2:65" s="1" customFormat="1" ht="16.5" customHeight="1">
      <c r="B257" s="34"/>
      <c r="C257" s="170" t="s">
        <v>584</v>
      </c>
      <c r="D257" s="170" t="s">
        <v>283</v>
      </c>
      <c r="E257" s="171" t="s">
        <v>585</v>
      </c>
      <c r="F257" s="243" t="s">
        <v>586</v>
      </c>
      <c r="G257" s="243"/>
      <c r="H257" s="243"/>
      <c r="I257" s="243"/>
      <c r="J257" s="172" t="s">
        <v>162</v>
      </c>
      <c r="K257" s="173">
        <v>17</v>
      </c>
      <c r="L257" s="244">
        <v>0</v>
      </c>
      <c r="M257" s="245"/>
      <c r="N257" s="246">
        <f t="shared" si="65"/>
        <v>0</v>
      </c>
      <c r="O257" s="236"/>
      <c r="P257" s="236"/>
      <c r="Q257" s="236"/>
      <c r="R257" s="36"/>
      <c r="T257" s="166" t="s">
        <v>20</v>
      </c>
      <c r="U257" s="43" t="s">
        <v>43</v>
      </c>
      <c r="V257" s="35"/>
      <c r="W257" s="167">
        <f t="shared" si="66"/>
        <v>0</v>
      </c>
      <c r="X257" s="167">
        <v>0</v>
      </c>
      <c r="Y257" s="167">
        <f t="shared" si="67"/>
        <v>0</v>
      </c>
      <c r="Z257" s="167">
        <v>0</v>
      </c>
      <c r="AA257" s="168">
        <f t="shared" si="68"/>
        <v>0</v>
      </c>
      <c r="AR257" s="18" t="s">
        <v>282</v>
      </c>
      <c r="AT257" s="18" t="s">
        <v>283</v>
      </c>
      <c r="AU257" s="18" t="s">
        <v>132</v>
      </c>
      <c r="AY257" s="18" t="s">
        <v>153</v>
      </c>
      <c r="BE257" s="104">
        <f t="shared" si="69"/>
        <v>0</v>
      </c>
      <c r="BF257" s="104">
        <f t="shared" si="70"/>
        <v>0</v>
      </c>
      <c r="BG257" s="104">
        <f t="shared" si="71"/>
        <v>0</v>
      </c>
      <c r="BH257" s="104">
        <f t="shared" si="72"/>
        <v>0</v>
      </c>
      <c r="BI257" s="104">
        <f t="shared" si="73"/>
        <v>0</v>
      </c>
      <c r="BJ257" s="18" t="s">
        <v>132</v>
      </c>
      <c r="BK257" s="169">
        <f t="shared" si="74"/>
        <v>0</v>
      </c>
      <c r="BL257" s="18" t="s">
        <v>216</v>
      </c>
      <c r="BM257" s="18" t="s">
        <v>587</v>
      </c>
    </row>
    <row r="258" spans="2:65" s="1" customFormat="1" ht="38.25" customHeight="1">
      <c r="B258" s="34"/>
      <c r="C258" s="161" t="s">
        <v>588</v>
      </c>
      <c r="D258" s="161" t="s">
        <v>154</v>
      </c>
      <c r="E258" s="162" t="s">
        <v>589</v>
      </c>
      <c r="F258" s="241" t="s">
        <v>590</v>
      </c>
      <c r="G258" s="241"/>
      <c r="H258" s="241"/>
      <c r="I258" s="241"/>
      <c r="J258" s="163" t="s">
        <v>162</v>
      </c>
      <c r="K258" s="164">
        <v>16</v>
      </c>
      <c r="L258" s="235">
        <v>0</v>
      </c>
      <c r="M258" s="242"/>
      <c r="N258" s="236">
        <f t="shared" si="65"/>
        <v>0</v>
      </c>
      <c r="O258" s="236"/>
      <c r="P258" s="236"/>
      <c r="Q258" s="236"/>
      <c r="R258" s="36"/>
      <c r="T258" s="166" t="s">
        <v>20</v>
      </c>
      <c r="U258" s="43" t="s">
        <v>43</v>
      </c>
      <c r="V258" s="35"/>
      <c r="W258" s="167">
        <f t="shared" si="66"/>
        <v>0</v>
      </c>
      <c r="X258" s="167">
        <v>0</v>
      </c>
      <c r="Y258" s="167">
        <f t="shared" si="67"/>
        <v>0</v>
      </c>
      <c r="Z258" s="167">
        <v>1.2199999999999999E-3</v>
      </c>
      <c r="AA258" s="168">
        <f t="shared" si="68"/>
        <v>1.9519999999999999E-2</v>
      </c>
      <c r="AR258" s="18" t="s">
        <v>216</v>
      </c>
      <c r="AT258" s="18" t="s">
        <v>154</v>
      </c>
      <c r="AU258" s="18" t="s">
        <v>132</v>
      </c>
      <c r="AY258" s="18" t="s">
        <v>153</v>
      </c>
      <c r="BE258" s="104">
        <f t="shared" si="69"/>
        <v>0</v>
      </c>
      <c r="BF258" s="104">
        <f t="shared" si="70"/>
        <v>0</v>
      </c>
      <c r="BG258" s="104">
        <f t="shared" si="71"/>
        <v>0</v>
      </c>
      <c r="BH258" s="104">
        <f t="shared" si="72"/>
        <v>0</v>
      </c>
      <c r="BI258" s="104">
        <f t="shared" si="73"/>
        <v>0</v>
      </c>
      <c r="BJ258" s="18" t="s">
        <v>132</v>
      </c>
      <c r="BK258" s="169">
        <f t="shared" si="74"/>
        <v>0</v>
      </c>
      <c r="BL258" s="18" t="s">
        <v>216</v>
      </c>
      <c r="BM258" s="18" t="s">
        <v>591</v>
      </c>
    </row>
    <row r="259" spans="2:65" s="1" customFormat="1" ht="25.5" customHeight="1">
      <c r="B259" s="34"/>
      <c r="C259" s="161" t="s">
        <v>592</v>
      </c>
      <c r="D259" s="161" t="s">
        <v>154</v>
      </c>
      <c r="E259" s="162" t="s">
        <v>593</v>
      </c>
      <c r="F259" s="241" t="s">
        <v>594</v>
      </c>
      <c r="G259" s="241"/>
      <c r="H259" s="241"/>
      <c r="I259" s="241"/>
      <c r="J259" s="163" t="s">
        <v>162</v>
      </c>
      <c r="K259" s="164">
        <v>16</v>
      </c>
      <c r="L259" s="235">
        <v>0</v>
      </c>
      <c r="M259" s="242"/>
      <c r="N259" s="236">
        <f t="shared" si="65"/>
        <v>0</v>
      </c>
      <c r="O259" s="236"/>
      <c r="P259" s="236"/>
      <c r="Q259" s="236"/>
      <c r="R259" s="36"/>
      <c r="T259" s="166" t="s">
        <v>20</v>
      </c>
      <c r="U259" s="43" t="s">
        <v>43</v>
      </c>
      <c r="V259" s="35"/>
      <c r="W259" s="167">
        <f t="shared" si="66"/>
        <v>0</v>
      </c>
      <c r="X259" s="167">
        <v>1.4399999999999999E-5</v>
      </c>
      <c r="Y259" s="167">
        <f t="shared" si="67"/>
        <v>2.3039999999999999E-4</v>
      </c>
      <c r="Z259" s="167">
        <v>0</v>
      </c>
      <c r="AA259" s="168">
        <f t="shared" si="68"/>
        <v>0</v>
      </c>
      <c r="AR259" s="18" t="s">
        <v>216</v>
      </c>
      <c r="AT259" s="18" t="s">
        <v>154</v>
      </c>
      <c r="AU259" s="18" t="s">
        <v>132</v>
      </c>
      <c r="AY259" s="18" t="s">
        <v>153</v>
      </c>
      <c r="BE259" s="104">
        <f t="shared" si="69"/>
        <v>0</v>
      </c>
      <c r="BF259" s="104">
        <f t="shared" si="70"/>
        <v>0</v>
      </c>
      <c r="BG259" s="104">
        <f t="shared" si="71"/>
        <v>0</v>
      </c>
      <c r="BH259" s="104">
        <f t="shared" si="72"/>
        <v>0</v>
      </c>
      <c r="BI259" s="104">
        <f t="shared" si="73"/>
        <v>0</v>
      </c>
      <c r="BJ259" s="18" t="s">
        <v>132</v>
      </c>
      <c r="BK259" s="169">
        <f t="shared" si="74"/>
        <v>0</v>
      </c>
      <c r="BL259" s="18" t="s">
        <v>216</v>
      </c>
      <c r="BM259" s="18" t="s">
        <v>595</v>
      </c>
    </row>
    <row r="260" spans="2:65" s="1" customFormat="1" ht="16.5" customHeight="1">
      <c r="B260" s="34"/>
      <c r="C260" s="170" t="s">
        <v>596</v>
      </c>
      <c r="D260" s="170" t="s">
        <v>283</v>
      </c>
      <c r="E260" s="171" t="s">
        <v>597</v>
      </c>
      <c r="F260" s="243" t="s">
        <v>598</v>
      </c>
      <c r="G260" s="243"/>
      <c r="H260" s="243"/>
      <c r="I260" s="243"/>
      <c r="J260" s="172" t="s">
        <v>162</v>
      </c>
      <c r="K260" s="173">
        <v>16</v>
      </c>
      <c r="L260" s="244">
        <v>0</v>
      </c>
      <c r="M260" s="245"/>
      <c r="N260" s="246">
        <f t="shared" si="65"/>
        <v>0</v>
      </c>
      <c r="O260" s="236"/>
      <c r="P260" s="236"/>
      <c r="Q260" s="236"/>
      <c r="R260" s="36"/>
      <c r="T260" s="166" t="s">
        <v>20</v>
      </c>
      <c r="U260" s="43" t="s">
        <v>43</v>
      </c>
      <c r="V260" s="35"/>
      <c r="W260" s="167">
        <f t="shared" si="66"/>
        <v>0</v>
      </c>
      <c r="X260" s="167">
        <v>0</v>
      </c>
      <c r="Y260" s="167">
        <f t="shared" si="67"/>
        <v>0</v>
      </c>
      <c r="Z260" s="167">
        <v>0</v>
      </c>
      <c r="AA260" s="168">
        <f t="shared" si="68"/>
        <v>0</v>
      </c>
      <c r="AR260" s="18" t="s">
        <v>282</v>
      </c>
      <c r="AT260" s="18" t="s">
        <v>283</v>
      </c>
      <c r="AU260" s="18" t="s">
        <v>132</v>
      </c>
      <c r="AY260" s="18" t="s">
        <v>153</v>
      </c>
      <c r="BE260" s="104">
        <f t="shared" si="69"/>
        <v>0</v>
      </c>
      <c r="BF260" s="104">
        <f t="shared" si="70"/>
        <v>0</v>
      </c>
      <c r="BG260" s="104">
        <f t="shared" si="71"/>
        <v>0</v>
      </c>
      <c r="BH260" s="104">
        <f t="shared" si="72"/>
        <v>0</v>
      </c>
      <c r="BI260" s="104">
        <f t="shared" si="73"/>
        <v>0</v>
      </c>
      <c r="BJ260" s="18" t="s">
        <v>132</v>
      </c>
      <c r="BK260" s="169">
        <f t="shared" si="74"/>
        <v>0</v>
      </c>
      <c r="BL260" s="18" t="s">
        <v>216</v>
      </c>
      <c r="BM260" s="18" t="s">
        <v>599</v>
      </c>
    </row>
    <row r="261" spans="2:65" s="1" customFormat="1" ht="25.5" customHeight="1">
      <c r="B261" s="34"/>
      <c r="C261" s="161" t="s">
        <v>600</v>
      </c>
      <c r="D261" s="161" t="s">
        <v>154</v>
      </c>
      <c r="E261" s="162" t="s">
        <v>601</v>
      </c>
      <c r="F261" s="241" t="s">
        <v>602</v>
      </c>
      <c r="G261" s="241"/>
      <c r="H261" s="241"/>
      <c r="I261" s="241"/>
      <c r="J261" s="163" t="s">
        <v>301</v>
      </c>
      <c r="K261" s="165">
        <v>0</v>
      </c>
      <c r="L261" s="235">
        <v>0</v>
      </c>
      <c r="M261" s="242"/>
      <c r="N261" s="236">
        <f t="shared" si="65"/>
        <v>0</v>
      </c>
      <c r="O261" s="236"/>
      <c r="P261" s="236"/>
      <c r="Q261" s="236"/>
      <c r="R261" s="36"/>
      <c r="T261" s="166" t="s">
        <v>20</v>
      </c>
      <c r="U261" s="43" t="s">
        <v>43</v>
      </c>
      <c r="V261" s="35"/>
      <c r="W261" s="167">
        <f t="shared" si="66"/>
        <v>0</v>
      </c>
      <c r="X261" s="167">
        <v>0</v>
      </c>
      <c r="Y261" s="167">
        <f t="shared" si="67"/>
        <v>0</v>
      </c>
      <c r="Z261" s="167">
        <v>0</v>
      </c>
      <c r="AA261" s="168">
        <f t="shared" si="68"/>
        <v>0</v>
      </c>
      <c r="AR261" s="18" t="s">
        <v>216</v>
      </c>
      <c r="AT261" s="18" t="s">
        <v>154</v>
      </c>
      <c r="AU261" s="18" t="s">
        <v>132</v>
      </c>
      <c r="AY261" s="18" t="s">
        <v>153</v>
      </c>
      <c r="BE261" s="104">
        <f t="shared" si="69"/>
        <v>0</v>
      </c>
      <c r="BF261" s="104">
        <f t="shared" si="70"/>
        <v>0</v>
      </c>
      <c r="BG261" s="104">
        <f t="shared" si="71"/>
        <v>0</v>
      </c>
      <c r="BH261" s="104">
        <f t="shared" si="72"/>
        <v>0</v>
      </c>
      <c r="BI261" s="104">
        <f t="shared" si="73"/>
        <v>0</v>
      </c>
      <c r="BJ261" s="18" t="s">
        <v>132</v>
      </c>
      <c r="BK261" s="169">
        <f t="shared" si="74"/>
        <v>0</v>
      </c>
      <c r="BL261" s="18" t="s">
        <v>216</v>
      </c>
      <c r="BM261" s="18" t="s">
        <v>603</v>
      </c>
    </row>
    <row r="262" spans="2:65" s="9" customFormat="1" ht="29.85" customHeight="1">
      <c r="B262" s="150"/>
      <c r="C262" s="151"/>
      <c r="D262" s="160" t="s">
        <v>116</v>
      </c>
      <c r="E262" s="160"/>
      <c r="F262" s="160"/>
      <c r="G262" s="160"/>
      <c r="H262" s="160"/>
      <c r="I262" s="160"/>
      <c r="J262" s="160"/>
      <c r="K262" s="160"/>
      <c r="L262" s="160"/>
      <c r="M262" s="160"/>
      <c r="N262" s="225">
        <f>BK262</f>
        <v>0</v>
      </c>
      <c r="O262" s="226"/>
      <c r="P262" s="226"/>
      <c r="Q262" s="226"/>
      <c r="R262" s="153"/>
      <c r="T262" s="154"/>
      <c r="U262" s="151"/>
      <c r="V262" s="151"/>
      <c r="W262" s="155">
        <f>SUM(W263:W265)</f>
        <v>0</v>
      </c>
      <c r="X262" s="151"/>
      <c r="Y262" s="155">
        <f>SUM(Y263:Y265)</f>
        <v>8.3564400000000011E-2</v>
      </c>
      <c r="Z262" s="151"/>
      <c r="AA262" s="156">
        <f>SUM(AA263:AA265)</f>
        <v>0.32217600000000002</v>
      </c>
      <c r="AR262" s="157" t="s">
        <v>132</v>
      </c>
      <c r="AT262" s="158" t="s">
        <v>75</v>
      </c>
      <c r="AU262" s="158" t="s">
        <v>81</v>
      </c>
      <c r="AY262" s="157" t="s">
        <v>153</v>
      </c>
      <c r="BK262" s="159">
        <f>SUM(BK263:BK265)</f>
        <v>0</v>
      </c>
    </row>
    <row r="263" spans="2:65" s="1" customFormat="1" ht="25.5" customHeight="1">
      <c r="B263" s="34"/>
      <c r="C263" s="161" t="s">
        <v>604</v>
      </c>
      <c r="D263" s="161" t="s">
        <v>154</v>
      </c>
      <c r="E263" s="162" t="s">
        <v>605</v>
      </c>
      <c r="F263" s="241" t="s">
        <v>606</v>
      </c>
      <c r="G263" s="241"/>
      <c r="H263" s="241"/>
      <c r="I263" s="241"/>
      <c r="J263" s="163" t="s">
        <v>243</v>
      </c>
      <c r="K263" s="164">
        <v>100.68</v>
      </c>
      <c r="L263" s="235">
        <v>0</v>
      </c>
      <c r="M263" s="242"/>
      <c r="N263" s="236">
        <f>ROUND(L263*K263,3)</f>
        <v>0</v>
      </c>
      <c r="O263" s="236"/>
      <c r="P263" s="236"/>
      <c r="Q263" s="236"/>
      <c r="R263" s="36"/>
      <c r="T263" s="166" t="s">
        <v>20</v>
      </c>
      <c r="U263" s="43" t="s">
        <v>43</v>
      </c>
      <c r="V263" s="35"/>
      <c r="W263" s="167">
        <f>V263*K263</f>
        <v>0</v>
      </c>
      <c r="X263" s="167">
        <v>2.0000000000000002E-5</v>
      </c>
      <c r="Y263" s="167">
        <f>X263*K263</f>
        <v>2.0136000000000004E-3</v>
      </c>
      <c r="Z263" s="167">
        <v>3.2000000000000002E-3</v>
      </c>
      <c r="AA263" s="168">
        <f>Z263*K263</f>
        <v>0.32217600000000002</v>
      </c>
      <c r="AR263" s="18" t="s">
        <v>216</v>
      </c>
      <c r="AT263" s="18" t="s">
        <v>154</v>
      </c>
      <c r="AU263" s="18" t="s">
        <v>132</v>
      </c>
      <c r="AY263" s="18" t="s">
        <v>153</v>
      </c>
      <c r="BE263" s="104">
        <f>IF(U263="základná",N263,0)</f>
        <v>0</v>
      </c>
      <c r="BF263" s="104">
        <f>IF(U263="znížená",N263,0)</f>
        <v>0</v>
      </c>
      <c r="BG263" s="104">
        <f>IF(U263="zákl. prenesená",N263,0)</f>
        <v>0</v>
      </c>
      <c r="BH263" s="104">
        <f>IF(U263="zníž. prenesená",N263,0)</f>
        <v>0</v>
      </c>
      <c r="BI263" s="104">
        <f>IF(U263="nulová",N263,0)</f>
        <v>0</v>
      </c>
      <c r="BJ263" s="18" t="s">
        <v>132</v>
      </c>
      <c r="BK263" s="169">
        <f>ROUND(L263*K263,3)</f>
        <v>0</v>
      </c>
      <c r="BL263" s="18" t="s">
        <v>216</v>
      </c>
      <c r="BM263" s="18" t="s">
        <v>607</v>
      </c>
    </row>
    <row r="264" spans="2:65" s="1" customFormat="1" ht="25.5" customHeight="1">
      <c r="B264" s="34"/>
      <c r="C264" s="161" t="s">
        <v>608</v>
      </c>
      <c r="D264" s="161" t="s">
        <v>154</v>
      </c>
      <c r="E264" s="162" t="s">
        <v>609</v>
      </c>
      <c r="F264" s="241" t="s">
        <v>610</v>
      </c>
      <c r="G264" s="241"/>
      <c r="H264" s="241"/>
      <c r="I264" s="241"/>
      <c r="J264" s="163" t="s">
        <v>243</v>
      </c>
      <c r="K264" s="164">
        <v>100.68</v>
      </c>
      <c r="L264" s="235">
        <v>0</v>
      </c>
      <c r="M264" s="242"/>
      <c r="N264" s="236">
        <f>ROUND(L264*K264,3)</f>
        <v>0</v>
      </c>
      <c r="O264" s="236"/>
      <c r="P264" s="236"/>
      <c r="Q264" s="236"/>
      <c r="R264" s="36"/>
      <c r="T264" s="166" t="s">
        <v>20</v>
      </c>
      <c r="U264" s="43" t="s">
        <v>43</v>
      </c>
      <c r="V264" s="35"/>
      <c r="W264" s="167">
        <f>V264*K264</f>
        <v>0</v>
      </c>
      <c r="X264" s="167">
        <v>8.0999999999999996E-4</v>
      </c>
      <c r="Y264" s="167">
        <f>X264*K264</f>
        <v>8.1550800000000007E-2</v>
      </c>
      <c r="Z264" s="167">
        <v>0</v>
      </c>
      <c r="AA264" s="168">
        <f>Z264*K264</f>
        <v>0</v>
      </c>
      <c r="AR264" s="18" t="s">
        <v>216</v>
      </c>
      <c r="AT264" s="18" t="s">
        <v>154</v>
      </c>
      <c r="AU264" s="18" t="s">
        <v>132</v>
      </c>
      <c r="AY264" s="18" t="s">
        <v>153</v>
      </c>
      <c r="BE264" s="104">
        <f>IF(U264="základná",N264,0)</f>
        <v>0</v>
      </c>
      <c r="BF264" s="104">
        <f>IF(U264="znížená",N264,0)</f>
        <v>0</v>
      </c>
      <c r="BG264" s="104">
        <f>IF(U264="zákl. prenesená",N264,0)</f>
        <v>0</v>
      </c>
      <c r="BH264" s="104">
        <f>IF(U264="zníž. prenesená",N264,0)</f>
        <v>0</v>
      </c>
      <c r="BI264" s="104">
        <f>IF(U264="nulová",N264,0)</f>
        <v>0</v>
      </c>
      <c r="BJ264" s="18" t="s">
        <v>132</v>
      </c>
      <c r="BK264" s="169">
        <f>ROUND(L264*K264,3)</f>
        <v>0</v>
      </c>
      <c r="BL264" s="18" t="s">
        <v>216</v>
      </c>
      <c r="BM264" s="18" t="s">
        <v>611</v>
      </c>
    </row>
    <row r="265" spans="2:65" s="1" customFormat="1" ht="25.5" customHeight="1">
      <c r="B265" s="34"/>
      <c r="C265" s="161" t="s">
        <v>612</v>
      </c>
      <c r="D265" s="161" t="s">
        <v>154</v>
      </c>
      <c r="E265" s="162" t="s">
        <v>613</v>
      </c>
      <c r="F265" s="241" t="s">
        <v>614</v>
      </c>
      <c r="G265" s="241"/>
      <c r="H265" s="241"/>
      <c r="I265" s="241"/>
      <c r="J265" s="163" t="s">
        <v>301</v>
      </c>
      <c r="K265" s="165">
        <v>0</v>
      </c>
      <c r="L265" s="235">
        <v>0</v>
      </c>
      <c r="M265" s="242"/>
      <c r="N265" s="236">
        <f>ROUND(L265*K265,3)</f>
        <v>0</v>
      </c>
      <c r="O265" s="236"/>
      <c r="P265" s="236"/>
      <c r="Q265" s="236"/>
      <c r="R265" s="36"/>
      <c r="T265" s="166" t="s">
        <v>20</v>
      </c>
      <c r="U265" s="43" t="s">
        <v>43</v>
      </c>
      <c r="V265" s="35"/>
      <c r="W265" s="167">
        <f>V265*K265</f>
        <v>0</v>
      </c>
      <c r="X265" s="167">
        <v>0</v>
      </c>
      <c r="Y265" s="167">
        <f>X265*K265</f>
        <v>0</v>
      </c>
      <c r="Z265" s="167">
        <v>0</v>
      </c>
      <c r="AA265" s="168">
        <f>Z265*K265</f>
        <v>0</v>
      </c>
      <c r="AR265" s="18" t="s">
        <v>216</v>
      </c>
      <c r="AT265" s="18" t="s">
        <v>154</v>
      </c>
      <c r="AU265" s="18" t="s">
        <v>132</v>
      </c>
      <c r="AY265" s="18" t="s">
        <v>153</v>
      </c>
      <c r="BE265" s="104">
        <f>IF(U265="základná",N265,0)</f>
        <v>0</v>
      </c>
      <c r="BF265" s="104">
        <f>IF(U265="znížená",N265,0)</f>
        <v>0</v>
      </c>
      <c r="BG265" s="104">
        <f>IF(U265="zákl. prenesená",N265,0)</f>
        <v>0</v>
      </c>
      <c r="BH265" s="104">
        <f>IF(U265="zníž. prenesená",N265,0)</f>
        <v>0</v>
      </c>
      <c r="BI265" s="104">
        <f>IF(U265="nulová",N265,0)</f>
        <v>0</v>
      </c>
      <c r="BJ265" s="18" t="s">
        <v>132</v>
      </c>
      <c r="BK265" s="169">
        <f>ROUND(L265*K265,3)</f>
        <v>0</v>
      </c>
      <c r="BL265" s="18" t="s">
        <v>216</v>
      </c>
      <c r="BM265" s="18" t="s">
        <v>615</v>
      </c>
    </row>
    <row r="266" spans="2:65" s="9" customFormat="1" ht="29.85" customHeight="1">
      <c r="B266" s="150"/>
      <c r="C266" s="151"/>
      <c r="D266" s="160" t="s">
        <v>117</v>
      </c>
      <c r="E266" s="160"/>
      <c r="F266" s="160"/>
      <c r="G266" s="160"/>
      <c r="H266" s="160"/>
      <c r="I266" s="160"/>
      <c r="J266" s="160"/>
      <c r="K266" s="160"/>
      <c r="L266" s="160"/>
      <c r="M266" s="160"/>
      <c r="N266" s="225">
        <f>BK266</f>
        <v>0</v>
      </c>
      <c r="O266" s="226"/>
      <c r="P266" s="226"/>
      <c r="Q266" s="226"/>
      <c r="R266" s="153"/>
      <c r="T266" s="154"/>
      <c r="U266" s="151"/>
      <c r="V266" s="151"/>
      <c r="W266" s="155">
        <f>SUM(W267:W270)</f>
        <v>0</v>
      </c>
      <c r="X266" s="151"/>
      <c r="Y266" s="155">
        <f>SUM(Y267:Y270)</f>
        <v>2.4279999999999999E-2</v>
      </c>
      <c r="Z266" s="151"/>
      <c r="AA266" s="156">
        <f>SUM(AA267:AA270)</f>
        <v>0</v>
      </c>
      <c r="AR266" s="157" t="s">
        <v>132</v>
      </c>
      <c r="AT266" s="158" t="s">
        <v>75</v>
      </c>
      <c r="AU266" s="158" t="s">
        <v>81</v>
      </c>
      <c r="AY266" s="157" t="s">
        <v>153</v>
      </c>
      <c r="BK266" s="159">
        <f>SUM(BK267:BK270)</f>
        <v>0</v>
      </c>
    </row>
    <row r="267" spans="2:65" s="1" customFormat="1" ht="25.5" customHeight="1">
      <c r="B267" s="34"/>
      <c r="C267" s="161" t="s">
        <v>616</v>
      </c>
      <c r="D267" s="161" t="s">
        <v>154</v>
      </c>
      <c r="E267" s="162" t="s">
        <v>617</v>
      </c>
      <c r="F267" s="241" t="s">
        <v>618</v>
      </c>
      <c r="G267" s="241"/>
      <c r="H267" s="241"/>
      <c r="I267" s="241"/>
      <c r="J267" s="163" t="s">
        <v>162</v>
      </c>
      <c r="K267" s="164">
        <v>3</v>
      </c>
      <c r="L267" s="235">
        <v>0</v>
      </c>
      <c r="M267" s="242"/>
      <c r="N267" s="236">
        <f>ROUND(L267*K267,3)</f>
        <v>0</v>
      </c>
      <c r="O267" s="236"/>
      <c r="P267" s="236"/>
      <c r="Q267" s="236"/>
      <c r="R267" s="36"/>
      <c r="T267" s="166" t="s">
        <v>20</v>
      </c>
      <c r="U267" s="43" t="s">
        <v>43</v>
      </c>
      <c r="V267" s="35"/>
      <c r="W267" s="167">
        <f>V267*K267</f>
        <v>0</v>
      </c>
      <c r="X267" s="167">
        <v>1.6000000000000001E-4</v>
      </c>
      <c r="Y267" s="167">
        <f>X267*K267</f>
        <v>4.8000000000000007E-4</v>
      </c>
      <c r="Z267" s="167">
        <v>0</v>
      </c>
      <c r="AA267" s="168">
        <f>Z267*K267</f>
        <v>0</v>
      </c>
      <c r="AR267" s="18" t="s">
        <v>216</v>
      </c>
      <c r="AT267" s="18" t="s">
        <v>154</v>
      </c>
      <c r="AU267" s="18" t="s">
        <v>132</v>
      </c>
      <c r="AY267" s="18" t="s">
        <v>153</v>
      </c>
      <c r="BE267" s="104">
        <f>IF(U267="základná",N267,0)</f>
        <v>0</v>
      </c>
      <c r="BF267" s="104">
        <f>IF(U267="znížená",N267,0)</f>
        <v>0</v>
      </c>
      <c r="BG267" s="104">
        <f>IF(U267="zákl. prenesená",N267,0)</f>
        <v>0</v>
      </c>
      <c r="BH267" s="104">
        <f>IF(U267="zníž. prenesená",N267,0)</f>
        <v>0</v>
      </c>
      <c r="BI267" s="104">
        <f>IF(U267="nulová",N267,0)</f>
        <v>0</v>
      </c>
      <c r="BJ267" s="18" t="s">
        <v>132</v>
      </c>
      <c r="BK267" s="169">
        <f>ROUND(L267*K267,3)</f>
        <v>0</v>
      </c>
      <c r="BL267" s="18" t="s">
        <v>216</v>
      </c>
      <c r="BM267" s="18" t="s">
        <v>619</v>
      </c>
    </row>
    <row r="268" spans="2:65" s="1" customFormat="1" ht="25.5" customHeight="1">
      <c r="B268" s="34"/>
      <c r="C268" s="161" t="s">
        <v>620</v>
      </c>
      <c r="D268" s="161" t="s">
        <v>154</v>
      </c>
      <c r="E268" s="162" t="s">
        <v>621</v>
      </c>
      <c r="F268" s="241" t="s">
        <v>622</v>
      </c>
      <c r="G268" s="241"/>
      <c r="H268" s="241"/>
      <c r="I268" s="241"/>
      <c r="J268" s="163" t="s">
        <v>478</v>
      </c>
      <c r="K268" s="164">
        <v>17</v>
      </c>
      <c r="L268" s="235">
        <v>0</v>
      </c>
      <c r="M268" s="242"/>
      <c r="N268" s="236">
        <f>ROUND(L268*K268,3)</f>
        <v>0</v>
      </c>
      <c r="O268" s="236"/>
      <c r="P268" s="236"/>
      <c r="Q268" s="236"/>
      <c r="R268" s="36"/>
      <c r="T268" s="166" t="s">
        <v>20</v>
      </c>
      <c r="U268" s="43" t="s">
        <v>43</v>
      </c>
      <c r="V268" s="35"/>
      <c r="W268" s="167">
        <f>V268*K268</f>
        <v>0</v>
      </c>
      <c r="X268" s="167">
        <v>0</v>
      </c>
      <c r="Y268" s="167">
        <f>X268*K268</f>
        <v>0</v>
      </c>
      <c r="Z268" s="167">
        <v>0</v>
      </c>
      <c r="AA268" s="168">
        <f>Z268*K268</f>
        <v>0</v>
      </c>
      <c r="AR268" s="18" t="s">
        <v>216</v>
      </c>
      <c r="AT268" s="18" t="s">
        <v>154</v>
      </c>
      <c r="AU268" s="18" t="s">
        <v>132</v>
      </c>
      <c r="AY268" s="18" t="s">
        <v>153</v>
      </c>
      <c r="BE268" s="104">
        <f>IF(U268="základná",N268,0)</f>
        <v>0</v>
      </c>
      <c r="BF268" s="104">
        <f>IF(U268="znížená",N268,0)</f>
        <v>0</v>
      </c>
      <c r="BG268" s="104">
        <f>IF(U268="zákl. prenesená",N268,0)</f>
        <v>0</v>
      </c>
      <c r="BH268" s="104">
        <f>IF(U268="zníž. prenesená",N268,0)</f>
        <v>0</v>
      </c>
      <c r="BI268" s="104">
        <f>IF(U268="nulová",N268,0)</f>
        <v>0</v>
      </c>
      <c r="BJ268" s="18" t="s">
        <v>132</v>
      </c>
      <c r="BK268" s="169">
        <f>ROUND(L268*K268,3)</f>
        <v>0</v>
      </c>
      <c r="BL268" s="18" t="s">
        <v>216</v>
      </c>
      <c r="BM268" s="18" t="s">
        <v>623</v>
      </c>
    </row>
    <row r="269" spans="2:65" s="1" customFormat="1" ht="38.25" customHeight="1">
      <c r="B269" s="34"/>
      <c r="C269" s="170" t="s">
        <v>624</v>
      </c>
      <c r="D269" s="170" t="s">
        <v>283</v>
      </c>
      <c r="E269" s="171" t="s">
        <v>625</v>
      </c>
      <c r="F269" s="243" t="s">
        <v>626</v>
      </c>
      <c r="G269" s="243"/>
      <c r="H269" s="243"/>
      <c r="I269" s="243"/>
      <c r="J269" s="172" t="s">
        <v>162</v>
      </c>
      <c r="K269" s="173">
        <v>17</v>
      </c>
      <c r="L269" s="244">
        <v>0</v>
      </c>
      <c r="M269" s="245"/>
      <c r="N269" s="246">
        <f>ROUND(L269*K269,3)</f>
        <v>0</v>
      </c>
      <c r="O269" s="236"/>
      <c r="P269" s="236"/>
      <c r="Q269" s="236"/>
      <c r="R269" s="36"/>
      <c r="T269" s="166" t="s">
        <v>20</v>
      </c>
      <c r="U269" s="43" t="s">
        <v>43</v>
      </c>
      <c r="V269" s="35"/>
      <c r="W269" s="167">
        <f>V269*K269</f>
        <v>0</v>
      </c>
      <c r="X269" s="167">
        <v>1.4E-3</v>
      </c>
      <c r="Y269" s="167">
        <f>X269*K269</f>
        <v>2.3799999999999998E-2</v>
      </c>
      <c r="Z269" s="167">
        <v>0</v>
      </c>
      <c r="AA269" s="168">
        <f>Z269*K269</f>
        <v>0</v>
      </c>
      <c r="AR269" s="18" t="s">
        <v>282</v>
      </c>
      <c r="AT269" s="18" t="s">
        <v>283</v>
      </c>
      <c r="AU269" s="18" t="s">
        <v>132</v>
      </c>
      <c r="AY269" s="18" t="s">
        <v>153</v>
      </c>
      <c r="BE269" s="104">
        <f>IF(U269="základná",N269,0)</f>
        <v>0</v>
      </c>
      <c r="BF269" s="104">
        <f>IF(U269="znížená",N269,0)</f>
        <v>0</v>
      </c>
      <c r="BG269" s="104">
        <f>IF(U269="zákl. prenesená",N269,0)</f>
        <v>0</v>
      </c>
      <c r="BH269" s="104">
        <f>IF(U269="zníž. prenesená",N269,0)</f>
        <v>0</v>
      </c>
      <c r="BI269" s="104">
        <f>IF(U269="nulová",N269,0)</f>
        <v>0</v>
      </c>
      <c r="BJ269" s="18" t="s">
        <v>132</v>
      </c>
      <c r="BK269" s="169">
        <f>ROUND(L269*K269,3)</f>
        <v>0</v>
      </c>
      <c r="BL269" s="18" t="s">
        <v>216</v>
      </c>
      <c r="BM269" s="18" t="s">
        <v>627</v>
      </c>
    </row>
    <row r="270" spans="2:65" s="1" customFormat="1" ht="25.5" customHeight="1">
      <c r="B270" s="34"/>
      <c r="C270" s="161" t="s">
        <v>628</v>
      </c>
      <c r="D270" s="161" t="s">
        <v>154</v>
      </c>
      <c r="E270" s="162" t="s">
        <v>629</v>
      </c>
      <c r="F270" s="241" t="s">
        <v>630</v>
      </c>
      <c r="G270" s="241"/>
      <c r="H270" s="241"/>
      <c r="I270" s="241"/>
      <c r="J270" s="163" t="s">
        <v>301</v>
      </c>
      <c r="K270" s="165">
        <v>0</v>
      </c>
      <c r="L270" s="235">
        <v>0</v>
      </c>
      <c r="M270" s="242"/>
      <c r="N270" s="236">
        <f>ROUND(L270*K270,3)</f>
        <v>0</v>
      </c>
      <c r="O270" s="236"/>
      <c r="P270" s="236"/>
      <c r="Q270" s="236"/>
      <c r="R270" s="36"/>
      <c r="T270" s="166" t="s">
        <v>20</v>
      </c>
      <c r="U270" s="43" t="s">
        <v>43</v>
      </c>
      <c r="V270" s="35"/>
      <c r="W270" s="167">
        <f>V270*K270</f>
        <v>0</v>
      </c>
      <c r="X270" s="167">
        <v>0</v>
      </c>
      <c r="Y270" s="167">
        <f>X270*K270</f>
        <v>0</v>
      </c>
      <c r="Z270" s="167">
        <v>0</v>
      </c>
      <c r="AA270" s="168">
        <f>Z270*K270</f>
        <v>0</v>
      </c>
      <c r="AR270" s="18" t="s">
        <v>216</v>
      </c>
      <c r="AT270" s="18" t="s">
        <v>154</v>
      </c>
      <c r="AU270" s="18" t="s">
        <v>132</v>
      </c>
      <c r="AY270" s="18" t="s">
        <v>153</v>
      </c>
      <c r="BE270" s="104">
        <f>IF(U270="základná",N270,0)</f>
        <v>0</v>
      </c>
      <c r="BF270" s="104">
        <f>IF(U270="znížená",N270,0)</f>
        <v>0</v>
      </c>
      <c r="BG270" s="104">
        <f>IF(U270="zákl. prenesená",N270,0)</f>
        <v>0</v>
      </c>
      <c r="BH270" s="104">
        <f>IF(U270="zníž. prenesená",N270,0)</f>
        <v>0</v>
      </c>
      <c r="BI270" s="104">
        <f>IF(U270="nulová",N270,0)</f>
        <v>0</v>
      </c>
      <c r="BJ270" s="18" t="s">
        <v>132</v>
      </c>
      <c r="BK270" s="169">
        <f>ROUND(L270*K270,3)</f>
        <v>0</v>
      </c>
      <c r="BL270" s="18" t="s">
        <v>216</v>
      </c>
      <c r="BM270" s="18" t="s">
        <v>631</v>
      </c>
    </row>
    <row r="271" spans="2:65" s="9" customFormat="1" ht="29.85" customHeight="1">
      <c r="B271" s="150"/>
      <c r="C271" s="151"/>
      <c r="D271" s="160" t="s">
        <v>118</v>
      </c>
      <c r="E271" s="160"/>
      <c r="F271" s="160"/>
      <c r="G271" s="160"/>
      <c r="H271" s="160"/>
      <c r="I271" s="160"/>
      <c r="J271" s="160"/>
      <c r="K271" s="160"/>
      <c r="L271" s="160"/>
      <c r="M271" s="160"/>
      <c r="N271" s="225">
        <f>BK271</f>
        <v>0</v>
      </c>
      <c r="O271" s="226"/>
      <c r="P271" s="226"/>
      <c r="Q271" s="226"/>
      <c r="R271" s="153"/>
      <c r="T271" s="154"/>
      <c r="U271" s="151"/>
      <c r="V271" s="151"/>
      <c r="W271" s="155">
        <f>SUM(W272:W281)</f>
        <v>0</v>
      </c>
      <c r="X271" s="151"/>
      <c r="Y271" s="155">
        <f>SUM(Y272:Y281)</f>
        <v>0.15079000000000004</v>
      </c>
      <c r="Z271" s="151"/>
      <c r="AA271" s="156">
        <f>SUM(AA272:AA281)</f>
        <v>8.3119799999999994E-2</v>
      </c>
      <c r="AR271" s="157" t="s">
        <v>132</v>
      </c>
      <c r="AT271" s="158" t="s">
        <v>75</v>
      </c>
      <c r="AU271" s="158" t="s">
        <v>81</v>
      </c>
      <c r="AY271" s="157" t="s">
        <v>153</v>
      </c>
      <c r="BK271" s="159">
        <f>SUM(BK272:BK281)</f>
        <v>0</v>
      </c>
    </row>
    <row r="272" spans="2:65" s="1" customFormat="1" ht="25.5" customHeight="1">
      <c r="B272" s="34"/>
      <c r="C272" s="161" t="s">
        <v>632</v>
      </c>
      <c r="D272" s="161" t="s">
        <v>154</v>
      </c>
      <c r="E272" s="162" t="s">
        <v>633</v>
      </c>
      <c r="F272" s="241" t="s">
        <v>634</v>
      </c>
      <c r="G272" s="241"/>
      <c r="H272" s="241"/>
      <c r="I272" s="241"/>
      <c r="J272" s="163" t="s">
        <v>157</v>
      </c>
      <c r="K272" s="164">
        <v>7.14</v>
      </c>
      <c r="L272" s="235">
        <v>0</v>
      </c>
      <c r="M272" s="242"/>
      <c r="N272" s="236">
        <f t="shared" ref="N272:N281" si="75">ROUND(L272*K272,3)</f>
        <v>0</v>
      </c>
      <c r="O272" s="236"/>
      <c r="P272" s="236"/>
      <c r="Q272" s="236"/>
      <c r="R272" s="36"/>
      <c r="T272" s="166" t="s">
        <v>20</v>
      </c>
      <c r="U272" s="43" t="s">
        <v>43</v>
      </c>
      <c r="V272" s="35"/>
      <c r="W272" s="167">
        <f t="shared" ref="W272:W281" si="76">V272*K272</f>
        <v>0</v>
      </c>
      <c r="X272" s="167">
        <v>0</v>
      </c>
      <c r="Y272" s="167">
        <f t="shared" ref="Y272:Y281" si="77">X272*K272</f>
        <v>0</v>
      </c>
      <c r="Z272" s="167">
        <v>1.057E-2</v>
      </c>
      <c r="AA272" s="168">
        <f t="shared" ref="AA272:AA281" si="78">Z272*K272</f>
        <v>7.546979999999999E-2</v>
      </c>
      <c r="AR272" s="18" t="s">
        <v>216</v>
      </c>
      <c r="AT272" s="18" t="s">
        <v>154</v>
      </c>
      <c r="AU272" s="18" t="s">
        <v>132</v>
      </c>
      <c r="AY272" s="18" t="s">
        <v>153</v>
      </c>
      <c r="BE272" s="104">
        <f t="shared" ref="BE272:BE281" si="79">IF(U272="základná",N272,0)</f>
        <v>0</v>
      </c>
      <c r="BF272" s="104">
        <f t="shared" ref="BF272:BF281" si="80">IF(U272="znížená",N272,0)</f>
        <v>0</v>
      </c>
      <c r="BG272" s="104">
        <f t="shared" ref="BG272:BG281" si="81">IF(U272="zákl. prenesená",N272,0)</f>
        <v>0</v>
      </c>
      <c r="BH272" s="104">
        <f t="shared" ref="BH272:BH281" si="82">IF(U272="zníž. prenesená",N272,0)</f>
        <v>0</v>
      </c>
      <c r="BI272" s="104">
        <f t="shared" ref="BI272:BI281" si="83">IF(U272="nulová",N272,0)</f>
        <v>0</v>
      </c>
      <c r="BJ272" s="18" t="s">
        <v>132</v>
      </c>
      <c r="BK272" s="169">
        <f t="shared" ref="BK272:BK281" si="84">ROUND(L272*K272,3)</f>
        <v>0</v>
      </c>
      <c r="BL272" s="18" t="s">
        <v>216</v>
      </c>
      <c r="BM272" s="18" t="s">
        <v>635</v>
      </c>
    </row>
    <row r="273" spans="2:65" s="1" customFormat="1" ht="25.5" customHeight="1">
      <c r="B273" s="34"/>
      <c r="C273" s="161" t="s">
        <v>636</v>
      </c>
      <c r="D273" s="161" t="s">
        <v>154</v>
      </c>
      <c r="E273" s="162" t="s">
        <v>637</v>
      </c>
      <c r="F273" s="241" t="s">
        <v>638</v>
      </c>
      <c r="G273" s="241"/>
      <c r="H273" s="241"/>
      <c r="I273" s="241"/>
      <c r="J273" s="163" t="s">
        <v>162</v>
      </c>
      <c r="K273" s="164">
        <v>17</v>
      </c>
      <c r="L273" s="235">
        <v>0</v>
      </c>
      <c r="M273" s="242"/>
      <c r="N273" s="236">
        <f t="shared" si="75"/>
        <v>0</v>
      </c>
      <c r="O273" s="236"/>
      <c r="P273" s="236"/>
      <c r="Q273" s="236"/>
      <c r="R273" s="36"/>
      <c r="T273" s="166" t="s">
        <v>20</v>
      </c>
      <c r="U273" s="43" t="s">
        <v>43</v>
      </c>
      <c r="V273" s="35"/>
      <c r="W273" s="167">
        <f t="shared" si="76"/>
        <v>0</v>
      </c>
      <c r="X273" s="167">
        <v>2.0000000000000002E-5</v>
      </c>
      <c r="Y273" s="167">
        <f t="shared" si="77"/>
        <v>3.4000000000000002E-4</v>
      </c>
      <c r="Z273" s="167">
        <v>0</v>
      </c>
      <c r="AA273" s="168">
        <f t="shared" si="78"/>
        <v>0</v>
      </c>
      <c r="AR273" s="18" t="s">
        <v>216</v>
      </c>
      <c r="AT273" s="18" t="s">
        <v>154</v>
      </c>
      <c r="AU273" s="18" t="s">
        <v>132</v>
      </c>
      <c r="AY273" s="18" t="s">
        <v>153</v>
      </c>
      <c r="BE273" s="104">
        <f t="shared" si="79"/>
        <v>0</v>
      </c>
      <c r="BF273" s="104">
        <f t="shared" si="80"/>
        <v>0</v>
      </c>
      <c r="BG273" s="104">
        <f t="shared" si="81"/>
        <v>0</v>
      </c>
      <c r="BH273" s="104">
        <f t="shared" si="82"/>
        <v>0</v>
      </c>
      <c r="BI273" s="104">
        <f t="shared" si="83"/>
        <v>0</v>
      </c>
      <c r="BJ273" s="18" t="s">
        <v>132</v>
      </c>
      <c r="BK273" s="169">
        <f t="shared" si="84"/>
        <v>0</v>
      </c>
      <c r="BL273" s="18" t="s">
        <v>216</v>
      </c>
      <c r="BM273" s="18" t="s">
        <v>639</v>
      </c>
    </row>
    <row r="274" spans="2:65" s="1" customFormat="1" ht="25.5" customHeight="1">
      <c r="B274" s="34"/>
      <c r="C274" s="170" t="s">
        <v>640</v>
      </c>
      <c r="D274" s="170" t="s">
        <v>283</v>
      </c>
      <c r="E274" s="171" t="s">
        <v>641</v>
      </c>
      <c r="F274" s="243" t="s">
        <v>642</v>
      </c>
      <c r="G274" s="243"/>
      <c r="H274" s="243"/>
      <c r="I274" s="243"/>
      <c r="J274" s="172" t="s">
        <v>162</v>
      </c>
      <c r="K274" s="173">
        <v>17</v>
      </c>
      <c r="L274" s="244">
        <v>0</v>
      </c>
      <c r="M274" s="245"/>
      <c r="N274" s="246">
        <f t="shared" si="75"/>
        <v>0</v>
      </c>
      <c r="O274" s="236"/>
      <c r="P274" s="236"/>
      <c r="Q274" s="236"/>
      <c r="R274" s="36"/>
      <c r="T274" s="166" t="s">
        <v>20</v>
      </c>
      <c r="U274" s="43" t="s">
        <v>43</v>
      </c>
      <c r="V274" s="35"/>
      <c r="W274" s="167">
        <f t="shared" si="76"/>
        <v>0</v>
      </c>
      <c r="X274" s="167">
        <v>8.0000000000000002E-3</v>
      </c>
      <c r="Y274" s="167">
        <f t="shared" si="77"/>
        <v>0.13600000000000001</v>
      </c>
      <c r="Z274" s="167">
        <v>0</v>
      </c>
      <c r="AA274" s="168">
        <f t="shared" si="78"/>
        <v>0</v>
      </c>
      <c r="AR274" s="18" t="s">
        <v>282</v>
      </c>
      <c r="AT274" s="18" t="s">
        <v>283</v>
      </c>
      <c r="AU274" s="18" t="s">
        <v>132</v>
      </c>
      <c r="AY274" s="18" t="s">
        <v>153</v>
      </c>
      <c r="BE274" s="104">
        <f t="shared" si="79"/>
        <v>0</v>
      </c>
      <c r="BF274" s="104">
        <f t="shared" si="80"/>
        <v>0</v>
      </c>
      <c r="BG274" s="104">
        <f t="shared" si="81"/>
        <v>0</v>
      </c>
      <c r="BH274" s="104">
        <f t="shared" si="82"/>
        <v>0</v>
      </c>
      <c r="BI274" s="104">
        <f t="shared" si="83"/>
        <v>0</v>
      </c>
      <c r="BJ274" s="18" t="s">
        <v>132</v>
      </c>
      <c r="BK274" s="169">
        <f t="shared" si="84"/>
        <v>0</v>
      </c>
      <c r="BL274" s="18" t="s">
        <v>216</v>
      </c>
      <c r="BM274" s="18" t="s">
        <v>643</v>
      </c>
    </row>
    <row r="275" spans="2:65" s="1" customFormat="1" ht="25.5" customHeight="1">
      <c r="B275" s="34"/>
      <c r="C275" s="161" t="s">
        <v>644</v>
      </c>
      <c r="D275" s="161" t="s">
        <v>154</v>
      </c>
      <c r="E275" s="162" t="s">
        <v>645</v>
      </c>
      <c r="F275" s="241" t="s">
        <v>646</v>
      </c>
      <c r="G275" s="241"/>
      <c r="H275" s="241"/>
      <c r="I275" s="241"/>
      <c r="J275" s="163" t="s">
        <v>162</v>
      </c>
      <c r="K275" s="164">
        <v>34</v>
      </c>
      <c r="L275" s="235">
        <v>0</v>
      </c>
      <c r="M275" s="242"/>
      <c r="N275" s="236">
        <f t="shared" si="75"/>
        <v>0</v>
      </c>
      <c r="O275" s="236"/>
      <c r="P275" s="236"/>
      <c r="Q275" s="236"/>
      <c r="R275" s="36"/>
      <c r="T275" s="166" t="s">
        <v>20</v>
      </c>
      <c r="U275" s="43" t="s">
        <v>43</v>
      </c>
      <c r="V275" s="35"/>
      <c r="W275" s="167">
        <f t="shared" si="76"/>
        <v>0</v>
      </c>
      <c r="X275" s="167">
        <v>0</v>
      </c>
      <c r="Y275" s="167">
        <f t="shared" si="77"/>
        <v>0</v>
      </c>
      <c r="Z275" s="167">
        <v>0</v>
      </c>
      <c r="AA275" s="168">
        <f t="shared" si="78"/>
        <v>0</v>
      </c>
      <c r="AR275" s="18" t="s">
        <v>216</v>
      </c>
      <c r="AT275" s="18" t="s">
        <v>154</v>
      </c>
      <c r="AU275" s="18" t="s">
        <v>132</v>
      </c>
      <c r="AY275" s="18" t="s">
        <v>153</v>
      </c>
      <c r="BE275" s="104">
        <f t="shared" si="79"/>
        <v>0</v>
      </c>
      <c r="BF275" s="104">
        <f t="shared" si="80"/>
        <v>0</v>
      </c>
      <c r="BG275" s="104">
        <f t="shared" si="81"/>
        <v>0</v>
      </c>
      <c r="BH275" s="104">
        <f t="shared" si="82"/>
        <v>0</v>
      </c>
      <c r="BI275" s="104">
        <f t="shared" si="83"/>
        <v>0</v>
      </c>
      <c r="BJ275" s="18" t="s">
        <v>132</v>
      </c>
      <c r="BK275" s="169">
        <f t="shared" si="84"/>
        <v>0</v>
      </c>
      <c r="BL275" s="18" t="s">
        <v>216</v>
      </c>
      <c r="BM275" s="18" t="s">
        <v>647</v>
      </c>
    </row>
    <row r="276" spans="2:65" s="1" customFormat="1" ht="38.25" customHeight="1">
      <c r="B276" s="34"/>
      <c r="C276" s="170" t="s">
        <v>648</v>
      </c>
      <c r="D276" s="170" t="s">
        <v>283</v>
      </c>
      <c r="E276" s="171" t="s">
        <v>649</v>
      </c>
      <c r="F276" s="243" t="s">
        <v>650</v>
      </c>
      <c r="G276" s="243"/>
      <c r="H276" s="243"/>
      <c r="I276" s="243"/>
      <c r="J276" s="172" t="s">
        <v>162</v>
      </c>
      <c r="K276" s="173">
        <v>34</v>
      </c>
      <c r="L276" s="244">
        <v>0</v>
      </c>
      <c r="M276" s="245"/>
      <c r="N276" s="246">
        <f t="shared" si="75"/>
        <v>0</v>
      </c>
      <c r="O276" s="236"/>
      <c r="P276" s="236"/>
      <c r="Q276" s="236"/>
      <c r="R276" s="36"/>
      <c r="T276" s="166" t="s">
        <v>20</v>
      </c>
      <c r="U276" s="43" t="s">
        <v>43</v>
      </c>
      <c r="V276" s="35"/>
      <c r="W276" s="167">
        <f t="shared" si="76"/>
        <v>0</v>
      </c>
      <c r="X276" s="167">
        <v>3.0000000000000001E-5</v>
      </c>
      <c r="Y276" s="167">
        <f t="shared" si="77"/>
        <v>1.0200000000000001E-3</v>
      </c>
      <c r="Z276" s="167">
        <v>0</v>
      </c>
      <c r="AA276" s="168">
        <f t="shared" si="78"/>
        <v>0</v>
      </c>
      <c r="AR276" s="18" t="s">
        <v>282</v>
      </c>
      <c r="AT276" s="18" t="s">
        <v>283</v>
      </c>
      <c r="AU276" s="18" t="s">
        <v>132</v>
      </c>
      <c r="AY276" s="18" t="s">
        <v>153</v>
      </c>
      <c r="BE276" s="104">
        <f t="shared" si="79"/>
        <v>0</v>
      </c>
      <c r="BF276" s="104">
        <f t="shared" si="80"/>
        <v>0</v>
      </c>
      <c r="BG276" s="104">
        <f t="shared" si="81"/>
        <v>0</v>
      </c>
      <c r="BH276" s="104">
        <f t="shared" si="82"/>
        <v>0</v>
      </c>
      <c r="BI276" s="104">
        <f t="shared" si="83"/>
        <v>0</v>
      </c>
      <c r="BJ276" s="18" t="s">
        <v>132</v>
      </c>
      <c r="BK276" s="169">
        <f t="shared" si="84"/>
        <v>0</v>
      </c>
      <c r="BL276" s="18" t="s">
        <v>216</v>
      </c>
      <c r="BM276" s="18" t="s">
        <v>651</v>
      </c>
    </row>
    <row r="277" spans="2:65" s="1" customFormat="1" ht="38.25" customHeight="1">
      <c r="B277" s="34"/>
      <c r="C277" s="161" t="s">
        <v>652</v>
      </c>
      <c r="D277" s="161" t="s">
        <v>154</v>
      </c>
      <c r="E277" s="162" t="s">
        <v>653</v>
      </c>
      <c r="F277" s="241" t="s">
        <v>654</v>
      </c>
      <c r="G277" s="241"/>
      <c r="H277" s="241"/>
      <c r="I277" s="241"/>
      <c r="J277" s="163" t="s">
        <v>655</v>
      </c>
      <c r="K277" s="164">
        <v>765</v>
      </c>
      <c r="L277" s="235">
        <v>0</v>
      </c>
      <c r="M277" s="242"/>
      <c r="N277" s="236">
        <f t="shared" si="75"/>
        <v>0</v>
      </c>
      <c r="O277" s="236"/>
      <c r="P277" s="236"/>
      <c r="Q277" s="236"/>
      <c r="R277" s="36"/>
      <c r="T277" s="166" t="s">
        <v>20</v>
      </c>
      <c r="U277" s="43" t="s">
        <v>43</v>
      </c>
      <c r="V277" s="35"/>
      <c r="W277" s="167">
        <f t="shared" si="76"/>
        <v>0</v>
      </c>
      <c r="X277" s="167">
        <v>0</v>
      </c>
      <c r="Y277" s="167">
        <f t="shared" si="77"/>
        <v>0</v>
      </c>
      <c r="Z277" s="167">
        <v>1.0000000000000001E-5</v>
      </c>
      <c r="AA277" s="168">
        <f t="shared" si="78"/>
        <v>7.6500000000000005E-3</v>
      </c>
      <c r="AR277" s="18" t="s">
        <v>158</v>
      </c>
      <c r="AT277" s="18" t="s">
        <v>154</v>
      </c>
      <c r="AU277" s="18" t="s">
        <v>132</v>
      </c>
      <c r="AY277" s="18" t="s">
        <v>153</v>
      </c>
      <c r="BE277" s="104">
        <f t="shared" si="79"/>
        <v>0</v>
      </c>
      <c r="BF277" s="104">
        <f t="shared" si="80"/>
        <v>0</v>
      </c>
      <c r="BG277" s="104">
        <f t="shared" si="81"/>
        <v>0</v>
      </c>
      <c r="BH277" s="104">
        <f t="shared" si="82"/>
        <v>0</v>
      </c>
      <c r="BI277" s="104">
        <f t="shared" si="83"/>
        <v>0</v>
      </c>
      <c r="BJ277" s="18" t="s">
        <v>132</v>
      </c>
      <c r="BK277" s="169">
        <f t="shared" si="84"/>
        <v>0</v>
      </c>
      <c r="BL277" s="18" t="s">
        <v>158</v>
      </c>
      <c r="BM277" s="18" t="s">
        <v>656</v>
      </c>
    </row>
    <row r="278" spans="2:65" s="1" customFormat="1" ht="16.5" customHeight="1">
      <c r="B278" s="34"/>
      <c r="C278" s="170" t="s">
        <v>657</v>
      </c>
      <c r="D278" s="170" t="s">
        <v>283</v>
      </c>
      <c r="E278" s="171" t="s">
        <v>658</v>
      </c>
      <c r="F278" s="243" t="s">
        <v>659</v>
      </c>
      <c r="G278" s="243"/>
      <c r="H278" s="243"/>
      <c r="I278" s="243"/>
      <c r="J278" s="172" t="s">
        <v>162</v>
      </c>
      <c r="K278" s="173">
        <v>51</v>
      </c>
      <c r="L278" s="244">
        <v>0</v>
      </c>
      <c r="M278" s="245"/>
      <c r="N278" s="246">
        <f t="shared" si="75"/>
        <v>0</v>
      </c>
      <c r="O278" s="236"/>
      <c r="P278" s="236"/>
      <c r="Q278" s="236"/>
      <c r="R278" s="36"/>
      <c r="T278" s="166" t="s">
        <v>20</v>
      </c>
      <c r="U278" s="43" t="s">
        <v>43</v>
      </c>
      <c r="V278" s="35"/>
      <c r="W278" s="167">
        <f t="shared" si="76"/>
        <v>0</v>
      </c>
      <c r="X278" s="167">
        <v>2.5000000000000001E-4</v>
      </c>
      <c r="Y278" s="167">
        <f t="shared" si="77"/>
        <v>1.2750000000000001E-2</v>
      </c>
      <c r="Z278" s="167">
        <v>0</v>
      </c>
      <c r="AA278" s="168">
        <f t="shared" si="78"/>
        <v>0</v>
      </c>
      <c r="AR278" s="18" t="s">
        <v>282</v>
      </c>
      <c r="AT278" s="18" t="s">
        <v>283</v>
      </c>
      <c r="AU278" s="18" t="s">
        <v>132</v>
      </c>
      <c r="AY278" s="18" t="s">
        <v>153</v>
      </c>
      <c r="BE278" s="104">
        <f t="shared" si="79"/>
        <v>0</v>
      </c>
      <c r="BF278" s="104">
        <f t="shared" si="80"/>
        <v>0</v>
      </c>
      <c r="BG278" s="104">
        <f t="shared" si="81"/>
        <v>0</v>
      </c>
      <c r="BH278" s="104">
        <f t="shared" si="82"/>
        <v>0</v>
      </c>
      <c r="BI278" s="104">
        <f t="shared" si="83"/>
        <v>0</v>
      </c>
      <c r="BJ278" s="18" t="s">
        <v>132</v>
      </c>
      <c r="BK278" s="169">
        <f t="shared" si="84"/>
        <v>0</v>
      </c>
      <c r="BL278" s="18" t="s">
        <v>216</v>
      </c>
      <c r="BM278" s="18" t="s">
        <v>660</v>
      </c>
    </row>
    <row r="279" spans="2:65" s="1" customFormat="1" ht="38.25" customHeight="1">
      <c r="B279" s="34"/>
      <c r="C279" s="161" t="s">
        <v>661</v>
      </c>
      <c r="D279" s="161" t="s">
        <v>154</v>
      </c>
      <c r="E279" s="162" t="s">
        <v>662</v>
      </c>
      <c r="F279" s="241" t="s">
        <v>663</v>
      </c>
      <c r="G279" s="241"/>
      <c r="H279" s="241"/>
      <c r="I279" s="241"/>
      <c r="J279" s="163" t="s">
        <v>162</v>
      </c>
      <c r="K279" s="164">
        <v>68</v>
      </c>
      <c r="L279" s="235">
        <v>0</v>
      </c>
      <c r="M279" s="242"/>
      <c r="N279" s="236">
        <f t="shared" si="75"/>
        <v>0</v>
      </c>
      <c r="O279" s="236"/>
      <c r="P279" s="236"/>
      <c r="Q279" s="236"/>
      <c r="R279" s="36"/>
      <c r="T279" s="166" t="s">
        <v>20</v>
      </c>
      <c r="U279" s="43" t="s">
        <v>43</v>
      </c>
      <c r="V279" s="35"/>
      <c r="W279" s="167">
        <f t="shared" si="76"/>
        <v>0</v>
      </c>
      <c r="X279" s="167">
        <v>1.0000000000000001E-5</v>
      </c>
      <c r="Y279" s="167">
        <f t="shared" si="77"/>
        <v>6.8000000000000005E-4</v>
      </c>
      <c r="Z279" s="167">
        <v>0</v>
      </c>
      <c r="AA279" s="168">
        <f t="shared" si="78"/>
        <v>0</v>
      </c>
      <c r="AR279" s="18" t="s">
        <v>216</v>
      </c>
      <c r="AT279" s="18" t="s">
        <v>154</v>
      </c>
      <c r="AU279" s="18" t="s">
        <v>132</v>
      </c>
      <c r="AY279" s="18" t="s">
        <v>153</v>
      </c>
      <c r="BE279" s="104">
        <f t="shared" si="79"/>
        <v>0</v>
      </c>
      <c r="BF279" s="104">
        <f t="shared" si="80"/>
        <v>0</v>
      </c>
      <c r="BG279" s="104">
        <f t="shared" si="81"/>
        <v>0</v>
      </c>
      <c r="BH279" s="104">
        <f t="shared" si="82"/>
        <v>0</v>
      </c>
      <c r="BI279" s="104">
        <f t="shared" si="83"/>
        <v>0</v>
      </c>
      <c r="BJ279" s="18" t="s">
        <v>132</v>
      </c>
      <c r="BK279" s="169">
        <f t="shared" si="84"/>
        <v>0</v>
      </c>
      <c r="BL279" s="18" t="s">
        <v>216</v>
      </c>
      <c r="BM279" s="18" t="s">
        <v>664</v>
      </c>
    </row>
    <row r="280" spans="2:65" s="1" customFormat="1" ht="38.25" customHeight="1">
      <c r="B280" s="34"/>
      <c r="C280" s="161" t="s">
        <v>665</v>
      </c>
      <c r="D280" s="161" t="s">
        <v>154</v>
      </c>
      <c r="E280" s="162" t="s">
        <v>666</v>
      </c>
      <c r="F280" s="241" t="s">
        <v>667</v>
      </c>
      <c r="G280" s="241"/>
      <c r="H280" s="241"/>
      <c r="I280" s="241"/>
      <c r="J280" s="163" t="s">
        <v>668</v>
      </c>
      <c r="K280" s="164">
        <v>5</v>
      </c>
      <c r="L280" s="235">
        <v>0</v>
      </c>
      <c r="M280" s="242"/>
      <c r="N280" s="236">
        <f t="shared" si="75"/>
        <v>0</v>
      </c>
      <c r="O280" s="236"/>
      <c r="P280" s="236"/>
      <c r="Q280" s="236"/>
      <c r="R280" s="36"/>
      <c r="T280" s="166" t="s">
        <v>20</v>
      </c>
      <c r="U280" s="43" t="s">
        <v>43</v>
      </c>
      <c r="V280" s="35"/>
      <c r="W280" s="167">
        <f t="shared" si="76"/>
        <v>0</v>
      </c>
      <c r="X280" s="167">
        <v>0</v>
      </c>
      <c r="Y280" s="167">
        <f t="shared" si="77"/>
        <v>0</v>
      </c>
      <c r="Z280" s="167">
        <v>0</v>
      </c>
      <c r="AA280" s="168">
        <f t="shared" si="78"/>
        <v>0</v>
      </c>
      <c r="AR280" s="18" t="s">
        <v>216</v>
      </c>
      <c r="AT280" s="18" t="s">
        <v>154</v>
      </c>
      <c r="AU280" s="18" t="s">
        <v>132</v>
      </c>
      <c r="AY280" s="18" t="s">
        <v>153</v>
      </c>
      <c r="BE280" s="104">
        <f t="shared" si="79"/>
        <v>0</v>
      </c>
      <c r="BF280" s="104">
        <f t="shared" si="80"/>
        <v>0</v>
      </c>
      <c r="BG280" s="104">
        <f t="shared" si="81"/>
        <v>0</v>
      </c>
      <c r="BH280" s="104">
        <f t="shared" si="82"/>
        <v>0</v>
      </c>
      <c r="BI280" s="104">
        <f t="shared" si="83"/>
        <v>0</v>
      </c>
      <c r="BJ280" s="18" t="s">
        <v>132</v>
      </c>
      <c r="BK280" s="169">
        <f t="shared" si="84"/>
        <v>0</v>
      </c>
      <c r="BL280" s="18" t="s">
        <v>216</v>
      </c>
      <c r="BM280" s="18" t="s">
        <v>669</v>
      </c>
    </row>
    <row r="281" spans="2:65" s="1" customFormat="1" ht="25.5" customHeight="1">
      <c r="B281" s="34"/>
      <c r="C281" s="161" t="s">
        <v>670</v>
      </c>
      <c r="D281" s="161" t="s">
        <v>154</v>
      </c>
      <c r="E281" s="162" t="s">
        <v>671</v>
      </c>
      <c r="F281" s="241" t="s">
        <v>672</v>
      </c>
      <c r="G281" s="241"/>
      <c r="H281" s="241"/>
      <c r="I281" s="241"/>
      <c r="J281" s="163" t="s">
        <v>301</v>
      </c>
      <c r="K281" s="165">
        <v>0</v>
      </c>
      <c r="L281" s="235">
        <v>0</v>
      </c>
      <c r="M281" s="242"/>
      <c r="N281" s="236">
        <f t="shared" si="75"/>
        <v>0</v>
      </c>
      <c r="O281" s="236"/>
      <c r="P281" s="236"/>
      <c r="Q281" s="236"/>
      <c r="R281" s="36"/>
      <c r="T281" s="166" t="s">
        <v>20</v>
      </c>
      <c r="U281" s="43" t="s">
        <v>43</v>
      </c>
      <c r="V281" s="35"/>
      <c r="W281" s="167">
        <f t="shared" si="76"/>
        <v>0</v>
      </c>
      <c r="X281" s="167">
        <v>0</v>
      </c>
      <c r="Y281" s="167">
        <f t="shared" si="77"/>
        <v>0</v>
      </c>
      <c r="Z281" s="167">
        <v>0</v>
      </c>
      <c r="AA281" s="168">
        <f t="shared" si="78"/>
        <v>0</v>
      </c>
      <c r="AR281" s="18" t="s">
        <v>216</v>
      </c>
      <c r="AT281" s="18" t="s">
        <v>154</v>
      </c>
      <c r="AU281" s="18" t="s">
        <v>132</v>
      </c>
      <c r="AY281" s="18" t="s">
        <v>153</v>
      </c>
      <c r="BE281" s="104">
        <f t="shared" si="79"/>
        <v>0</v>
      </c>
      <c r="BF281" s="104">
        <f t="shared" si="80"/>
        <v>0</v>
      </c>
      <c r="BG281" s="104">
        <f t="shared" si="81"/>
        <v>0</v>
      </c>
      <c r="BH281" s="104">
        <f t="shared" si="82"/>
        <v>0</v>
      </c>
      <c r="BI281" s="104">
        <f t="shared" si="83"/>
        <v>0</v>
      </c>
      <c r="BJ281" s="18" t="s">
        <v>132</v>
      </c>
      <c r="BK281" s="169">
        <f t="shared" si="84"/>
        <v>0</v>
      </c>
      <c r="BL281" s="18" t="s">
        <v>216</v>
      </c>
      <c r="BM281" s="18" t="s">
        <v>673</v>
      </c>
    </row>
    <row r="282" spans="2:65" s="9" customFormat="1" ht="29.85" customHeight="1">
      <c r="B282" s="150"/>
      <c r="C282" s="151"/>
      <c r="D282" s="160" t="s">
        <v>119</v>
      </c>
      <c r="E282" s="160"/>
      <c r="F282" s="160"/>
      <c r="G282" s="160"/>
      <c r="H282" s="160"/>
      <c r="I282" s="160"/>
      <c r="J282" s="160"/>
      <c r="K282" s="160"/>
      <c r="L282" s="160"/>
      <c r="M282" s="160"/>
      <c r="N282" s="225">
        <f>BK282</f>
        <v>0</v>
      </c>
      <c r="O282" s="226"/>
      <c r="P282" s="226"/>
      <c r="Q282" s="226"/>
      <c r="R282" s="153"/>
      <c r="T282" s="154"/>
      <c r="U282" s="151"/>
      <c r="V282" s="151"/>
      <c r="W282" s="155">
        <f>SUM(W283:W288)</f>
        <v>0</v>
      </c>
      <c r="X282" s="151"/>
      <c r="Y282" s="155">
        <f>SUM(Y283:Y288)</f>
        <v>0.44251000000000007</v>
      </c>
      <c r="Z282" s="151"/>
      <c r="AA282" s="156">
        <f>SUM(AA283:AA288)</f>
        <v>1.7000000000000001E-2</v>
      </c>
      <c r="AR282" s="157" t="s">
        <v>132</v>
      </c>
      <c r="AT282" s="158" t="s">
        <v>75</v>
      </c>
      <c r="AU282" s="158" t="s">
        <v>81</v>
      </c>
      <c r="AY282" s="157" t="s">
        <v>153</v>
      </c>
      <c r="BK282" s="159">
        <f>SUM(BK283:BK288)</f>
        <v>0</v>
      </c>
    </row>
    <row r="283" spans="2:65" s="1" customFormat="1" ht="51" customHeight="1">
      <c r="B283" s="34"/>
      <c r="C283" s="161" t="s">
        <v>674</v>
      </c>
      <c r="D283" s="161" t="s">
        <v>154</v>
      </c>
      <c r="E283" s="162" t="s">
        <v>675</v>
      </c>
      <c r="F283" s="241" t="s">
        <v>676</v>
      </c>
      <c r="G283" s="241"/>
      <c r="H283" s="241"/>
      <c r="I283" s="241"/>
      <c r="J283" s="163" t="s">
        <v>162</v>
      </c>
      <c r="K283" s="164">
        <v>17</v>
      </c>
      <c r="L283" s="235">
        <v>0</v>
      </c>
      <c r="M283" s="242"/>
      <c r="N283" s="236">
        <f t="shared" ref="N283:N288" si="85">ROUND(L283*K283,3)</f>
        <v>0</v>
      </c>
      <c r="O283" s="236"/>
      <c r="P283" s="236"/>
      <c r="Q283" s="236"/>
      <c r="R283" s="36"/>
      <c r="T283" s="166" t="s">
        <v>20</v>
      </c>
      <c r="U283" s="43" t="s">
        <v>43</v>
      </c>
      <c r="V283" s="35"/>
      <c r="W283" s="167">
        <f t="shared" ref="W283:W288" si="86">V283*K283</f>
        <v>0</v>
      </c>
      <c r="X283" s="167">
        <v>0</v>
      </c>
      <c r="Y283" s="167">
        <f t="shared" ref="Y283:Y288" si="87">X283*K283</f>
        <v>0</v>
      </c>
      <c r="Z283" s="167">
        <v>0</v>
      </c>
      <c r="AA283" s="168">
        <f t="shared" ref="AA283:AA288" si="88">Z283*K283</f>
        <v>0</v>
      </c>
      <c r="AR283" s="18" t="s">
        <v>216</v>
      </c>
      <c r="AT283" s="18" t="s">
        <v>154</v>
      </c>
      <c r="AU283" s="18" t="s">
        <v>132</v>
      </c>
      <c r="AY283" s="18" t="s">
        <v>153</v>
      </c>
      <c r="BE283" s="104">
        <f t="shared" ref="BE283:BE288" si="89">IF(U283="základná",N283,0)</f>
        <v>0</v>
      </c>
      <c r="BF283" s="104">
        <f t="shared" ref="BF283:BF288" si="90">IF(U283="znížená",N283,0)</f>
        <v>0</v>
      </c>
      <c r="BG283" s="104">
        <f t="shared" ref="BG283:BG288" si="91">IF(U283="zákl. prenesená",N283,0)</f>
        <v>0</v>
      </c>
      <c r="BH283" s="104">
        <f t="shared" ref="BH283:BH288" si="92">IF(U283="zníž. prenesená",N283,0)</f>
        <v>0</v>
      </c>
      <c r="BI283" s="104">
        <f t="shared" ref="BI283:BI288" si="93">IF(U283="nulová",N283,0)</f>
        <v>0</v>
      </c>
      <c r="BJ283" s="18" t="s">
        <v>132</v>
      </c>
      <c r="BK283" s="169">
        <f t="shared" ref="BK283:BK288" si="94">ROUND(L283*K283,3)</f>
        <v>0</v>
      </c>
      <c r="BL283" s="18" t="s">
        <v>216</v>
      </c>
      <c r="BM283" s="18" t="s">
        <v>677</v>
      </c>
    </row>
    <row r="284" spans="2:65" s="1" customFormat="1" ht="16.5" customHeight="1">
      <c r="B284" s="34"/>
      <c r="C284" s="170" t="s">
        <v>678</v>
      </c>
      <c r="D284" s="170" t="s">
        <v>283</v>
      </c>
      <c r="E284" s="171" t="s">
        <v>679</v>
      </c>
      <c r="F284" s="243" t="s">
        <v>680</v>
      </c>
      <c r="G284" s="243"/>
      <c r="H284" s="243"/>
      <c r="I284" s="243"/>
      <c r="J284" s="172" t="s">
        <v>162</v>
      </c>
      <c r="K284" s="173">
        <v>17</v>
      </c>
      <c r="L284" s="244">
        <v>0</v>
      </c>
      <c r="M284" s="245"/>
      <c r="N284" s="246">
        <f t="shared" si="85"/>
        <v>0</v>
      </c>
      <c r="O284" s="236"/>
      <c r="P284" s="236"/>
      <c r="Q284" s="236"/>
      <c r="R284" s="36"/>
      <c r="T284" s="166" t="s">
        <v>20</v>
      </c>
      <c r="U284" s="43" t="s">
        <v>43</v>
      </c>
      <c r="V284" s="35"/>
      <c r="W284" s="167">
        <f t="shared" si="86"/>
        <v>0</v>
      </c>
      <c r="X284" s="167">
        <v>1E-3</v>
      </c>
      <c r="Y284" s="167">
        <f t="shared" si="87"/>
        <v>1.7000000000000001E-2</v>
      </c>
      <c r="Z284" s="167">
        <v>0</v>
      </c>
      <c r="AA284" s="168">
        <f t="shared" si="88"/>
        <v>0</v>
      </c>
      <c r="AR284" s="18" t="s">
        <v>282</v>
      </c>
      <c r="AT284" s="18" t="s">
        <v>283</v>
      </c>
      <c r="AU284" s="18" t="s">
        <v>132</v>
      </c>
      <c r="AY284" s="18" t="s">
        <v>153</v>
      </c>
      <c r="BE284" s="104">
        <f t="shared" si="89"/>
        <v>0</v>
      </c>
      <c r="BF284" s="104">
        <f t="shared" si="90"/>
        <v>0</v>
      </c>
      <c r="BG284" s="104">
        <f t="shared" si="91"/>
        <v>0</v>
      </c>
      <c r="BH284" s="104">
        <f t="shared" si="92"/>
        <v>0</v>
      </c>
      <c r="BI284" s="104">
        <f t="shared" si="93"/>
        <v>0</v>
      </c>
      <c r="BJ284" s="18" t="s">
        <v>132</v>
      </c>
      <c r="BK284" s="169">
        <f t="shared" si="94"/>
        <v>0</v>
      </c>
      <c r="BL284" s="18" t="s">
        <v>216</v>
      </c>
      <c r="BM284" s="18" t="s">
        <v>681</v>
      </c>
    </row>
    <row r="285" spans="2:65" s="1" customFormat="1" ht="38.25" customHeight="1">
      <c r="B285" s="34"/>
      <c r="C285" s="170" t="s">
        <v>682</v>
      </c>
      <c r="D285" s="170" t="s">
        <v>283</v>
      </c>
      <c r="E285" s="171" t="s">
        <v>683</v>
      </c>
      <c r="F285" s="243" t="s">
        <v>684</v>
      </c>
      <c r="G285" s="243"/>
      <c r="H285" s="243"/>
      <c r="I285" s="243"/>
      <c r="J285" s="172" t="s">
        <v>162</v>
      </c>
      <c r="K285" s="173">
        <v>17</v>
      </c>
      <c r="L285" s="244">
        <v>0</v>
      </c>
      <c r="M285" s="245"/>
      <c r="N285" s="246">
        <f t="shared" si="85"/>
        <v>0</v>
      </c>
      <c r="O285" s="236"/>
      <c r="P285" s="236"/>
      <c r="Q285" s="236"/>
      <c r="R285" s="36"/>
      <c r="T285" s="166" t="s">
        <v>20</v>
      </c>
      <c r="U285" s="43" t="s">
        <v>43</v>
      </c>
      <c r="V285" s="35"/>
      <c r="W285" s="167">
        <f t="shared" si="86"/>
        <v>0</v>
      </c>
      <c r="X285" s="167">
        <v>2.5000000000000001E-2</v>
      </c>
      <c r="Y285" s="167">
        <f t="shared" si="87"/>
        <v>0.42500000000000004</v>
      </c>
      <c r="Z285" s="167">
        <v>0</v>
      </c>
      <c r="AA285" s="168">
        <f t="shared" si="88"/>
        <v>0</v>
      </c>
      <c r="AR285" s="18" t="s">
        <v>282</v>
      </c>
      <c r="AT285" s="18" t="s">
        <v>283</v>
      </c>
      <c r="AU285" s="18" t="s">
        <v>132</v>
      </c>
      <c r="AY285" s="18" t="s">
        <v>153</v>
      </c>
      <c r="BE285" s="104">
        <f t="shared" si="89"/>
        <v>0</v>
      </c>
      <c r="BF285" s="104">
        <f t="shared" si="90"/>
        <v>0</v>
      </c>
      <c r="BG285" s="104">
        <f t="shared" si="91"/>
        <v>0</v>
      </c>
      <c r="BH285" s="104">
        <f t="shared" si="92"/>
        <v>0</v>
      </c>
      <c r="BI285" s="104">
        <f t="shared" si="93"/>
        <v>0</v>
      </c>
      <c r="BJ285" s="18" t="s">
        <v>132</v>
      </c>
      <c r="BK285" s="169">
        <f t="shared" si="94"/>
        <v>0</v>
      </c>
      <c r="BL285" s="18" t="s">
        <v>216</v>
      </c>
      <c r="BM285" s="18" t="s">
        <v>685</v>
      </c>
    </row>
    <row r="286" spans="2:65" s="1" customFormat="1" ht="25.5" customHeight="1">
      <c r="B286" s="34"/>
      <c r="C286" s="161" t="s">
        <v>686</v>
      </c>
      <c r="D286" s="161" t="s">
        <v>154</v>
      </c>
      <c r="E286" s="162" t="s">
        <v>687</v>
      </c>
      <c r="F286" s="241" t="s">
        <v>688</v>
      </c>
      <c r="G286" s="241"/>
      <c r="H286" s="241"/>
      <c r="I286" s="241"/>
      <c r="J286" s="163" t="s">
        <v>162</v>
      </c>
      <c r="K286" s="164">
        <v>17</v>
      </c>
      <c r="L286" s="235">
        <v>0</v>
      </c>
      <c r="M286" s="242"/>
      <c r="N286" s="236">
        <f t="shared" si="85"/>
        <v>0</v>
      </c>
      <c r="O286" s="236"/>
      <c r="P286" s="236"/>
      <c r="Q286" s="236"/>
      <c r="R286" s="36"/>
      <c r="T286" s="166" t="s">
        <v>20</v>
      </c>
      <c r="U286" s="43" t="s">
        <v>43</v>
      </c>
      <c r="V286" s="35"/>
      <c r="W286" s="167">
        <f t="shared" si="86"/>
        <v>0</v>
      </c>
      <c r="X286" s="167">
        <v>0</v>
      </c>
      <c r="Y286" s="167">
        <f t="shared" si="87"/>
        <v>0</v>
      </c>
      <c r="Z286" s="167">
        <v>1E-3</v>
      </c>
      <c r="AA286" s="168">
        <f t="shared" si="88"/>
        <v>1.7000000000000001E-2</v>
      </c>
      <c r="AR286" s="18" t="s">
        <v>216</v>
      </c>
      <c r="AT286" s="18" t="s">
        <v>154</v>
      </c>
      <c r="AU286" s="18" t="s">
        <v>132</v>
      </c>
      <c r="AY286" s="18" t="s">
        <v>153</v>
      </c>
      <c r="BE286" s="104">
        <f t="shared" si="89"/>
        <v>0</v>
      </c>
      <c r="BF286" s="104">
        <f t="shared" si="90"/>
        <v>0</v>
      </c>
      <c r="BG286" s="104">
        <f t="shared" si="91"/>
        <v>0</v>
      </c>
      <c r="BH286" s="104">
        <f t="shared" si="92"/>
        <v>0</v>
      </c>
      <c r="BI286" s="104">
        <f t="shared" si="93"/>
        <v>0</v>
      </c>
      <c r="BJ286" s="18" t="s">
        <v>132</v>
      </c>
      <c r="BK286" s="169">
        <f t="shared" si="94"/>
        <v>0</v>
      </c>
      <c r="BL286" s="18" t="s">
        <v>216</v>
      </c>
      <c r="BM286" s="18" t="s">
        <v>689</v>
      </c>
    </row>
    <row r="287" spans="2:65" s="1" customFormat="1" ht="16.5" customHeight="1">
      <c r="B287" s="34"/>
      <c r="C287" s="161" t="s">
        <v>690</v>
      </c>
      <c r="D287" s="161" t="s">
        <v>154</v>
      </c>
      <c r="E287" s="162" t="s">
        <v>691</v>
      </c>
      <c r="F287" s="241" t="s">
        <v>692</v>
      </c>
      <c r="G287" s="241"/>
      <c r="H287" s="241"/>
      <c r="I287" s="241"/>
      <c r="J287" s="163" t="s">
        <v>162</v>
      </c>
      <c r="K287" s="164">
        <v>17</v>
      </c>
      <c r="L287" s="235">
        <v>0</v>
      </c>
      <c r="M287" s="242"/>
      <c r="N287" s="236">
        <f t="shared" si="85"/>
        <v>0</v>
      </c>
      <c r="O287" s="236"/>
      <c r="P287" s="236"/>
      <c r="Q287" s="236"/>
      <c r="R287" s="36"/>
      <c r="T287" s="166" t="s">
        <v>20</v>
      </c>
      <c r="U287" s="43" t="s">
        <v>43</v>
      </c>
      <c r="V287" s="35"/>
      <c r="W287" s="167">
        <f t="shared" si="86"/>
        <v>0</v>
      </c>
      <c r="X287" s="167">
        <v>3.0000000000000001E-5</v>
      </c>
      <c r="Y287" s="167">
        <f t="shared" si="87"/>
        <v>5.1000000000000004E-4</v>
      </c>
      <c r="Z287" s="167">
        <v>0</v>
      </c>
      <c r="AA287" s="168">
        <f t="shared" si="88"/>
        <v>0</v>
      </c>
      <c r="AR287" s="18" t="s">
        <v>216</v>
      </c>
      <c r="AT287" s="18" t="s">
        <v>154</v>
      </c>
      <c r="AU287" s="18" t="s">
        <v>132</v>
      </c>
      <c r="AY287" s="18" t="s">
        <v>153</v>
      </c>
      <c r="BE287" s="104">
        <f t="shared" si="89"/>
        <v>0</v>
      </c>
      <c r="BF287" s="104">
        <f t="shared" si="90"/>
        <v>0</v>
      </c>
      <c r="BG287" s="104">
        <f t="shared" si="91"/>
        <v>0</v>
      </c>
      <c r="BH287" s="104">
        <f t="shared" si="92"/>
        <v>0</v>
      </c>
      <c r="BI287" s="104">
        <f t="shared" si="93"/>
        <v>0</v>
      </c>
      <c r="BJ287" s="18" t="s">
        <v>132</v>
      </c>
      <c r="BK287" s="169">
        <f t="shared" si="94"/>
        <v>0</v>
      </c>
      <c r="BL287" s="18" t="s">
        <v>216</v>
      </c>
      <c r="BM287" s="18" t="s">
        <v>693</v>
      </c>
    </row>
    <row r="288" spans="2:65" s="1" customFormat="1" ht="25.5" customHeight="1">
      <c r="B288" s="34"/>
      <c r="C288" s="161" t="s">
        <v>694</v>
      </c>
      <c r="D288" s="161" t="s">
        <v>154</v>
      </c>
      <c r="E288" s="162" t="s">
        <v>695</v>
      </c>
      <c r="F288" s="241" t="s">
        <v>696</v>
      </c>
      <c r="G288" s="241"/>
      <c r="H288" s="241"/>
      <c r="I288" s="241"/>
      <c r="J288" s="163" t="s">
        <v>301</v>
      </c>
      <c r="K288" s="165">
        <v>0</v>
      </c>
      <c r="L288" s="235">
        <v>0</v>
      </c>
      <c r="M288" s="242"/>
      <c r="N288" s="236">
        <f t="shared" si="85"/>
        <v>0</v>
      </c>
      <c r="O288" s="236"/>
      <c r="P288" s="236"/>
      <c r="Q288" s="236"/>
      <c r="R288" s="36"/>
      <c r="T288" s="166" t="s">
        <v>20</v>
      </c>
      <c r="U288" s="43" t="s">
        <v>43</v>
      </c>
      <c r="V288" s="35"/>
      <c r="W288" s="167">
        <f t="shared" si="86"/>
        <v>0</v>
      </c>
      <c r="X288" s="167">
        <v>0</v>
      </c>
      <c r="Y288" s="167">
        <f t="shared" si="87"/>
        <v>0</v>
      </c>
      <c r="Z288" s="167">
        <v>0</v>
      </c>
      <c r="AA288" s="168">
        <f t="shared" si="88"/>
        <v>0</v>
      </c>
      <c r="AR288" s="18" t="s">
        <v>216</v>
      </c>
      <c r="AT288" s="18" t="s">
        <v>154</v>
      </c>
      <c r="AU288" s="18" t="s">
        <v>132</v>
      </c>
      <c r="AY288" s="18" t="s">
        <v>153</v>
      </c>
      <c r="BE288" s="104">
        <f t="shared" si="89"/>
        <v>0</v>
      </c>
      <c r="BF288" s="104">
        <f t="shared" si="90"/>
        <v>0</v>
      </c>
      <c r="BG288" s="104">
        <f t="shared" si="91"/>
        <v>0</v>
      </c>
      <c r="BH288" s="104">
        <f t="shared" si="92"/>
        <v>0</v>
      </c>
      <c r="BI288" s="104">
        <f t="shared" si="93"/>
        <v>0</v>
      </c>
      <c r="BJ288" s="18" t="s">
        <v>132</v>
      </c>
      <c r="BK288" s="169">
        <f t="shared" si="94"/>
        <v>0</v>
      </c>
      <c r="BL288" s="18" t="s">
        <v>216</v>
      </c>
      <c r="BM288" s="18" t="s">
        <v>697</v>
      </c>
    </row>
    <row r="289" spans="2:65" s="9" customFormat="1" ht="29.85" customHeight="1">
      <c r="B289" s="150"/>
      <c r="C289" s="151"/>
      <c r="D289" s="160" t="s">
        <v>120</v>
      </c>
      <c r="E289" s="160"/>
      <c r="F289" s="160"/>
      <c r="G289" s="160"/>
      <c r="H289" s="160"/>
      <c r="I289" s="160"/>
      <c r="J289" s="160"/>
      <c r="K289" s="160"/>
      <c r="L289" s="160"/>
      <c r="M289" s="160"/>
      <c r="N289" s="225">
        <f>BK289</f>
        <v>0</v>
      </c>
      <c r="O289" s="226"/>
      <c r="P289" s="226"/>
      <c r="Q289" s="226"/>
      <c r="R289" s="153"/>
      <c r="T289" s="154"/>
      <c r="U289" s="151"/>
      <c r="V289" s="151"/>
      <c r="W289" s="155">
        <f>SUM(W290:W307)</f>
        <v>0</v>
      </c>
      <c r="X289" s="151"/>
      <c r="Y289" s="155">
        <f>SUM(Y290:Y307)</f>
        <v>0.15804014999999999</v>
      </c>
      <c r="Z289" s="151"/>
      <c r="AA289" s="156">
        <f>SUM(AA290:AA307)</f>
        <v>0</v>
      </c>
      <c r="AR289" s="157" t="s">
        <v>132</v>
      </c>
      <c r="AT289" s="158" t="s">
        <v>75</v>
      </c>
      <c r="AU289" s="158" t="s">
        <v>81</v>
      </c>
      <c r="AY289" s="157" t="s">
        <v>153</v>
      </c>
      <c r="BK289" s="159">
        <f>SUM(BK290:BK307)</f>
        <v>0</v>
      </c>
    </row>
    <row r="290" spans="2:65" s="1" customFormat="1" ht="25.5" customHeight="1">
      <c r="B290" s="34"/>
      <c r="C290" s="161" t="s">
        <v>698</v>
      </c>
      <c r="D290" s="161" t="s">
        <v>154</v>
      </c>
      <c r="E290" s="162" t="s">
        <v>699</v>
      </c>
      <c r="F290" s="241" t="s">
        <v>700</v>
      </c>
      <c r="G290" s="241"/>
      <c r="H290" s="241"/>
      <c r="I290" s="241"/>
      <c r="J290" s="163" t="s">
        <v>162</v>
      </c>
      <c r="K290" s="164">
        <v>17</v>
      </c>
      <c r="L290" s="235">
        <v>0</v>
      </c>
      <c r="M290" s="242"/>
      <c r="N290" s="236">
        <f t="shared" ref="N290:N307" si="95">ROUND(L290*K290,3)</f>
        <v>0</v>
      </c>
      <c r="O290" s="236"/>
      <c r="P290" s="236"/>
      <c r="Q290" s="236"/>
      <c r="R290" s="36"/>
      <c r="T290" s="166" t="s">
        <v>20</v>
      </c>
      <c r="U290" s="43" t="s">
        <v>43</v>
      </c>
      <c r="V290" s="35"/>
      <c r="W290" s="167">
        <f t="shared" ref="W290:W307" si="96">V290*K290</f>
        <v>0</v>
      </c>
      <c r="X290" s="167">
        <v>0</v>
      </c>
      <c r="Y290" s="167">
        <f t="shared" ref="Y290:Y307" si="97">X290*K290</f>
        <v>0</v>
      </c>
      <c r="Z290" s="167">
        <v>0</v>
      </c>
      <c r="AA290" s="168">
        <f t="shared" ref="AA290:AA307" si="98">Z290*K290</f>
        <v>0</v>
      </c>
      <c r="AR290" s="18" t="s">
        <v>216</v>
      </c>
      <c r="AT290" s="18" t="s">
        <v>154</v>
      </c>
      <c r="AU290" s="18" t="s">
        <v>132</v>
      </c>
      <c r="AY290" s="18" t="s">
        <v>153</v>
      </c>
      <c r="BE290" s="104">
        <f t="shared" ref="BE290:BE307" si="99">IF(U290="základná",N290,0)</f>
        <v>0</v>
      </c>
      <c r="BF290" s="104">
        <f t="shared" ref="BF290:BF307" si="100">IF(U290="znížená",N290,0)</f>
        <v>0</v>
      </c>
      <c r="BG290" s="104">
        <f t="shared" ref="BG290:BG307" si="101">IF(U290="zákl. prenesená",N290,0)</f>
        <v>0</v>
      </c>
      <c r="BH290" s="104">
        <f t="shared" ref="BH290:BH307" si="102">IF(U290="zníž. prenesená",N290,0)</f>
        <v>0</v>
      </c>
      <c r="BI290" s="104">
        <f t="shared" ref="BI290:BI307" si="103">IF(U290="nulová",N290,0)</f>
        <v>0</v>
      </c>
      <c r="BJ290" s="18" t="s">
        <v>132</v>
      </c>
      <c r="BK290" s="169">
        <f t="shared" ref="BK290:BK307" si="104">ROUND(L290*K290,3)</f>
        <v>0</v>
      </c>
      <c r="BL290" s="18" t="s">
        <v>216</v>
      </c>
      <c r="BM290" s="18" t="s">
        <v>701</v>
      </c>
    </row>
    <row r="291" spans="2:65" s="1" customFormat="1" ht="25.5" customHeight="1">
      <c r="B291" s="34"/>
      <c r="C291" s="170" t="s">
        <v>702</v>
      </c>
      <c r="D291" s="170" t="s">
        <v>283</v>
      </c>
      <c r="E291" s="171" t="s">
        <v>703</v>
      </c>
      <c r="F291" s="243" t="s">
        <v>704</v>
      </c>
      <c r="G291" s="243"/>
      <c r="H291" s="243"/>
      <c r="I291" s="243"/>
      <c r="J291" s="172" t="s">
        <v>162</v>
      </c>
      <c r="K291" s="173">
        <v>17</v>
      </c>
      <c r="L291" s="244">
        <v>0</v>
      </c>
      <c r="M291" s="245"/>
      <c r="N291" s="246">
        <f t="shared" si="95"/>
        <v>0</v>
      </c>
      <c r="O291" s="236"/>
      <c r="P291" s="236"/>
      <c r="Q291" s="236"/>
      <c r="R291" s="36"/>
      <c r="T291" s="166" t="s">
        <v>20</v>
      </c>
      <c r="U291" s="43" t="s">
        <v>43</v>
      </c>
      <c r="V291" s="35"/>
      <c r="W291" s="167">
        <f t="shared" si="96"/>
        <v>0</v>
      </c>
      <c r="X291" s="167">
        <v>1.1000000000000001E-3</v>
      </c>
      <c r="Y291" s="167">
        <f t="shared" si="97"/>
        <v>1.8700000000000001E-2</v>
      </c>
      <c r="Z291" s="167">
        <v>0</v>
      </c>
      <c r="AA291" s="168">
        <f t="shared" si="98"/>
        <v>0</v>
      </c>
      <c r="AR291" s="18" t="s">
        <v>282</v>
      </c>
      <c r="AT291" s="18" t="s">
        <v>283</v>
      </c>
      <c r="AU291" s="18" t="s">
        <v>132</v>
      </c>
      <c r="AY291" s="18" t="s">
        <v>153</v>
      </c>
      <c r="BE291" s="104">
        <f t="shared" si="99"/>
        <v>0</v>
      </c>
      <c r="BF291" s="104">
        <f t="shared" si="100"/>
        <v>0</v>
      </c>
      <c r="BG291" s="104">
        <f t="shared" si="101"/>
        <v>0</v>
      </c>
      <c r="BH291" s="104">
        <f t="shared" si="102"/>
        <v>0</v>
      </c>
      <c r="BI291" s="104">
        <f t="shared" si="103"/>
        <v>0</v>
      </c>
      <c r="BJ291" s="18" t="s">
        <v>132</v>
      </c>
      <c r="BK291" s="169">
        <f t="shared" si="104"/>
        <v>0</v>
      </c>
      <c r="BL291" s="18" t="s">
        <v>216</v>
      </c>
      <c r="BM291" s="18" t="s">
        <v>705</v>
      </c>
    </row>
    <row r="292" spans="2:65" s="1" customFormat="1" ht="16.5" customHeight="1">
      <c r="B292" s="34"/>
      <c r="C292" s="161" t="s">
        <v>706</v>
      </c>
      <c r="D292" s="161" t="s">
        <v>154</v>
      </c>
      <c r="E292" s="162" t="s">
        <v>707</v>
      </c>
      <c r="F292" s="241" t="s">
        <v>708</v>
      </c>
      <c r="G292" s="241"/>
      <c r="H292" s="241"/>
      <c r="I292" s="241"/>
      <c r="J292" s="163" t="s">
        <v>243</v>
      </c>
      <c r="K292" s="164">
        <v>71.099999999999994</v>
      </c>
      <c r="L292" s="235">
        <v>0</v>
      </c>
      <c r="M292" s="242"/>
      <c r="N292" s="236">
        <f t="shared" si="95"/>
        <v>0</v>
      </c>
      <c r="O292" s="236"/>
      <c r="P292" s="236"/>
      <c r="Q292" s="236"/>
      <c r="R292" s="36"/>
      <c r="T292" s="166" t="s">
        <v>20</v>
      </c>
      <c r="U292" s="43" t="s">
        <v>43</v>
      </c>
      <c r="V292" s="35"/>
      <c r="W292" s="167">
        <f t="shared" si="96"/>
        <v>0</v>
      </c>
      <c r="X292" s="167">
        <v>0</v>
      </c>
      <c r="Y292" s="167">
        <f t="shared" si="97"/>
        <v>0</v>
      </c>
      <c r="Z292" s="167">
        <v>0</v>
      </c>
      <c r="AA292" s="168">
        <f t="shared" si="98"/>
        <v>0</v>
      </c>
      <c r="AR292" s="18" t="s">
        <v>216</v>
      </c>
      <c r="AT292" s="18" t="s">
        <v>154</v>
      </c>
      <c r="AU292" s="18" t="s">
        <v>132</v>
      </c>
      <c r="AY292" s="18" t="s">
        <v>153</v>
      </c>
      <c r="BE292" s="104">
        <f t="shared" si="99"/>
        <v>0</v>
      </c>
      <c r="BF292" s="104">
        <f t="shared" si="100"/>
        <v>0</v>
      </c>
      <c r="BG292" s="104">
        <f t="shared" si="101"/>
        <v>0</v>
      </c>
      <c r="BH292" s="104">
        <f t="shared" si="102"/>
        <v>0</v>
      </c>
      <c r="BI292" s="104">
        <f t="shared" si="103"/>
        <v>0</v>
      </c>
      <c r="BJ292" s="18" t="s">
        <v>132</v>
      </c>
      <c r="BK292" s="169">
        <f t="shared" si="104"/>
        <v>0</v>
      </c>
      <c r="BL292" s="18" t="s">
        <v>216</v>
      </c>
      <c r="BM292" s="18" t="s">
        <v>709</v>
      </c>
    </row>
    <row r="293" spans="2:65" s="1" customFormat="1" ht="16.5" customHeight="1">
      <c r="B293" s="34"/>
      <c r="C293" s="170" t="s">
        <v>710</v>
      </c>
      <c r="D293" s="170" t="s">
        <v>283</v>
      </c>
      <c r="E293" s="171" t="s">
        <v>711</v>
      </c>
      <c r="F293" s="243" t="s">
        <v>712</v>
      </c>
      <c r="G293" s="243"/>
      <c r="H293" s="243"/>
      <c r="I293" s="243"/>
      <c r="J293" s="172" t="s">
        <v>243</v>
      </c>
      <c r="K293" s="173">
        <v>74.655000000000001</v>
      </c>
      <c r="L293" s="244">
        <v>0</v>
      </c>
      <c r="M293" s="245"/>
      <c r="N293" s="246">
        <f t="shared" si="95"/>
        <v>0</v>
      </c>
      <c r="O293" s="236"/>
      <c r="P293" s="236"/>
      <c r="Q293" s="236"/>
      <c r="R293" s="36"/>
      <c r="T293" s="166" t="s">
        <v>20</v>
      </c>
      <c r="U293" s="43" t="s">
        <v>43</v>
      </c>
      <c r="V293" s="35"/>
      <c r="W293" s="167">
        <f t="shared" si="96"/>
        <v>0</v>
      </c>
      <c r="X293" s="167">
        <v>1.1299999999999999E-3</v>
      </c>
      <c r="Y293" s="167">
        <f t="shared" si="97"/>
        <v>8.4360149999999995E-2</v>
      </c>
      <c r="Z293" s="167">
        <v>0</v>
      </c>
      <c r="AA293" s="168">
        <f t="shared" si="98"/>
        <v>0</v>
      </c>
      <c r="AR293" s="18" t="s">
        <v>282</v>
      </c>
      <c r="AT293" s="18" t="s">
        <v>283</v>
      </c>
      <c r="AU293" s="18" t="s">
        <v>132</v>
      </c>
      <c r="AY293" s="18" t="s">
        <v>153</v>
      </c>
      <c r="BE293" s="104">
        <f t="shared" si="99"/>
        <v>0</v>
      </c>
      <c r="BF293" s="104">
        <f t="shared" si="100"/>
        <v>0</v>
      </c>
      <c r="BG293" s="104">
        <f t="shared" si="101"/>
        <v>0</v>
      </c>
      <c r="BH293" s="104">
        <f t="shared" si="102"/>
        <v>0</v>
      </c>
      <c r="BI293" s="104">
        <f t="shared" si="103"/>
        <v>0</v>
      </c>
      <c r="BJ293" s="18" t="s">
        <v>132</v>
      </c>
      <c r="BK293" s="169">
        <f t="shared" si="104"/>
        <v>0</v>
      </c>
      <c r="BL293" s="18" t="s">
        <v>216</v>
      </c>
      <c r="BM293" s="18" t="s">
        <v>713</v>
      </c>
    </row>
    <row r="294" spans="2:65" s="1" customFormat="1" ht="25.5" customHeight="1">
      <c r="B294" s="34"/>
      <c r="C294" s="161" t="s">
        <v>714</v>
      </c>
      <c r="D294" s="161" t="s">
        <v>154</v>
      </c>
      <c r="E294" s="162" t="s">
        <v>715</v>
      </c>
      <c r="F294" s="241" t="s">
        <v>716</v>
      </c>
      <c r="G294" s="241"/>
      <c r="H294" s="241"/>
      <c r="I294" s="241"/>
      <c r="J294" s="163" t="s">
        <v>162</v>
      </c>
      <c r="K294" s="164">
        <v>74</v>
      </c>
      <c r="L294" s="235">
        <v>0</v>
      </c>
      <c r="M294" s="242"/>
      <c r="N294" s="236">
        <f t="shared" si="95"/>
        <v>0</v>
      </c>
      <c r="O294" s="236"/>
      <c r="P294" s="236"/>
      <c r="Q294" s="236"/>
      <c r="R294" s="36"/>
      <c r="T294" s="166" t="s">
        <v>20</v>
      </c>
      <c r="U294" s="43" t="s">
        <v>43</v>
      </c>
      <c r="V294" s="35"/>
      <c r="W294" s="167">
        <f t="shared" si="96"/>
        <v>0</v>
      </c>
      <c r="X294" s="167">
        <v>0</v>
      </c>
      <c r="Y294" s="167">
        <f t="shared" si="97"/>
        <v>0</v>
      </c>
      <c r="Z294" s="167">
        <v>0</v>
      </c>
      <c r="AA294" s="168">
        <f t="shared" si="98"/>
        <v>0</v>
      </c>
      <c r="AR294" s="18" t="s">
        <v>216</v>
      </c>
      <c r="AT294" s="18" t="s">
        <v>154</v>
      </c>
      <c r="AU294" s="18" t="s">
        <v>132</v>
      </c>
      <c r="AY294" s="18" t="s">
        <v>153</v>
      </c>
      <c r="BE294" s="104">
        <f t="shared" si="99"/>
        <v>0</v>
      </c>
      <c r="BF294" s="104">
        <f t="shared" si="100"/>
        <v>0</v>
      </c>
      <c r="BG294" s="104">
        <f t="shared" si="101"/>
        <v>0</v>
      </c>
      <c r="BH294" s="104">
        <f t="shared" si="102"/>
        <v>0</v>
      </c>
      <c r="BI294" s="104">
        <f t="shared" si="103"/>
        <v>0</v>
      </c>
      <c r="BJ294" s="18" t="s">
        <v>132</v>
      </c>
      <c r="BK294" s="169">
        <f t="shared" si="104"/>
        <v>0</v>
      </c>
      <c r="BL294" s="18" t="s">
        <v>216</v>
      </c>
      <c r="BM294" s="18" t="s">
        <v>717</v>
      </c>
    </row>
    <row r="295" spans="2:65" s="1" customFormat="1" ht="16.5" customHeight="1">
      <c r="B295" s="34"/>
      <c r="C295" s="170" t="s">
        <v>718</v>
      </c>
      <c r="D295" s="170" t="s">
        <v>283</v>
      </c>
      <c r="E295" s="171" t="s">
        <v>719</v>
      </c>
      <c r="F295" s="243" t="s">
        <v>720</v>
      </c>
      <c r="G295" s="243"/>
      <c r="H295" s="243"/>
      <c r="I295" s="243"/>
      <c r="J295" s="172" t="s">
        <v>162</v>
      </c>
      <c r="K295" s="173">
        <v>74</v>
      </c>
      <c r="L295" s="244">
        <v>0</v>
      </c>
      <c r="M295" s="245"/>
      <c r="N295" s="246">
        <f t="shared" si="95"/>
        <v>0</v>
      </c>
      <c r="O295" s="236"/>
      <c r="P295" s="236"/>
      <c r="Q295" s="236"/>
      <c r="R295" s="36"/>
      <c r="T295" s="166" t="s">
        <v>20</v>
      </c>
      <c r="U295" s="43" t="s">
        <v>43</v>
      </c>
      <c r="V295" s="35"/>
      <c r="W295" s="167">
        <f t="shared" si="96"/>
        <v>0</v>
      </c>
      <c r="X295" s="167">
        <v>2.9999999999999997E-4</v>
      </c>
      <c r="Y295" s="167">
        <f t="shared" si="97"/>
        <v>2.2199999999999998E-2</v>
      </c>
      <c r="Z295" s="167">
        <v>0</v>
      </c>
      <c r="AA295" s="168">
        <f t="shared" si="98"/>
        <v>0</v>
      </c>
      <c r="AR295" s="18" t="s">
        <v>282</v>
      </c>
      <c r="AT295" s="18" t="s">
        <v>283</v>
      </c>
      <c r="AU295" s="18" t="s">
        <v>132</v>
      </c>
      <c r="AY295" s="18" t="s">
        <v>153</v>
      </c>
      <c r="BE295" s="104">
        <f t="shared" si="99"/>
        <v>0</v>
      </c>
      <c r="BF295" s="104">
        <f t="shared" si="100"/>
        <v>0</v>
      </c>
      <c r="BG295" s="104">
        <f t="shared" si="101"/>
        <v>0</v>
      </c>
      <c r="BH295" s="104">
        <f t="shared" si="102"/>
        <v>0</v>
      </c>
      <c r="BI295" s="104">
        <f t="shared" si="103"/>
        <v>0</v>
      </c>
      <c r="BJ295" s="18" t="s">
        <v>132</v>
      </c>
      <c r="BK295" s="169">
        <f t="shared" si="104"/>
        <v>0</v>
      </c>
      <c r="BL295" s="18" t="s">
        <v>216</v>
      </c>
      <c r="BM295" s="18" t="s">
        <v>721</v>
      </c>
    </row>
    <row r="296" spans="2:65" s="1" customFormat="1" ht="25.5" customHeight="1">
      <c r="B296" s="34"/>
      <c r="C296" s="161" t="s">
        <v>722</v>
      </c>
      <c r="D296" s="161" t="s">
        <v>154</v>
      </c>
      <c r="E296" s="162" t="s">
        <v>723</v>
      </c>
      <c r="F296" s="241" t="s">
        <v>724</v>
      </c>
      <c r="G296" s="241"/>
      <c r="H296" s="241"/>
      <c r="I296" s="241"/>
      <c r="J296" s="163" t="s">
        <v>162</v>
      </c>
      <c r="K296" s="164">
        <v>5</v>
      </c>
      <c r="L296" s="235">
        <v>0</v>
      </c>
      <c r="M296" s="242"/>
      <c r="N296" s="236">
        <f t="shared" si="95"/>
        <v>0</v>
      </c>
      <c r="O296" s="236"/>
      <c r="P296" s="236"/>
      <c r="Q296" s="236"/>
      <c r="R296" s="36"/>
      <c r="T296" s="166" t="s">
        <v>20</v>
      </c>
      <c r="U296" s="43" t="s">
        <v>43</v>
      </c>
      <c r="V296" s="35"/>
      <c r="W296" s="167">
        <f t="shared" si="96"/>
        <v>0</v>
      </c>
      <c r="X296" s="167">
        <v>0</v>
      </c>
      <c r="Y296" s="167">
        <f t="shared" si="97"/>
        <v>0</v>
      </c>
      <c r="Z296" s="167">
        <v>0</v>
      </c>
      <c r="AA296" s="168">
        <f t="shared" si="98"/>
        <v>0</v>
      </c>
      <c r="AR296" s="18" t="s">
        <v>216</v>
      </c>
      <c r="AT296" s="18" t="s">
        <v>154</v>
      </c>
      <c r="AU296" s="18" t="s">
        <v>132</v>
      </c>
      <c r="AY296" s="18" t="s">
        <v>153</v>
      </c>
      <c r="BE296" s="104">
        <f t="shared" si="99"/>
        <v>0</v>
      </c>
      <c r="BF296" s="104">
        <f t="shared" si="100"/>
        <v>0</v>
      </c>
      <c r="BG296" s="104">
        <f t="shared" si="101"/>
        <v>0</v>
      </c>
      <c r="BH296" s="104">
        <f t="shared" si="102"/>
        <v>0</v>
      </c>
      <c r="BI296" s="104">
        <f t="shared" si="103"/>
        <v>0</v>
      </c>
      <c r="BJ296" s="18" t="s">
        <v>132</v>
      </c>
      <c r="BK296" s="169">
        <f t="shared" si="104"/>
        <v>0</v>
      </c>
      <c r="BL296" s="18" t="s">
        <v>216</v>
      </c>
      <c r="BM296" s="18" t="s">
        <v>725</v>
      </c>
    </row>
    <row r="297" spans="2:65" s="1" customFormat="1" ht="16.5" customHeight="1">
      <c r="B297" s="34"/>
      <c r="C297" s="170" t="s">
        <v>726</v>
      </c>
      <c r="D297" s="170" t="s">
        <v>283</v>
      </c>
      <c r="E297" s="171" t="s">
        <v>727</v>
      </c>
      <c r="F297" s="243" t="s">
        <v>728</v>
      </c>
      <c r="G297" s="243"/>
      <c r="H297" s="243"/>
      <c r="I297" s="243"/>
      <c r="J297" s="172" t="s">
        <v>162</v>
      </c>
      <c r="K297" s="173">
        <v>5</v>
      </c>
      <c r="L297" s="244">
        <v>0</v>
      </c>
      <c r="M297" s="245"/>
      <c r="N297" s="246">
        <f t="shared" si="95"/>
        <v>0</v>
      </c>
      <c r="O297" s="236"/>
      <c r="P297" s="236"/>
      <c r="Q297" s="236"/>
      <c r="R297" s="36"/>
      <c r="T297" s="166" t="s">
        <v>20</v>
      </c>
      <c r="U297" s="43" t="s">
        <v>43</v>
      </c>
      <c r="V297" s="35"/>
      <c r="W297" s="167">
        <f t="shared" si="96"/>
        <v>0</v>
      </c>
      <c r="X297" s="167">
        <v>2.9999999999999997E-4</v>
      </c>
      <c r="Y297" s="167">
        <f t="shared" si="97"/>
        <v>1.4999999999999998E-3</v>
      </c>
      <c r="Z297" s="167">
        <v>0</v>
      </c>
      <c r="AA297" s="168">
        <f t="shared" si="98"/>
        <v>0</v>
      </c>
      <c r="AR297" s="18" t="s">
        <v>282</v>
      </c>
      <c r="AT297" s="18" t="s">
        <v>283</v>
      </c>
      <c r="AU297" s="18" t="s">
        <v>132</v>
      </c>
      <c r="AY297" s="18" t="s">
        <v>153</v>
      </c>
      <c r="BE297" s="104">
        <f t="shared" si="99"/>
        <v>0</v>
      </c>
      <c r="BF297" s="104">
        <f t="shared" si="100"/>
        <v>0</v>
      </c>
      <c r="BG297" s="104">
        <f t="shared" si="101"/>
        <v>0</v>
      </c>
      <c r="BH297" s="104">
        <f t="shared" si="102"/>
        <v>0</v>
      </c>
      <c r="BI297" s="104">
        <f t="shared" si="103"/>
        <v>0</v>
      </c>
      <c r="BJ297" s="18" t="s">
        <v>132</v>
      </c>
      <c r="BK297" s="169">
        <f t="shared" si="104"/>
        <v>0</v>
      </c>
      <c r="BL297" s="18" t="s">
        <v>216</v>
      </c>
      <c r="BM297" s="18" t="s">
        <v>729</v>
      </c>
    </row>
    <row r="298" spans="2:65" s="1" customFormat="1" ht="25.5" customHeight="1">
      <c r="B298" s="34"/>
      <c r="C298" s="161" t="s">
        <v>730</v>
      </c>
      <c r="D298" s="161" t="s">
        <v>154</v>
      </c>
      <c r="E298" s="162" t="s">
        <v>731</v>
      </c>
      <c r="F298" s="241" t="s">
        <v>732</v>
      </c>
      <c r="G298" s="241"/>
      <c r="H298" s="241"/>
      <c r="I298" s="241"/>
      <c r="J298" s="163" t="s">
        <v>162</v>
      </c>
      <c r="K298" s="164">
        <v>17</v>
      </c>
      <c r="L298" s="235">
        <v>0</v>
      </c>
      <c r="M298" s="242"/>
      <c r="N298" s="236">
        <f t="shared" si="95"/>
        <v>0</v>
      </c>
      <c r="O298" s="236"/>
      <c r="P298" s="236"/>
      <c r="Q298" s="236"/>
      <c r="R298" s="36"/>
      <c r="T298" s="166" t="s">
        <v>20</v>
      </c>
      <c r="U298" s="43" t="s">
        <v>43</v>
      </c>
      <c r="V298" s="35"/>
      <c r="W298" s="167">
        <f t="shared" si="96"/>
        <v>0</v>
      </c>
      <c r="X298" s="167">
        <v>0</v>
      </c>
      <c r="Y298" s="167">
        <f t="shared" si="97"/>
        <v>0</v>
      </c>
      <c r="Z298" s="167">
        <v>0</v>
      </c>
      <c r="AA298" s="168">
        <f t="shared" si="98"/>
        <v>0</v>
      </c>
      <c r="AR298" s="18" t="s">
        <v>216</v>
      </c>
      <c r="AT298" s="18" t="s">
        <v>154</v>
      </c>
      <c r="AU298" s="18" t="s">
        <v>132</v>
      </c>
      <c r="AY298" s="18" t="s">
        <v>153</v>
      </c>
      <c r="BE298" s="104">
        <f t="shared" si="99"/>
        <v>0</v>
      </c>
      <c r="BF298" s="104">
        <f t="shared" si="100"/>
        <v>0</v>
      </c>
      <c r="BG298" s="104">
        <f t="shared" si="101"/>
        <v>0</v>
      </c>
      <c r="BH298" s="104">
        <f t="shared" si="102"/>
        <v>0</v>
      </c>
      <c r="BI298" s="104">
        <f t="shared" si="103"/>
        <v>0</v>
      </c>
      <c r="BJ298" s="18" t="s">
        <v>132</v>
      </c>
      <c r="BK298" s="169">
        <f t="shared" si="104"/>
        <v>0</v>
      </c>
      <c r="BL298" s="18" t="s">
        <v>216</v>
      </c>
      <c r="BM298" s="18" t="s">
        <v>733</v>
      </c>
    </row>
    <row r="299" spans="2:65" s="1" customFormat="1" ht="25.5" customHeight="1">
      <c r="B299" s="34"/>
      <c r="C299" s="170" t="s">
        <v>734</v>
      </c>
      <c r="D299" s="170" t="s">
        <v>283</v>
      </c>
      <c r="E299" s="171" t="s">
        <v>735</v>
      </c>
      <c r="F299" s="243" t="s">
        <v>736</v>
      </c>
      <c r="G299" s="243"/>
      <c r="H299" s="243"/>
      <c r="I299" s="243"/>
      <c r="J299" s="172" t="s">
        <v>162</v>
      </c>
      <c r="K299" s="173">
        <v>17</v>
      </c>
      <c r="L299" s="244">
        <v>0</v>
      </c>
      <c r="M299" s="245"/>
      <c r="N299" s="246">
        <f t="shared" si="95"/>
        <v>0</v>
      </c>
      <c r="O299" s="236"/>
      <c r="P299" s="236"/>
      <c r="Q299" s="236"/>
      <c r="R299" s="36"/>
      <c r="T299" s="166" t="s">
        <v>20</v>
      </c>
      <c r="U299" s="43" t="s">
        <v>43</v>
      </c>
      <c r="V299" s="35"/>
      <c r="W299" s="167">
        <f t="shared" si="96"/>
        <v>0</v>
      </c>
      <c r="X299" s="167">
        <v>2.0000000000000001E-4</v>
      </c>
      <c r="Y299" s="167">
        <f t="shared" si="97"/>
        <v>3.4000000000000002E-3</v>
      </c>
      <c r="Z299" s="167">
        <v>0</v>
      </c>
      <c r="AA299" s="168">
        <f t="shared" si="98"/>
        <v>0</v>
      </c>
      <c r="AR299" s="18" t="s">
        <v>282</v>
      </c>
      <c r="AT299" s="18" t="s">
        <v>283</v>
      </c>
      <c r="AU299" s="18" t="s">
        <v>132</v>
      </c>
      <c r="AY299" s="18" t="s">
        <v>153</v>
      </c>
      <c r="BE299" s="104">
        <f t="shared" si="99"/>
        <v>0</v>
      </c>
      <c r="BF299" s="104">
        <f t="shared" si="100"/>
        <v>0</v>
      </c>
      <c r="BG299" s="104">
        <f t="shared" si="101"/>
        <v>0</v>
      </c>
      <c r="BH299" s="104">
        <f t="shared" si="102"/>
        <v>0</v>
      </c>
      <c r="BI299" s="104">
        <f t="shared" si="103"/>
        <v>0</v>
      </c>
      <c r="BJ299" s="18" t="s">
        <v>132</v>
      </c>
      <c r="BK299" s="169">
        <f t="shared" si="104"/>
        <v>0</v>
      </c>
      <c r="BL299" s="18" t="s">
        <v>216</v>
      </c>
      <c r="BM299" s="18" t="s">
        <v>737</v>
      </c>
    </row>
    <row r="300" spans="2:65" s="1" customFormat="1" ht="25.5" customHeight="1">
      <c r="B300" s="34"/>
      <c r="C300" s="161" t="s">
        <v>738</v>
      </c>
      <c r="D300" s="161" t="s">
        <v>154</v>
      </c>
      <c r="E300" s="162" t="s">
        <v>739</v>
      </c>
      <c r="F300" s="241" t="s">
        <v>740</v>
      </c>
      <c r="G300" s="241"/>
      <c r="H300" s="241"/>
      <c r="I300" s="241"/>
      <c r="J300" s="163" t="s">
        <v>162</v>
      </c>
      <c r="K300" s="164">
        <v>5</v>
      </c>
      <c r="L300" s="235">
        <v>0</v>
      </c>
      <c r="M300" s="242"/>
      <c r="N300" s="236">
        <f t="shared" si="95"/>
        <v>0</v>
      </c>
      <c r="O300" s="236"/>
      <c r="P300" s="236"/>
      <c r="Q300" s="236"/>
      <c r="R300" s="36"/>
      <c r="T300" s="166" t="s">
        <v>20</v>
      </c>
      <c r="U300" s="43" t="s">
        <v>43</v>
      </c>
      <c r="V300" s="35"/>
      <c r="W300" s="167">
        <f t="shared" si="96"/>
        <v>0</v>
      </c>
      <c r="X300" s="167">
        <v>0</v>
      </c>
      <c r="Y300" s="167">
        <f t="shared" si="97"/>
        <v>0</v>
      </c>
      <c r="Z300" s="167">
        <v>0</v>
      </c>
      <c r="AA300" s="168">
        <f t="shared" si="98"/>
        <v>0</v>
      </c>
      <c r="AR300" s="18" t="s">
        <v>216</v>
      </c>
      <c r="AT300" s="18" t="s">
        <v>154</v>
      </c>
      <c r="AU300" s="18" t="s">
        <v>132</v>
      </c>
      <c r="AY300" s="18" t="s">
        <v>153</v>
      </c>
      <c r="BE300" s="104">
        <f t="shared" si="99"/>
        <v>0</v>
      </c>
      <c r="BF300" s="104">
        <f t="shared" si="100"/>
        <v>0</v>
      </c>
      <c r="BG300" s="104">
        <f t="shared" si="101"/>
        <v>0</v>
      </c>
      <c r="BH300" s="104">
        <f t="shared" si="102"/>
        <v>0</v>
      </c>
      <c r="BI300" s="104">
        <f t="shared" si="103"/>
        <v>0</v>
      </c>
      <c r="BJ300" s="18" t="s">
        <v>132</v>
      </c>
      <c r="BK300" s="169">
        <f t="shared" si="104"/>
        <v>0</v>
      </c>
      <c r="BL300" s="18" t="s">
        <v>216</v>
      </c>
      <c r="BM300" s="18" t="s">
        <v>741</v>
      </c>
    </row>
    <row r="301" spans="2:65" s="1" customFormat="1" ht="25.5" customHeight="1">
      <c r="B301" s="34"/>
      <c r="C301" s="170" t="s">
        <v>742</v>
      </c>
      <c r="D301" s="170" t="s">
        <v>283</v>
      </c>
      <c r="E301" s="171" t="s">
        <v>743</v>
      </c>
      <c r="F301" s="243" t="s">
        <v>744</v>
      </c>
      <c r="G301" s="243"/>
      <c r="H301" s="243"/>
      <c r="I301" s="243"/>
      <c r="J301" s="172" t="s">
        <v>162</v>
      </c>
      <c r="K301" s="173">
        <v>5</v>
      </c>
      <c r="L301" s="244">
        <v>0</v>
      </c>
      <c r="M301" s="245"/>
      <c r="N301" s="246">
        <f t="shared" si="95"/>
        <v>0</v>
      </c>
      <c r="O301" s="236"/>
      <c r="P301" s="236"/>
      <c r="Q301" s="236"/>
      <c r="R301" s="36"/>
      <c r="T301" s="166" t="s">
        <v>20</v>
      </c>
      <c r="U301" s="43" t="s">
        <v>43</v>
      </c>
      <c r="V301" s="35"/>
      <c r="W301" s="167">
        <f t="shared" si="96"/>
        <v>0</v>
      </c>
      <c r="X301" s="167">
        <v>3.2000000000000002E-3</v>
      </c>
      <c r="Y301" s="167">
        <f t="shared" si="97"/>
        <v>1.6E-2</v>
      </c>
      <c r="Z301" s="167">
        <v>0</v>
      </c>
      <c r="AA301" s="168">
        <f t="shared" si="98"/>
        <v>0</v>
      </c>
      <c r="AR301" s="18" t="s">
        <v>282</v>
      </c>
      <c r="AT301" s="18" t="s">
        <v>283</v>
      </c>
      <c r="AU301" s="18" t="s">
        <v>132</v>
      </c>
      <c r="AY301" s="18" t="s">
        <v>153</v>
      </c>
      <c r="BE301" s="104">
        <f t="shared" si="99"/>
        <v>0</v>
      </c>
      <c r="BF301" s="104">
        <f t="shared" si="100"/>
        <v>0</v>
      </c>
      <c r="BG301" s="104">
        <f t="shared" si="101"/>
        <v>0</v>
      </c>
      <c r="BH301" s="104">
        <f t="shared" si="102"/>
        <v>0</v>
      </c>
      <c r="BI301" s="104">
        <f t="shared" si="103"/>
        <v>0</v>
      </c>
      <c r="BJ301" s="18" t="s">
        <v>132</v>
      </c>
      <c r="BK301" s="169">
        <f t="shared" si="104"/>
        <v>0</v>
      </c>
      <c r="BL301" s="18" t="s">
        <v>216</v>
      </c>
      <c r="BM301" s="18" t="s">
        <v>745</v>
      </c>
    </row>
    <row r="302" spans="2:65" s="1" customFormat="1" ht="25.5" customHeight="1">
      <c r="B302" s="34"/>
      <c r="C302" s="161" t="s">
        <v>746</v>
      </c>
      <c r="D302" s="161" t="s">
        <v>154</v>
      </c>
      <c r="E302" s="162" t="s">
        <v>747</v>
      </c>
      <c r="F302" s="241" t="s">
        <v>748</v>
      </c>
      <c r="G302" s="241"/>
      <c r="H302" s="241"/>
      <c r="I302" s="241"/>
      <c r="J302" s="163" t="s">
        <v>162</v>
      </c>
      <c r="K302" s="164">
        <v>5</v>
      </c>
      <c r="L302" s="235">
        <v>0</v>
      </c>
      <c r="M302" s="242"/>
      <c r="N302" s="236">
        <f t="shared" si="95"/>
        <v>0</v>
      </c>
      <c r="O302" s="236"/>
      <c r="P302" s="236"/>
      <c r="Q302" s="236"/>
      <c r="R302" s="36"/>
      <c r="T302" s="166" t="s">
        <v>20</v>
      </c>
      <c r="U302" s="43" t="s">
        <v>43</v>
      </c>
      <c r="V302" s="35"/>
      <c r="W302" s="167">
        <f t="shared" si="96"/>
        <v>0</v>
      </c>
      <c r="X302" s="167">
        <v>0</v>
      </c>
      <c r="Y302" s="167">
        <f t="shared" si="97"/>
        <v>0</v>
      </c>
      <c r="Z302" s="167">
        <v>0</v>
      </c>
      <c r="AA302" s="168">
        <f t="shared" si="98"/>
        <v>0</v>
      </c>
      <c r="AR302" s="18" t="s">
        <v>216</v>
      </c>
      <c r="AT302" s="18" t="s">
        <v>154</v>
      </c>
      <c r="AU302" s="18" t="s">
        <v>132</v>
      </c>
      <c r="AY302" s="18" t="s">
        <v>153</v>
      </c>
      <c r="BE302" s="104">
        <f t="shared" si="99"/>
        <v>0</v>
      </c>
      <c r="BF302" s="104">
        <f t="shared" si="100"/>
        <v>0</v>
      </c>
      <c r="BG302" s="104">
        <f t="shared" si="101"/>
        <v>0</v>
      </c>
      <c r="BH302" s="104">
        <f t="shared" si="102"/>
        <v>0</v>
      </c>
      <c r="BI302" s="104">
        <f t="shared" si="103"/>
        <v>0</v>
      </c>
      <c r="BJ302" s="18" t="s">
        <v>132</v>
      </c>
      <c r="BK302" s="169">
        <f t="shared" si="104"/>
        <v>0</v>
      </c>
      <c r="BL302" s="18" t="s">
        <v>216</v>
      </c>
      <c r="BM302" s="18" t="s">
        <v>749</v>
      </c>
    </row>
    <row r="303" spans="2:65" s="1" customFormat="1" ht="16.5" customHeight="1">
      <c r="B303" s="34"/>
      <c r="C303" s="170" t="s">
        <v>750</v>
      </c>
      <c r="D303" s="170" t="s">
        <v>283</v>
      </c>
      <c r="E303" s="171" t="s">
        <v>751</v>
      </c>
      <c r="F303" s="243" t="s">
        <v>752</v>
      </c>
      <c r="G303" s="243"/>
      <c r="H303" s="243"/>
      <c r="I303" s="243"/>
      <c r="J303" s="172" t="s">
        <v>162</v>
      </c>
      <c r="K303" s="173">
        <v>5</v>
      </c>
      <c r="L303" s="244">
        <v>0</v>
      </c>
      <c r="M303" s="245"/>
      <c r="N303" s="246">
        <f t="shared" si="95"/>
        <v>0</v>
      </c>
      <c r="O303" s="236"/>
      <c r="P303" s="236"/>
      <c r="Q303" s="236"/>
      <c r="R303" s="36"/>
      <c r="T303" s="166" t="s">
        <v>20</v>
      </c>
      <c r="U303" s="43" t="s">
        <v>43</v>
      </c>
      <c r="V303" s="35"/>
      <c r="W303" s="167">
        <f t="shared" si="96"/>
        <v>0</v>
      </c>
      <c r="X303" s="167">
        <v>1.9E-3</v>
      </c>
      <c r="Y303" s="167">
        <f t="shared" si="97"/>
        <v>9.4999999999999998E-3</v>
      </c>
      <c r="Z303" s="167">
        <v>0</v>
      </c>
      <c r="AA303" s="168">
        <f t="shared" si="98"/>
        <v>0</v>
      </c>
      <c r="AR303" s="18" t="s">
        <v>282</v>
      </c>
      <c r="AT303" s="18" t="s">
        <v>283</v>
      </c>
      <c r="AU303" s="18" t="s">
        <v>132</v>
      </c>
      <c r="AY303" s="18" t="s">
        <v>153</v>
      </c>
      <c r="BE303" s="104">
        <f t="shared" si="99"/>
        <v>0</v>
      </c>
      <c r="BF303" s="104">
        <f t="shared" si="100"/>
        <v>0</v>
      </c>
      <c r="BG303" s="104">
        <f t="shared" si="101"/>
        <v>0</v>
      </c>
      <c r="BH303" s="104">
        <f t="shared" si="102"/>
        <v>0</v>
      </c>
      <c r="BI303" s="104">
        <f t="shared" si="103"/>
        <v>0</v>
      </c>
      <c r="BJ303" s="18" t="s">
        <v>132</v>
      </c>
      <c r="BK303" s="169">
        <f t="shared" si="104"/>
        <v>0</v>
      </c>
      <c r="BL303" s="18" t="s">
        <v>216</v>
      </c>
      <c r="BM303" s="18" t="s">
        <v>753</v>
      </c>
    </row>
    <row r="304" spans="2:65" s="1" customFormat="1" ht="16.5" customHeight="1">
      <c r="B304" s="34"/>
      <c r="C304" s="161" t="s">
        <v>754</v>
      </c>
      <c r="D304" s="161" t="s">
        <v>154</v>
      </c>
      <c r="E304" s="162" t="s">
        <v>755</v>
      </c>
      <c r="F304" s="241" t="s">
        <v>756</v>
      </c>
      <c r="G304" s="241"/>
      <c r="H304" s="241"/>
      <c r="I304" s="241"/>
      <c r="J304" s="163" t="s">
        <v>162</v>
      </c>
      <c r="K304" s="164">
        <v>34</v>
      </c>
      <c r="L304" s="235">
        <v>0</v>
      </c>
      <c r="M304" s="242"/>
      <c r="N304" s="236">
        <f t="shared" si="95"/>
        <v>0</v>
      </c>
      <c r="O304" s="236"/>
      <c r="P304" s="236"/>
      <c r="Q304" s="236"/>
      <c r="R304" s="36"/>
      <c r="T304" s="166" t="s">
        <v>20</v>
      </c>
      <c r="U304" s="43" t="s">
        <v>43</v>
      </c>
      <c r="V304" s="35"/>
      <c r="W304" s="167">
        <f t="shared" si="96"/>
        <v>0</v>
      </c>
      <c r="X304" s="167">
        <v>0</v>
      </c>
      <c r="Y304" s="167">
        <f t="shared" si="97"/>
        <v>0</v>
      </c>
      <c r="Z304" s="167">
        <v>0</v>
      </c>
      <c r="AA304" s="168">
        <f t="shared" si="98"/>
        <v>0</v>
      </c>
      <c r="AR304" s="18" t="s">
        <v>216</v>
      </c>
      <c r="AT304" s="18" t="s">
        <v>154</v>
      </c>
      <c r="AU304" s="18" t="s">
        <v>132</v>
      </c>
      <c r="AY304" s="18" t="s">
        <v>153</v>
      </c>
      <c r="BE304" s="104">
        <f t="shared" si="99"/>
        <v>0</v>
      </c>
      <c r="BF304" s="104">
        <f t="shared" si="100"/>
        <v>0</v>
      </c>
      <c r="BG304" s="104">
        <f t="shared" si="101"/>
        <v>0</v>
      </c>
      <c r="BH304" s="104">
        <f t="shared" si="102"/>
        <v>0</v>
      </c>
      <c r="BI304" s="104">
        <f t="shared" si="103"/>
        <v>0</v>
      </c>
      <c r="BJ304" s="18" t="s">
        <v>132</v>
      </c>
      <c r="BK304" s="169">
        <f t="shared" si="104"/>
        <v>0</v>
      </c>
      <c r="BL304" s="18" t="s">
        <v>216</v>
      </c>
      <c r="BM304" s="18" t="s">
        <v>757</v>
      </c>
    </row>
    <row r="305" spans="2:65" s="1" customFormat="1" ht="16.5" customHeight="1">
      <c r="B305" s="34"/>
      <c r="C305" s="170" t="s">
        <v>758</v>
      </c>
      <c r="D305" s="170" t="s">
        <v>283</v>
      </c>
      <c r="E305" s="171" t="s">
        <v>759</v>
      </c>
      <c r="F305" s="243" t="s">
        <v>760</v>
      </c>
      <c r="G305" s="243"/>
      <c r="H305" s="243"/>
      <c r="I305" s="243"/>
      <c r="J305" s="172" t="s">
        <v>162</v>
      </c>
      <c r="K305" s="173">
        <v>34</v>
      </c>
      <c r="L305" s="244">
        <v>0</v>
      </c>
      <c r="M305" s="245"/>
      <c r="N305" s="246">
        <f t="shared" si="95"/>
        <v>0</v>
      </c>
      <c r="O305" s="236"/>
      <c r="P305" s="236"/>
      <c r="Q305" s="236"/>
      <c r="R305" s="36"/>
      <c r="T305" s="166" t="s">
        <v>20</v>
      </c>
      <c r="U305" s="43" t="s">
        <v>43</v>
      </c>
      <c r="V305" s="35"/>
      <c r="W305" s="167">
        <f t="shared" si="96"/>
        <v>0</v>
      </c>
      <c r="X305" s="167">
        <v>6.9999999999999994E-5</v>
      </c>
      <c r="Y305" s="167">
        <f t="shared" si="97"/>
        <v>2.3799999999999997E-3</v>
      </c>
      <c r="Z305" s="167">
        <v>0</v>
      </c>
      <c r="AA305" s="168">
        <f t="shared" si="98"/>
        <v>0</v>
      </c>
      <c r="AR305" s="18" t="s">
        <v>282</v>
      </c>
      <c r="AT305" s="18" t="s">
        <v>283</v>
      </c>
      <c r="AU305" s="18" t="s">
        <v>132</v>
      </c>
      <c r="AY305" s="18" t="s">
        <v>153</v>
      </c>
      <c r="BE305" s="104">
        <f t="shared" si="99"/>
        <v>0</v>
      </c>
      <c r="BF305" s="104">
        <f t="shared" si="100"/>
        <v>0</v>
      </c>
      <c r="BG305" s="104">
        <f t="shared" si="101"/>
        <v>0</v>
      </c>
      <c r="BH305" s="104">
        <f t="shared" si="102"/>
        <v>0</v>
      </c>
      <c r="BI305" s="104">
        <f t="shared" si="103"/>
        <v>0</v>
      </c>
      <c r="BJ305" s="18" t="s">
        <v>132</v>
      </c>
      <c r="BK305" s="169">
        <f t="shared" si="104"/>
        <v>0</v>
      </c>
      <c r="BL305" s="18" t="s">
        <v>216</v>
      </c>
      <c r="BM305" s="18" t="s">
        <v>761</v>
      </c>
    </row>
    <row r="306" spans="2:65" s="1" customFormat="1" ht="16.5" customHeight="1">
      <c r="B306" s="34"/>
      <c r="C306" s="161" t="s">
        <v>762</v>
      </c>
      <c r="D306" s="161" t="s">
        <v>154</v>
      </c>
      <c r="E306" s="162" t="s">
        <v>763</v>
      </c>
      <c r="F306" s="241" t="s">
        <v>764</v>
      </c>
      <c r="G306" s="241"/>
      <c r="H306" s="241"/>
      <c r="I306" s="241"/>
      <c r="J306" s="163" t="s">
        <v>162</v>
      </c>
      <c r="K306" s="164">
        <v>17</v>
      </c>
      <c r="L306" s="235">
        <v>0</v>
      </c>
      <c r="M306" s="242"/>
      <c r="N306" s="236">
        <f t="shared" si="95"/>
        <v>0</v>
      </c>
      <c r="O306" s="236"/>
      <c r="P306" s="236"/>
      <c r="Q306" s="236"/>
      <c r="R306" s="36"/>
      <c r="T306" s="166" t="s">
        <v>20</v>
      </c>
      <c r="U306" s="43" t="s">
        <v>43</v>
      </c>
      <c r="V306" s="35"/>
      <c r="W306" s="167">
        <f t="shared" si="96"/>
        <v>0</v>
      </c>
      <c r="X306" s="167">
        <v>0</v>
      </c>
      <c r="Y306" s="167">
        <f t="shared" si="97"/>
        <v>0</v>
      </c>
      <c r="Z306" s="167">
        <v>0</v>
      </c>
      <c r="AA306" s="168">
        <f t="shared" si="98"/>
        <v>0</v>
      </c>
      <c r="AR306" s="18" t="s">
        <v>216</v>
      </c>
      <c r="AT306" s="18" t="s">
        <v>154</v>
      </c>
      <c r="AU306" s="18" t="s">
        <v>132</v>
      </c>
      <c r="AY306" s="18" t="s">
        <v>153</v>
      </c>
      <c r="BE306" s="104">
        <f t="shared" si="99"/>
        <v>0</v>
      </c>
      <c r="BF306" s="104">
        <f t="shared" si="100"/>
        <v>0</v>
      </c>
      <c r="BG306" s="104">
        <f t="shared" si="101"/>
        <v>0</v>
      </c>
      <c r="BH306" s="104">
        <f t="shared" si="102"/>
        <v>0</v>
      </c>
      <c r="BI306" s="104">
        <f t="shared" si="103"/>
        <v>0</v>
      </c>
      <c r="BJ306" s="18" t="s">
        <v>132</v>
      </c>
      <c r="BK306" s="169">
        <f t="shared" si="104"/>
        <v>0</v>
      </c>
      <c r="BL306" s="18" t="s">
        <v>216</v>
      </c>
      <c r="BM306" s="18" t="s">
        <v>765</v>
      </c>
    </row>
    <row r="307" spans="2:65" s="1" customFormat="1" ht="38.25" customHeight="1">
      <c r="B307" s="34"/>
      <c r="C307" s="161" t="s">
        <v>766</v>
      </c>
      <c r="D307" s="161" t="s">
        <v>154</v>
      </c>
      <c r="E307" s="162" t="s">
        <v>767</v>
      </c>
      <c r="F307" s="241" t="s">
        <v>768</v>
      </c>
      <c r="G307" s="241"/>
      <c r="H307" s="241"/>
      <c r="I307" s="241"/>
      <c r="J307" s="163" t="s">
        <v>301</v>
      </c>
      <c r="K307" s="165">
        <v>0</v>
      </c>
      <c r="L307" s="235">
        <v>0</v>
      </c>
      <c r="M307" s="242"/>
      <c r="N307" s="236">
        <f t="shared" si="95"/>
        <v>0</v>
      </c>
      <c r="O307" s="236"/>
      <c r="P307" s="236"/>
      <c r="Q307" s="236"/>
      <c r="R307" s="36"/>
      <c r="T307" s="166" t="s">
        <v>20</v>
      </c>
      <c r="U307" s="43" t="s">
        <v>43</v>
      </c>
      <c r="V307" s="35"/>
      <c r="W307" s="167">
        <f t="shared" si="96"/>
        <v>0</v>
      </c>
      <c r="X307" s="167">
        <v>0</v>
      </c>
      <c r="Y307" s="167">
        <f t="shared" si="97"/>
        <v>0</v>
      </c>
      <c r="Z307" s="167">
        <v>0</v>
      </c>
      <c r="AA307" s="168">
        <f t="shared" si="98"/>
        <v>0</v>
      </c>
      <c r="AR307" s="18" t="s">
        <v>216</v>
      </c>
      <c r="AT307" s="18" t="s">
        <v>154</v>
      </c>
      <c r="AU307" s="18" t="s">
        <v>132</v>
      </c>
      <c r="AY307" s="18" t="s">
        <v>153</v>
      </c>
      <c r="BE307" s="104">
        <f t="shared" si="99"/>
        <v>0</v>
      </c>
      <c r="BF307" s="104">
        <f t="shared" si="100"/>
        <v>0</v>
      </c>
      <c r="BG307" s="104">
        <f t="shared" si="101"/>
        <v>0</v>
      </c>
      <c r="BH307" s="104">
        <f t="shared" si="102"/>
        <v>0</v>
      </c>
      <c r="BI307" s="104">
        <f t="shared" si="103"/>
        <v>0</v>
      </c>
      <c r="BJ307" s="18" t="s">
        <v>132</v>
      </c>
      <c r="BK307" s="169">
        <f t="shared" si="104"/>
        <v>0</v>
      </c>
      <c r="BL307" s="18" t="s">
        <v>216</v>
      </c>
      <c r="BM307" s="18" t="s">
        <v>769</v>
      </c>
    </row>
    <row r="308" spans="2:65" s="9" customFormat="1" ht="29.85" customHeight="1">
      <c r="B308" s="150"/>
      <c r="C308" s="151"/>
      <c r="D308" s="160" t="s">
        <v>121</v>
      </c>
      <c r="E308" s="160"/>
      <c r="F308" s="160"/>
      <c r="G308" s="160"/>
      <c r="H308" s="160"/>
      <c r="I308" s="160"/>
      <c r="J308" s="160"/>
      <c r="K308" s="160"/>
      <c r="L308" s="160"/>
      <c r="M308" s="160"/>
      <c r="N308" s="225">
        <f>BK308</f>
        <v>0</v>
      </c>
      <c r="O308" s="226"/>
      <c r="P308" s="226"/>
      <c r="Q308" s="226"/>
      <c r="R308" s="153"/>
      <c r="T308" s="154"/>
      <c r="U308" s="151"/>
      <c r="V308" s="151"/>
      <c r="W308" s="155">
        <f>SUM(W309:W311)</f>
        <v>0</v>
      </c>
      <c r="X308" s="151"/>
      <c r="Y308" s="155">
        <f>SUM(Y309:Y311)</f>
        <v>0.26493340999999998</v>
      </c>
      <c r="Z308" s="151"/>
      <c r="AA308" s="156">
        <f>SUM(AA309:AA311)</f>
        <v>0</v>
      </c>
      <c r="AR308" s="157" t="s">
        <v>132</v>
      </c>
      <c r="AT308" s="158" t="s">
        <v>75</v>
      </c>
      <c r="AU308" s="158" t="s">
        <v>81</v>
      </c>
      <c r="AY308" s="157" t="s">
        <v>153</v>
      </c>
      <c r="BK308" s="159">
        <f>SUM(BK309:BK311)</f>
        <v>0</v>
      </c>
    </row>
    <row r="309" spans="2:65" s="1" customFormat="1" ht="25.5" customHeight="1">
      <c r="B309" s="34"/>
      <c r="C309" s="161" t="s">
        <v>770</v>
      </c>
      <c r="D309" s="161" t="s">
        <v>154</v>
      </c>
      <c r="E309" s="162" t="s">
        <v>771</v>
      </c>
      <c r="F309" s="241" t="s">
        <v>772</v>
      </c>
      <c r="G309" s="241"/>
      <c r="H309" s="241"/>
      <c r="I309" s="241"/>
      <c r="J309" s="163" t="s">
        <v>157</v>
      </c>
      <c r="K309" s="164">
        <v>56.488999999999997</v>
      </c>
      <c r="L309" s="235">
        <v>0</v>
      </c>
      <c r="M309" s="242"/>
      <c r="N309" s="236">
        <f>ROUND(L309*K309,3)</f>
        <v>0</v>
      </c>
      <c r="O309" s="236"/>
      <c r="P309" s="236"/>
      <c r="Q309" s="236"/>
      <c r="R309" s="36"/>
      <c r="T309" s="166" t="s">
        <v>20</v>
      </c>
      <c r="U309" s="43" t="s">
        <v>43</v>
      </c>
      <c r="V309" s="35"/>
      <c r="W309" s="167">
        <f>V309*K309</f>
        <v>0</v>
      </c>
      <c r="X309" s="167">
        <v>4.6899999999999997E-3</v>
      </c>
      <c r="Y309" s="167">
        <f>X309*K309</f>
        <v>0.26493340999999998</v>
      </c>
      <c r="Z309" s="167">
        <v>0</v>
      </c>
      <c r="AA309" s="168">
        <f>Z309*K309</f>
        <v>0</v>
      </c>
      <c r="AR309" s="18" t="s">
        <v>216</v>
      </c>
      <c r="AT309" s="18" t="s">
        <v>154</v>
      </c>
      <c r="AU309" s="18" t="s">
        <v>132</v>
      </c>
      <c r="AY309" s="18" t="s">
        <v>153</v>
      </c>
      <c r="BE309" s="104">
        <f>IF(U309="základná",N309,0)</f>
        <v>0</v>
      </c>
      <c r="BF309" s="104">
        <f>IF(U309="znížená",N309,0)</f>
        <v>0</v>
      </c>
      <c r="BG309" s="104">
        <f>IF(U309="zákl. prenesená",N309,0)</f>
        <v>0</v>
      </c>
      <c r="BH309" s="104">
        <f>IF(U309="zníž. prenesená",N309,0)</f>
        <v>0</v>
      </c>
      <c r="BI309" s="104">
        <f>IF(U309="nulová",N309,0)</f>
        <v>0</v>
      </c>
      <c r="BJ309" s="18" t="s">
        <v>132</v>
      </c>
      <c r="BK309" s="169">
        <f>ROUND(L309*K309,3)</f>
        <v>0</v>
      </c>
      <c r="BL309" s="18" t="s">
        <v>216</v>
      </c>
      <c r="BM309" s="18" t="s">
        <v>773</v>
      </c>
    </row>
    <row r="310" spans="2:65" s="1" customFormat="1" ht="16.5" customHeight="1">
      <c r="B310" s="34"/>
      <c r="C310" s="170" t="s">
        <v>774</v>
      </c>
      <c r="D310" s="170" t="s">
        <v>283</v>
      </c>
      <c r="E310" s="171" t="s">
        <v>775</v>
      </c>
      <c r="F310" s="243" t="s">
        <v>776</v>
      </c>
      <c r="G310" s="243"/>
      <c r="H310" s="243"/>
      <c r="I310" s="243"/>
      <c r="J310" s="172" t="s">
        <v>157</v>
      </c>
      <c r="K310" s="173">
        <v>59.313000000000002</v>
      </c>
      <c r="L310" s="244">
        <v>0</v>
      </c>
      <c r="M310" s="245"/>
      <c r="N310" s="246">
        <f>ROUND(L310*K310,3)</f>
        <v>0</v>
      </c>
      <c r="O310" s="236"/>
      <c r="P310" s="236"/>
      <c r="Q310" s="236"/>
      <c r="R310" s="36"/>
      <c r="T310" s="166" t="s">
        <v>20</v>
      </c>
      <c r="U310" s="43" t="s">
        <v>43</v>
      </c>
      <c r="V310" s="35"/>
      <c r="W310" s="167">
        <f>V310*K310</f>
        <v>0</v>
      </c>
      <c r="X310" s="167">
        <v>0</v>
      </c>
      <c r="Y310" s="167">
        <f>X310*K310</f>
        <v>0</v>
      </c>
      <c r="Z310" s="167">
        <v>0</v>
      </c>
      <c r="AA310" s="168">
        <f>Z310*K310</f>
        <v>0</v>
      </c>
      <c r="AR310" s="18" t="s">
        <v>282</v>
      </c>
      <c r="AT310" s="18" t="s">
        <v>283</v>
      </c>
      <c r="AU310" s="18" t="s">
        <v>132</v>
      </c>
      <c r="AY310" s="18" t="s">
        <v>153</v>
      </c>
      <c r="BE310" s="104">
        <f>IF(U310="základná",N310,0)</f>
        <v>0</v>
      </c>
      <c r="BF310" s="104">
        <f>IF(U310="znížená",N310,0)</f>
        <v>0</v>
      </c>
      <c r="BG310" s="104">
        <f>IF(U310="zákl. prenesená",N310,0)</f>
        <v>0</v>
      </c>
      <c r="BH310" s="104">
        <f>IF(U310="zníž. prenesená",N310,0)</f>
        <v>0</v>
      </c>
      <c r="BI310" s="104">
        <f>IF(U310="nulová",N310,0)</f>
        <v>0</v>
      </c>
      <c r="BJ310" s="18" t="s">
        <v>132</v>
      </c>
      <c r="BK310" s="169">
        <f>ROUND(L310*K310,3)</f>
        <v>0</v>
      </c>
      <c r="BL310" s="18" t="s">
        <v>216</v>
      </c>
      <c r="BM310" s="18" t="s">
        <v>777</v>
      </c>
    </row>
    <row r="311" spans="2:65" s="1" customFormat="1" ht="25.5" customHeight="1">
      <c r="B311" s="34"/>
      <c r="C311" s="161" t="s">
        <v>778</v>
      </c>
      <c r="D311" s="161" t="s">
        <v>154</v>
      </c>
      <c r="E311" s="162" t="s">
        <v>779</v>
      </c>
      <c r="F311" s="241" t="s">
        <v>780</v>
      </c>
      <c r="G311" s="241"/>
      <c r="H311" s="241"/>
      <c r="I311" s="241"/>
      <c r="J311" s="163" t="s">
        <v>301</v>
      </c>
      <c r="K311" s="165">
        <v>0</v>
      </c>
      <c r="L311" s="235">
        <v>0</v>
      </c>
      <c r="M311" s="242"/>
      <c r="N311" s="236">
        <f>ROUND(L311*K311,3)</f>
        <v>0</v>
      </c>
      <c r="O311" s="236"/>
      <c r="P311" s="236"/>
      <c r="Q311" s="236"/>
      <c r="R311" s="36"/>
      <c r="T311" s="166" t="s">
        <v>20</v>
      </c>
      <c r="U311" s="43" t="s">
        <v>43</v>
      </c>
      <c r="V311" s="35"/>
      <c r="W311" s="167">
        <f>V311*K311</f>
        <v>0</v>
      </c>
      <c r="X311" s="167">
        <v>0</v>
      </c>
      <c r="Y311" s="167">
        <f>X311*K311</f>
        <v>0</v>
      </c>
      <c r="Z311" s="167">
        <v>0</v>
      </c>
      <c r="AA311" s="168">
        <f>Z311*K311</f>
        <v>0</v>
      </c>
      <c r="AR311" s="18" t="s">
        <v>216</v>
      </c>
      <c r="AT311" s="18" t="s">
        <v>154</v>
      </c>
      <c r="AU311" s="18" t="s">
        <v>132</v>
      </c>
      <c r="AY311" s="18" t="s">
        <v>153</v>
      </c>
      <c r="BE311" s="104">
        <f>IF(U311="základná",N311,0)</f>
        <v>0</v>
      </c>
      <c r="BF311" s="104">
        <f>IF(U311="znížená",N311,0)</f>
        <v>0</v>
      </c>
      <c r="BG311" s="104">
        <f>IF(U311="zákl. prenesená",N311,0)</f>
        <v>0</v>
      </c>
      <c r="BH311" s="104">
        <f>IF(U311="zníž. prenesená",N311,0)</f>
        <v>0</v>
      </c>
      <c r="BI311" s="104">
        <f>IF(U311="nulová",N311,0)</f>
        <v>0</v>
      </c>
      <c r="BJ311" s="18" t="s">
        <v>132</v>
      </c>
      <c r="BK311" s="169">
        <f>ROUND(L311*K311,3)</f>
        <v>0</v>
      </c>
      <c r="BL311" s="18" t="s">
        <v>216</v>
      </c>
      <c r="BM311" s="18" t="s">
        <v>781</v>
      </c>
    </row>
    <row r="312" spans="2:65" s="9" customFormat="1" ht="29.85" customHeight="1">
      <c r="B312" s="150"/>
      <c r="C312" s="151"/>
      <c r="D312" s="160" t="s">
        <v>122</v>
      </c>
      <c r="E312" s="160"/>
      <c r="F312" s="160"/>
      <c r="G312" s="160"/>
      <c r="H312" s="160"/>
      <c r="I312" s="160"/>
      <c r="J312" s="160"/>
      <c r="K312" s="160"/>
      <c r="L312" s="160"/>
      <c r="M312" s="160"/>
      <c r="N312" s="225">
        <f>BK312</f>
        <v>0</v>
      </c>
      <c r="O312" s="226"/>
      <c r="P312" s="226"/>
      <c r="Q312" s="226"/>
      <c r="R312" s="153"/>
      <c r="T312" s="154"/>
      <c r="U312" s="151"/>
      <c r="V312" s="151"/>
      <c r="W312" s="155">
        <f>SUM(W313:W319)</f>
        <v>0</v>
      </c>
      <c r="X312" s="151"/>
      <c r="Y312" s="155">
        <f>SUM(Y313:Y319)</f>
        <v>0.85346559999999994</v>
      </c>
      <c r="Z312" s="151"/>
      <c r="AA312" s="156">
        <f>SUM(AA313:AA319)</f>
        <v>0</v>
      </c>
      <c r="AR312" s="157" t="s">
        <v>132</v>
      </c>
      <c r="AT312" s="158" t="s">
        <v>75</v>
      </c>
      <c r="AU312" s="158" t="s">
        <v>81</v>
      </c>
      <c r="AY312" s="157" t="s">
        <v>153</v>
      </c>
      <c r="BK312" s="159">
        <f>SUM(BK313:BK319)</f>
        <v>0</v>
      </c>
    </row>
    <row r="313" spans="2:65" s="1" customFormat="1" ht="38.25" customHeight="1">
      <c r="B313" s="34"/>
      <c r="C313" s="161" t="s">
        <v>782</v>
      </c>
      <c r="D313" s="161" t="s">
        <v>154</v>
      </c>
      <c r="E313" s="162" t="s">
        <v>783</v>
      </c>
      <c r="F313" s="241" t="s">
        <v>784</v>
      </c>
      <c r="G313" s="241"/>
      <c r="H313" s="241"/>
      <c r="I313" s="241"/>
      <c r="J313" s="163" t="s">
        <v>157</v>
      </c>
      <c r="K313" s="164">
        <v>190.89</v>
      </c>
      <c r="L313" s="235">
        <v>0</v>
      </c>
      <c r="M313" s="242"/>
      <c r="N313" s="236">
        <f t="shared" ref="N313:N319" si="105">ROUND(L313*K313,3)</f>
        <v>0</v>
      </c>
      <c r="O313" s="236"/>
      <c r="P313" s="236"/>
      <c r="Q313" s="236"/>
      <c r="R313" s="36"/>
      <c r="T313" s="166" t="s">
        <v>20</v>
      </c>
      <c r="U313" s="43" t="s">
        <v>43</v>
      </c>
      <c r="V313" s="35"/>
      <c r="W313" s="167">
        <f t="shared" ref="W313:W319" si="106">V313*K313</f>
        <v>0</v>
      </c>
      <c r="X313" s="167">
        <v>4.0400000000000002E-3</v>
      </c>
      <c r="Y313" s="167">
        <f t="shared" ref="Y313:Y319" si="107">X313*K313</f>
        <v>0.77119559999999998</v>
      </c>
      <c r="Z313" s="167">
        <v>0</v>
      </c>
      <c r="AA313" s="168">
        <f t="shared" ref="AA313:AA319" si="108">Z313*K313</f>
        <v>0</v>
      </c>
      <c r="AR313" s="18" t="s">
        <v>216</v>
      </c>
      <c r="AT313" s="18" t="s">
        <v>154</v>
      </c>
      <c r="AU313" s="18" t="s">
        <v>132</v>
      </c>
      <c r="AY313" s="18" t="s">
        <v>153</v>
      </c>
      <c r="BE313" s="104">
        <f t="shared" ref="BE313:BE319" si="109">IF(U313="základná",N313,0)</f>
        <v>0</v>
      </c>
      <c r="BF313" s="104">
        <f t="shared" ref="BF313:BF319" si="110">IF(U313="znížená",N313,0)</f>
        <v>0</v>
      </c>
      <c r="BG313" s="104">
        <f t="shared" ref="BG313:BG319" si="111">IF(U313="zákl. prenesená",N313,0)</f>
        <v>0</v>
      </c>
      <c r="BH313" s="104">
        <f t="shared" ref="BH313:BH319" si="112">IF(U313="zníž. prenesená",N313,0)</f>
        <v>0</v>
      </c>
      <c r="BI313" s="104">
        <f t="shared" ref="BI313:BI319" si="113">IF(U313="nulová",N313,0)</f>
        <v>0</v>
      </c>
      <c r="BJ313" s="18" t="s">
        <v>132</v>
      </c>
      <c r="BK313" s="169">
        <f t="shared" ref="BK313:BK319" si="114">ROUND(L313*K313,3)</f>
        <v>0</v>
      </c>
      <c r="BL313" s="18" t="s">
        <v>216</v>
      </c>
      <c r="BM313" s="18" t="s">
        <v>785</v>
      </c>
    </row>
    <row r="314" spans="2:65" s="1" customFormat="1" ht="16.5" customHeight="1">
      <c r="B314" s="34"/>
      <c r="C314" s="170" t="s">
        <v>786</v>
      </c>
      <c r="D314" s="170" t="s">
        <v>283</v>
      </c>
      <c r="E314" s="171" t="s">
        <v>787</v>
      </c>
      <c r="F314" s="243" t="s">
        <v>788</v>
      </c>
      <c r="G314" s="243"/>
      <c r="H314" s="243"/>
      <c r="I314" s="243"/>
      <c r="J314" s="172" t="s">
        <v>157</v>
      </c>
      <c r="K314" s="173">
        <v>200.876</v>
      </c>
      <c r="L314" s="244">
        <v>0</v>
      </c>
      <c r="M314" s="245"/>
      <c r="N314" s="246">
        <f t="shared" si="105"/>
        <v>0</v>
      </c>
      <c r="O314" s="236"/>
      <c r="P314" s="236"/>
      <c r="Q314" s="236"/>
      <c r="R314" s="36"/>
      <c r="T314" s="166" t="s">
        <v>20</v>
      </c>
      <c r="U314" s="43" t="s">
        <v>43</v>
      </c>
      <c r="V314" s="35"/>
      <c r="W314" s="167">
        <f t="shared" si="106"/>
        <v>0</v>
      </c>
      <c r="X314" s="167">
        <v>0</v>
      </c>
      <c r="Y314" s="167">
        <f t="shared" si="107"/>
        <v>0</v>
      </c>
      <c r="Z314" s="167">
        <v>0</v>
      </c>
      <c r="AA314" s="168">
        <f t="shared" si="108"/>
        <v>0</v>
      </c>
      <c r="AR314" s="18" t="s">
        <v>282</v>
      </c>
      <c r="AT314" s="18" t="s">
        <v>283</v>
      </c>
      <c r="AU314" s="18" t="s">
        <v>132</v>
      </c>
      <c r="AY314" s="18" t="s">
        <v>153</v>
      </c>
      <c r="BE314" s="104">
        <f t="shared" si="109"/>
        <v>0</v>
      </c>
      <c r="BF314" s="104">
        <f t="shared" si="110"/>
        <v>0</v>
      </c>
      <c r="BG314" s="104">
        <f t="shared" si="111"/>
        <v>0</v>
      </c>
      <c r="BH314" s="104">
        <f t="shared" si="112"/>
        <v>0</v>
      </c>
      <c r="BI314" s="104">
        <f t="shared" si="113"/>
        <v>0</v>
      </c>
      <c r="BJ314" s="18" t="s">
        <v>132</v>
      </c>
      <c r="BK314" s="169">
        <f t="shared" si="114"/>
        <v>0</v>
      </c>
      <c r="BL314" s="18" t="s">
        <v>216</v>
      </c>
      <c r="BM314" s="18" t="s">
        <v>789</v>
      </c>
    </row>
    <row r="315" spans="2:65" s="1" customFormat="1" ht="25.5" customHeight="1">
      <c r="B315" s="34"/>
      <c r="C315" s="161" t="s">
        <v>790</v>
      </c>
      <c r="D315" s="161" t="s">
        <v>154</v>
      </c>
      <c r="E315" s="162" t="s">
        <v>791</v>
      </c>
      <c r="F315" s="241" t="s">
        <v>792</v>
      </c>
      <c r="G315" s="241"/>
      <c r="H315" s="241"/>
      <c r="I315" s="241"/>
      <c r="J315" s="163" t="s">
        <v>243</v>
      </c>
      <c r="K315" s="164">
        <v>133.94</v>
      </c>
      <c r="L315" s="235">
        <v>0</v>
      </c>
      <c r="M315" s="242"/>
      <c r="N315" s="236">
        <f t="shared" si="105"/>
        <v>0</v>
      </c>
      <c r="O315" s="236"/>
      <c r="P315" s="236"/>
      <c r="Q315" s="236"/>
      <c r="R315" s="36"/>
      <c r="T315" s="166" t="s">
        <v>20</v>
      </c>
      <c r="U315" s="43" t="s">
        <v>43</v>
      </c>
      <c r="V315" s="35"/>
      <c r="W315" s="167">
        <f t="shared" si="106"/>
        <v>0</v>
      </c>
      <c r="X315" s="167">
        <v>5.0000000000000001E-4</v>
      </c>
      <c r="Y315" s="167">
        <f t="shared" si="107"/>
        <v>6.6970000000000002E-2</v>
      </c>
      <c r="Z315" s="167">
        <v>0</v>
      </c>
      <c r="AA315" s="168">
        <f t="shared" si="108"/>
        <v>0</v>
      </c>
      <c r="AR315" s="18" t="s">
        <v>216</v>
      </c>
      <c r="AT315" s="18" t="s">
        <v>154</v>
      </c>
      <c r="AU315" s="18" t="s">
        <v>132</v>
      </c>
      <c r="AY315" s="18" t="s">
        <v>153</v>
      </c>
      <c r="BE315" s="104">
        <f t="shared" si="109"/>
        <v>0</v>
      </c>
      <c r="BF315" s="104">
        <f t="shared" si="110"/>
        <v>0</v>
      </c>
      <c r="BG315" s="104">
        <f t="shared" si="111"/>
        <v>0</v>
      </c>
      <c r="BH315" s="104">
        <f t="shared" si="112"/>
        <v>0</v>
      </c>
      <c r="BI315" s="104">
        <f t="shared" si="113"/>
        <v>0</v>
      </c>
      <c r="BJ315" s="18" t="s">
        <v>132</v>
      </c>
      <c r="BK315" s="169">
        <f t="shared" si="114"/>
        <v>0</v>
      </c>
      <c r="BL315" s="18" t="s">
        <v>216</v>
      </c>
      <c r="BM315" s="18" t="s">
        <v>793</v>
      </c>
    </row>
    <row r="316" spans="2:65" s="1" customFormat="1" ht="25.5" customHeight="1">
      <c r="B316" s="34"/>
      <c r="C316" s="170" t="s">
        <v>794</v>
      </c>
      <c r="D316" s="170" t="s">
        <v>283</v>
      </c>
      <c r="E316" s="171" t="s">
        <v>795</v>
      </c>
      <c r="F316" s="243" t="s">
        <v>796</v>
      </c>
      <c r="G316" s="243"/>
      <c r="H316" s="243"/>
      <c r="I316" s="243"/>
      <c r="J316" s="172" t="s">
        <v>243</v>
      </c>
      <c r="K316" s="173">
        <v>157.89400000000001</v>
      </c>
      <c r="L316" s="244">
        <v>0</v>
      </c>
      <c r="M316" s="245"/>
      <c r="N316" s="246">
        <f t="shared" si="105"/>
        <v>0</v>
      </c>
      <c r="O316" s="236"/>
      <c r="P316" s="236"/>
      <c r="Q316" s="236"/>
      <c r="R316" s="36"/>
      <c r="T316" s="166" t="s">
        <v>20</v>
      </c>
      <c r="U316" s="43" t="s">
        <v>43</v>
      </c>
      <c r="V316" s="35"/>
      <c r="W316" s="167">
        <f t="shared" si="106"/>
        <v>0</v>
      </c>
      <c r="X316" s="167">
        <v>0</v>
      </c>
      <c r="Y316" s="167">
        <f t="shared" si="107"/>
        <v>0</v>
      </c>
      <c r="Z316" s="167">
        <v>0</v>
      </c>
      <c r="AA316" s="168">
        <f t="shared" si="108"/>
        <v>0</v>
      </c>
      <c r="AR316" s="18" t="s">
        <v>282</v>
      </c>
      <c r="AT316" s="18" t="s">
        <v>283</v>
      </c>
      <c r="AU316" s="18" t="s">
        <v>132</v>
      </c>
      <c r="AY316" s="18" t="s">
        <v>153</v>
      </c>
      <c r="BE316" s="104">
        <f t="shared" si="109"/>
        <v>0</v>
      </c>
      <c r="BF316" s="104">
        <f t="shared" si="110"/>
        <v>0</v>
      </c>
      <c r="BG316" s="104">
        <f t="shared" si="111"/>
        <v>0</v>
      </c>
      <c r="BH316" s="104">
        <f t="shared" si="112"/>
        <v>0</v>
      </c>
      <c r="BI316" s="104">
        <f t="shared" si="113"/>
        <v>0</v>
      </c>
      <c r="BJ316" s="18" t="s">
        <v>132</v>
      </c>
      <c r="BK316" s="169">
        <f t="shared" si="114"/>
        <v>0</v>
      </c>
      <c r="BL316" s="18" t="s">
        <v>216</v>
      </c>
      <c r="BM316" s="18" t="s">
        <v>797</v>
      </c>
    </row>
    <row r="317" spans="2:65" s="1" customFormat="1" ht="25.5" customHeight="1">
      <c r="B317" s="34"/>
      <c r="C317" s="161" t="s">
        <v>798</v>
      </c>
      <c r="D317" s="161" t="s">
        <v>154</v>
      </c>
      <c r="E317" s="162" t="s">
        <v>799</v>
      </c>
      <c r="F317" s="241" t="s">
        <v>800</v>
      </c>
      <c r="G317" s="241"/>
      <c r="H317" s="241"/>
      <c r="I317" s="241"/>
      <c r="J317" s="163" t="s">
        <v>162</v>
      </c>
      <c r="K317" s="164">
        <v>17</v>
      </c>
      <c r="L317" s="235">
        <v>0</v>
      </c>
      <c r="M317" s="242"/>
      <c r="N317" s="236">
        <f t="shared" si="105"/>
        <v>0</v>
      </c>
      <c r="O317" s="236"/>
      <c r="P317" s="236"/>
      <c r="Q317" s="236"/>
      <c r="R317" s="36"/>
      <c r="T317" s="166" t="s">
        <v>20</v>
      </c>
      <c r="U317" s="43" t="s">
        <v>43</v>
      </c>
      <c r="V317" s="35"/>
      <c r="W317" s="167">
        <f t="shared" si="106"/>
        <v>0</v>
      </c>
      <c r="X317" s="167">
        <v>8.9999999999999998E-4</v>
      </c>
      <c r="Y317" s="167">
        <f t="shared" si="107"/>
        <v>1.5299999999999999E-2</v>
      </c>
      <c r="Z317" s="167">
        <v>0</v>
      </c>
      <c r="AA317" s="168">
        <f t="shared" si="108"/>
        <v>0</v>
      </c>
      <c r="AR317" s="18" t="s">
        <v>216</v>
      </c>
      <c r="AT317" s="18" t="s">
        <v>154</v>
      </c>
      <c r="AU317" s="18" t="s">
        <v>132</v>
      </c>
      <c r="AY317" s="18" t="s">
        <v>153</v>
      </c>
      <c r="BE317" s="104">
        <f t="shared" si="109"/>
        <v>0</v>
      </c>
      <c r="BF317" s="104">
        <f t="shared" si="110"/>
        <v>0</v>
      </c>
      <c r="BG317" s="104">
        <f t="shared" si="111"/>
        <v>0</v>
      </c>
      <c r="BH317" s="104">
        <f t="shared" si="112"/>
        <v>0</v>
      </c>
      <c r="BI317" s="104">
        <f t="shared" si="113"/>
        <v>0</v>
      </c>
      <c r="BJ317" s="18" t="s">
        <v>132</v>
      </c>
      <c r="BK317" s="169">
        <f t="shared" si="114"/>
        <v>0</v>
      </c>
      <c r="BL317" s="18" t="s">
        <v>216</v>
      </c>
      <c r="BM317" s="18" t="s">
        <v>801</v>
      </c>
    </row>
    <row r="318" spans="2:65" s="1" customFormat="1" ht="16.5" customHeight="1">
      <c r="B318" s="34"/>
      <c r="C318" s="170" t="s">
        <v>802</v>
      </c>
      <c r="D318" s="170" t="s">
        <v>283</v>
      </c>
      <c r="E318" s="171" t="s">
        <v>803</v>
      </c>
      <c r="F318" s="243" t="s">
        <v>804</v>
      </c>
      <c r="G318" s="243"/>
      <c r="H318" s="243"/>
      <c r="I318" s="243"/>
      <c r="J318" s="172" t="s">
        <v>162</v>
      </c>
      <c r="K318" s="173">
        <v>17</v>
      </c>
      <c r="L318" s="244">
        <v>0</v>
      </c>
      <c r="M318" s="245"/>
      <c r="N318" s="246">
        <f t="shared" si="105"/>
        <v>0</v>
      </c>
      <c r="O318" s="236"/>
      <c r="P318" s="236"/>
      <c r="Q318" s="236"/>
      <c r="R318" s="36"/>
      <c r="T318" s="166" t="s">
        <v>20</v>
      </c>
      <c r="U318" s="43" t="s">
        <v>43</v>
      </c>
      <c r="V318" s="35"/>
      <c r="W318" s="167">
        <f t="shared" si="106"/>
        <v>0</v>
      </c>
      <c r="X318" s="167">
        <v>0</v>
      </c>
      <c r="Y318" s="167">
        <f t="shared" si="107"/>
        <v>0</v>
      </c>
      <c r="Z318" s="167">
        <v>0</v>
      </c>
      <c r="AA318" s="168">
        <f t="shared" si="108"/>
        <v>0</v>
      </c>
      <c r="AR318" s="18" t="s">
        <v>282</v>
      </c>
      <c r="AT318" s="18" t="s">
        <v>283</v>
      </c>
      <c r="AU318" s="18" t="s">
        <v>132</v>
      </c>
      <c r="AY318" s="18" t="s">
        <v>153</v>
      </c>
      <c r="BE318" s="104">
        <f t="shared" si="109"/>
        <v>0</v>
      </c>
      <c r="BF318" s="104">
        <f t="shared" si="110"/>
        <v>0</v>
      </c>
      <c r="BG318" s="104">
        <f t="shared" si="111"/>
        <v>0</v>
      </c>
      <c r="BH318" s="104">
        <f t="shared" si="112"/>
        <v>0</v>
      </c>
      <c r="BI318" s="104">
        <f t="shared" si="113"/>
        <v>0</v>
      </c>
      <c r="BJ318" s="18" t="s">
        <v>132</v>
      </c>
      <c r="BK318" s="169">
        <f t="shared" si="114"/>
        <v>0</v>
      </c>
      <c r="BL318" s="18" t="s">
        <v>216</v>
      </c>
      <c r="BM318" s="18" t="s">
        <v>805</v>
      </c>
    </row>
    <row r="319" spans="2:65" s="1" customFormat="1" ht="25.5" customHeight="1">
      <c r="B319" s="34"/>
      <c r="C319" s="161" t="s">
        <v>806</v>
      </c>
      <c r="D319" s="161" t="s">
        <v>154</v>
      </c>
      <c r="E319" s="162" t="s">
        <v>807</v>
      </c>
      <c r="F319" s="241" t="s">
        <v>808</v>
      </c>
      <c r="G319" s="241"/>
      <c r="H319" s="241"/>
      <c r="I319" s="241"/>
      <c r="J319" s="163" t="s">
        <v>301</v>
      </c>
      <c r="K319" s="165">
        <v>0</v>
      </c>
      <c r="L319" s="235">
        <v>0</v>
      </c>
      <c r="M319" s="242"/>
      <c r="N319" s="236">
        <f t="shared" si="105"/>
        <v>0</v>
      </c>
      <c r="O319" s="236"/>
      <c r="P319" s="236"/>
      <c r="Q319" s="236"/>
      <c r="R319" s="36"/>
      <c r="T319" s="166" t="s">
        <v>20</v>
      </c>
      <c r="U319" s="43" t="s">
        <v>43</v>
      </c>
      <c r="V319" s="35"/>
      <c r="W319" s="167">
        <f t="shared" si="106"/>
        <v>0</v>
      </c>
      <c r="X319" s="167">
        <v>0</v>
      </c>
      <c r="Y319" s="167">
        <f t="shared" si="107"/>
        <v>0</v>
      </c>
      <c r="Z319" s="167">
        <v>0</v>
      </c>
      <c r="AA319" s="168">
        <f t="shared" si="108"/>
        <v>0</v>
      </c>
      <c r="AR319" s="18" t="s">
        <v>216</v>
      </c>
      <c r="AT319" s="18" t="s">
        <v>154</v>
      </c>
      <c r="AU319" s="18" t="s">
        <v>132</v>
      </c>
      <c r="AY319" s="18" t="s">
        <v>153</v>
      </c>
      <c r="BE319" s="104">
        <f t="shared" si="109"/>
        <v>0</v>
      </c>
      <c r="BF319" s="104">
        <f t="shared" si="110"/>
        <v>0</v>
      </c>
      <c r="BG319" s="104">
        <f t="shared" si="111"/>
        <v>0</v>
      </c>
      <c r="BH319" s="104">
        <f t="shared" si="112"/>
        <v>0</v>
      </c>
      <c r="BI319" s="104">
        <f t="shared" si="113"/>
        <v>0</v>
      </c>
      <c r="BJ319" s="18" t="s">
        <v>132</v>
      </c>
      <c r="BK319" s="169">
        <f t="shared" si="114"/>
        <v>0</v>
      </c>
      <c r="BL319" s="18" t="s">
        <v>216</v>
      </c>
      <c r="BM319" s="18" t="s">
        <v>809</v>
      </c>
    </row>
    <row r="320" spans="2:65" s="9" customFormat="1" ht="29.85" customHeight="1">
      <c r="B320" s="150"/>
      <c r="C320" s="151"/>
      <c r="D320" s="160" t="s">
        <v>123</v>
      </c>
      <c r="E320" s="160"/>
      <c r="F320" s="160"/>
      <c r="G320" s="160"/>
      <c r="H320" s="160"/>
      <c r="I320" s="160"/>
      <c r="J320" s="160"/>
      <c r="K320" s="160"/>
      <c r="L320" s="160"/>
      <c r="M320" s="160"/>
      <c r="N320" s="225">
        <f>BK320</f>
        <v>0</v>
      </c>
      <c r="O320" s="226"/>
      <c r="P320" s="226"/>
      <c r="Q320" s="226"/>
      <c r="R320" s="153"/>
      <c r="T320" s="154"/>
      <c r="U320" s="151"/>
      <c r="V320" s="151"/>
      <c r="W320" s="155">
        <f>SUM(W321:W323)</f>
        <v>0</v>
      </c>
      <c r="X320" s="151"/>
      <c r="Y320" s="155">
        <f>SUM(Y321:Y323)</f>
        <v>4.4764399999999999E-3</v>
      </c>
      <c r="Z320" s="151"/>
      <c r="AA320" s="156">
        <f>SUM(AA321:AA323)</f>
        <v>0</v>
      </c>
      <c r="AR320" s="157" t="s">
        <v>132</v>
      </c>
      <c r="AT320" s="158" t="s">
        <v>75</v>
      </c>
      <c r="AU320" s="158" t="s">
        <v>81</v>
      </c>
      <c r="AY320" s="157" t="s">
        <v>153</v>
      </c>
      <c r="BK320" s="159">
        <f>SUM(BK321:BK323)</f>
        <v>0</v>
      </c>
    </row>
    <row r="321" spans="2:65" s="1" customFormat="1" ht="38.25" customHeight="1">
      <c r="B321" s="34"/>
      <c r="C321" s="161" t="s">
        <v>810</v>
      </c>
      <c r="D321" s="161" t="s">
        <v>154</v>
      </c>
      <c r="E321" s="162" t="s">
        <v>811</v>
      </c>
      <c r="F321" s="241" t="s">
        <v>812</v>
      </c>
      <c r="G321" s="241"/>
      <c r="H321" s="241"/>
      <c r="I321" s="241"/>
      <c r="J321" s="163" t="s">
        <v>157</v>
      </c>
      <c r="K321" s="164">
        <v>15.436</v>
      </c>
      <c r="L321" s="235">
        <v>0</v>
      </c>
      <c r="M321" s="242"/>
      <c r="N321" s="236">
        <f>ROUND(L321*K321,3)</f>
        <v>0</v>
      </c>
      <c r="O321" s="236"/>
      <c r="P321" s="236"/>
      <c r="Q321" s="236"/>
      <c r="R321" s="36"/>
      <c r="T321" s="166" t="s">
        <v>20</v>
      </c>
      <c r="U321" s="43" t="s">
        <v>43</v>
      </c>
      <c r="V321" s="35"/>
      <c r="W321" s="167">
        <f>V321*K321</f>
        <v>0</v>
      </c>
      <c r="X321" s="167">
        <v>0</v>
      </c>
      <c r="Y321" s="167">
        <f>X321*K321</f>
        <v>0</v>
      </c>
      <c r="Z321" s="167">
        <v>0</v>
      </c>
      <c r="AA321" s="168">
        <f>Z321*K321</f>
        <v>0</v>
      </c>
      <c r="AR321" s="18" t="s">
        <v>216</v>
      </c>
      <c r="AT321" s="18" t="s">
        <v>154</v>
      </c>
      <c r="AU321" s="18" t="s">
        <v>132</v>
      </c>
      <c r="AY321" s="18" t="s">
        <v>153</v>
      </c>
      <c r="BE321" s="104">
        <f>IF(U321="základná",N321,0)</f>
        <v>0</v>
      </c>
      <c r="BF321" s="104">
        <f>IF(U321="znížená",N321,0)</f>
        <v>0</v>
      </c>
      <c r="BG321" s="104">
        <f>IF(U321="zákl. prenesená",N321,0)</f>
        <v>0</v>
      </c>
      <c r="BH321" s="104">
        <f>IF(U321="zníž. prenesená",N321,0)</f>
        <v>0</v>
      </c>
      <c r="BI321" s="104">
        <f>IF(U321="nulová",N321,0)</f>
        <v>0</v>
      </c>
      <c r="BJ321" s="18" t="s">
        <v>132</v>
      </c>
      <c r="BK321" s="169">
        <f>ROUND(L321*K321,3)</f>
        <v>0</v>
      </c>
      <c r="BL321" s="18" t="s">
        <v>216</v>
      </c>
      <c r="BM321" s="18" t="s">
        <v>813</v>
      </c>
    </row>
    <row r="322" spans="2:65" s="1" customFormat="1" ht="38.25" customHeight="1">
      <c r="B322" s="34"/>
      <c r="C322" s="161" t="s">
        <v>814</v>
      </c>
      <c r="D322" s="161" t="s">
        <v>154</v>
      </c>
      <c r="E322" s="162" t="s">
        <v>815</v>
      </c>
      <c r="F322" s="241" t="s">
        <v>816</v>
      </c>
      <c r="G322" s="241"/>
      <c r="H322" s="241"/>
      <c r="I322" s="241"/>
      <c r="J322" s="163" t="s">
        <v>157</v>
      </c>
      <c r="K322" s="164">
        <v>15.436</v>
      </c>
      <c r="L322" s="235">
        <v>0</v>
      </c>
      <c r="M322" s="242"/>
      <c r="N322" s="236">
        <f>ROUND(L322*K322,3)</f>
        <v>0</v>
      </c>
      <c r="O322" s="236"/>
      <c r="P322" s="236"/>
      <c r="Q322" s="236"/>
      <c r="R322" s="36"/>
      <c r="T322" s="166" t="s">
        <v>20</v>
      </c>
      <c r="U322" s="43" t="s">
        <v>43</v>
      </c>
      <c r="V322" s="35"/>
      <c r="W322" s="167">
        <f>V322*K322</f>
        <v>0</v>
      </c>
      <c r="X322" s="167">
        <v>2.1000000000000001E-4</v>
      </c>
      <c r="Y322" s="167">
        <f>X322*K322</f>
        <v>3.2415600000000001E-3</v>
      </c>
      <c r="Z322" s="167">
        <v>0</v>
      </c>
      <c r="AA322" s="168">
        <f>Z322*K322</f>
        <v>0</v>
      </c>
      <c r="AR322" s="18" t="s">
        <v>216</v>
      </c>
      <c r="AT322" s="18" t="s">
        <v>154</v>
      </c>
      <c r="AU322" s="18" t="s">
        <v>132</v>
      </c>
      <c r="AY322" s="18" t="s">
        <v>153</v>
      </c>
      <c r="BE322" s="104">
        <f>IF(U322="základná",N322,0)</f>
        <v>0</v>
      </c>
      <c r="BF322" s="104">
        <f>IF(U322="znížená",N322,0)</f>
        <v>0</v>
      </c>
      <c r="BG322" s="104">
        <f>IF(U322="zákl. prenesená",N322,0)</f>
        <v>0</v>
      </c>
      <c r="BH322" s="104">
        <f>IF(U322="zníž. prenesená",N322,0)</f>
        <v>0</v>
      </c>
      <c r="BI322" s="104">
        <f>IF(U322="nulová",N322,0)</f>
        <v>0</v>
      </c>
      <c r="BJ322" s="18" t="s">
        <v>132</v>
      </c>
      <c r="BK322" s="169">
        <f>ROUND(L322*K322,3)</f>
        <v>0</v>
      </c>
      <c r="BL322" s="18" t="s">
        <v>216</v>
      </c>
      <c r="BM322" s="18" t="s">
        <v>817</v>
      </c>
    </row>
    <row r="323" spans="2:65" s="1" customFormat="1" ht="25.5" customHeight="1">
      <c r="B323" s="34"/>
      <c r="C323" s="161" t="s">
        <v>818</v>
      </c>
      <c r="D323" s="161" t="s">
        <v>154</v>
      </c>
      <c r="E323" s="162" t="s">
        <v>819</v>
      </c>
      <c r="F323" s="241" t="s">
        <v>820</v>
      </c>
      <c r="G323" s="241"/>
      <c r="H323" s="241"/>
      <c r="I323" s="241"/>
      <c r="J323" s="163" t="s">
        <v>157</v>
      </c>
      <c r="K323" s="164">
        <v>15.436</v>
      </c>
      <c r="L323" s="235">
        <v>0</v>
      </c>
      <c r="M323" s="242"/>
      <c r="N323" s="236">
        <f>ROUND(L323*K323,3)</f>
        <v>0</v>
      </c>
      <c r="O323" s="236"/>
      <c r="P323" s="236"/>
      <c r="Q323" s="236"/>
      <c r="R323" s="36"/>
      <c r="T323" s="166" t="s">
        <v>20</v>
      </c>
      <c r="U323" s="43" t="s">
        <v>43</v>
      </c>
      <c r="V323" s="35"/>
      <c r="W323" s="167">
        <f>V323*K323</f>
        <v>0</v>
      </c>
      <c r="X323" s="167">
        <v>8.0000000000000007E-5</v>
      </c>
      <c r="Y323" s="167">
        <f>X323*K323</f>
        <v>1.23488E-3</v>
      </c>
      <c r="Z323" s="167">
        <v>0</v>
      </c>
      <c r="AA323" s="168">
        <f>Z323*K323</f>
        <v>0</v>
      </c>
      <c r="AR323" s="18" t="s">
        <v>216</v>
      </c>
      <c r="AT323" s="18" t="s">
        <v>154</v>
      </c>
      <c r="AU323" s="18" t="s">
        <v>132</v>
      </c>
      <c r="AY323" s="18" t="s">
        <v>153</v>
      </c>
      <c r="BE323" s="104">
        <f>IF(U323="základná",N323,0)</f>
        <v>0</v>
      </c>
      <c r="BF323" s="104">
        <f>IF(U323="znížená",N323,0)</f>
        <v>0</v>
      </c>
      <c r="BG323" s="104">
        <f>IF(U323="zákl. prenesená",N323,0)</f>
        <v>0</v>
      </c>
      <c r="BH323" s="104">
        <f>IF(U323="zníž. prenesená",N323,0)</f>
        <v>0</v>
      </c>
      <c r="BI323" s="104">
        <f>IF(U323="nulová",N323,0)</f>
        <v>0</v>
      </c>
      <c r="BJ323" s="18" t="s">
        <v>132</v>
      </c>
      <c r="BK323" s="169">
        <f>ROUND(L323*K323,3)</f>
        <v>0</v>
      </c>
      <c r="BL323" s="18" t="s">
        <v>216</v>
      </c>
      <c r="BM323" s="18" t="s">
        <v>821</v>
      </c>
    </row>
    <row r="324" spans="2:65" s="9" customFormat="1" ht="29.85" customHeight="1">
      <c r="B324" s="150"/>
      <c r="C324" s="151"/>
      <c r="D324" s="160" t="s">
        <v>124</v>
      </c>
      <c r="E324" s="160"/>
      <c r="F324" s="160"/>
      <c r="G324" s="160"/>
      <c r="H324" s="160"/>
      <c r="I324" s="160"/>
      <c r="J324" s="160"/>
      <c r="K324" s="160"/>
      <c r="L324" s="160"/>
      <c r="M324" s="160"/>
      <c r="N324" s="225">
        <f>BK324</f>
        <v>0</v>
      </c>
      <c r="O324" s="226"/>
      <c r="P324" s="226"/>
      <c r="Q324" s="226"/>
      <c r="R324" s="153"/>
      <c r="T324" s="154"/>
      <c r="U324" s="151"/>
      <c r="V324" s="151"/>
      <c r="W324" s="155">
        <f>SUM(W325:W329)</f>
        <v>0</v>
      </c>
      <c r="X324" s="151"/>
      <c r="Y324" s="155">
        <f>SUM(Y325:Y329)</f>
        <v>8.0062710000000009E-2</v>
      </c>
      <c r="Z324" s="151"/>
      <c r="AA324" s="156">
        <f>SUM(AA325:AA329)</f>
        <v>0</v>
      </c>
      <c r="AR324" s="157" t="s">
        <v>132</v>
      </c>
      <c r="AT324" s="158" t="s">
        <v>75</v>
      </c>
      <c r="AU324" s="158" t="s">
        <v>81</v>
      </c>
      <c r="AY324" s="157" t="s">
        <v>153</v>
      </c>
      <c r="BK324" s="159">
        <f>SUM(BK325:BK329)</f>
        <v>0</v>
      </c>
    </row>
    <row r="325" spans="2:65" s="1" customFormat="1" ht="25.5" customHeight="1">
      <c r="B325" s="34"/>
      <c r="C325" s="161" t="s">
        <v>822</v>
      </c>
      <c r="D325" s="161" t="s">
        <v>154</v>
      </c>
      <c r="E325" s="162" t="s">
        <v>823</v>
      </c>
      <c r="F325" s="241" t="s">
        <v>824</v>
      </c>
      <c r="G325" s="241"/>
      <c r="H325" s="241"/>
      <c r="I325" s="241"/>
      <c r="J325" s="163" t="s">
        <v>162</v>
      </c>
      <c r="K325" s="164">
        <v>32</v>
      </c>
      <c r="L325" s="235">
        <v>0</v>
      </c>
      <c r="M325" s="242"/>
      <c r="N325" s="236">
        <f>ROUND(L325*K325,3)</f>
        <v>0</v>
      </c>
      <c r="O325" s="236"/>
      <c r="P325" s="236"/>
      <c r="Q325" s="236"/>
      <c r="R325" s="36"/>
      <c r="T325" s="166" t="s">
        <v>20</v>
      </c>
      <c r="U325" s="43" t="s">
        <v>43</v>
      </c>
      <c r="V325" s="35"/>
      <c r="W325" s="167">
        <f>V325*K325</f>
        <v>0</v>
      </c>
      <c r="X325" s="167">
        <v>0</v>
      </c>
      <c r="Y325" s="167">
        <f>X325*K325</f>
        <v>0</v>
      </c>
      <c r="Z325" s="167">
        <v>0</v>
      </c>
      <c r="AA325" s="168">
        <f>Z325*K325</f>
        <v>0</v>
      </c>
      <c r="AR325" s="18" t="s">
        <v>216</v>
      </c>
      <c r="AT325" s="18" t="s">
        <v>154</v>
      </c>
      <c r="AU325" s="18" t="s">
        <v>132</v>
      </c>
      <c r="AY325" s="18" t="s">
        <v>153</v>
      </c>
      <c r="BE325" s="104">
        <f>IF(U325="základná",N325,0)</f>
        <v>0</v>
      </c>
      <c r="BF325" s="104">
        <f>IF(U325="znížená",N325,0)</f>
        <v>0</v>
      </c>
      <c r="BG325" s="104">
        <f>IF(U325="zákl. prenesená",N325,0)</f>
        <v>0</v>
      </c>
      <c r="BH325" s="104">
        <f>IF(U325="zníž. prenesená",N325,0)</f>
        <v>0</v>
      </c>
      <c r="BI325" s="104">
        <f>IF(U325="nulová",N325,0)</f>
        <v>0</v>
      </c>
      <c r="BJ325" s="18" t="s">
        <v>132</v>
      </c>
      <c r="BK325" s="169">
        <f>ROUND(L325*K325,3)</f>
        <v>0</v>
      </c>
      <c r="BL325" s="18" t="s">
        <v>216</v>
      </c>
      <c r="BM325" s="18" t="s">
        <v>825</v>
      </c>
    </row>
    <row r="326" spans="2:65" s="1" customFormat="1" ht="25.5" customHeight="1">
      <c r="B326" s="34"/>
      <c r="C326" s="161" t="s">
        <v>826</v>
      </c>
      <c r="D326" s="161" t="s">
        <v>154</v>
      </c>
      <c r="E326" s="162" t="s">
        <v>827</v>
      </c>
      <c r="F326" s="241" t="s">
        <v>828</v>
      </c>
      <c r="G326" s="241"/>
      <c r="H326" s="241"/>
      <c r="I326" s="241"/>
      <c r="J326" s="163" t="s">
        <v>243</v>
      </c>
      <c r="K326" s="164">
        <v>160.12</v>
      </c>
      <c r="L326" s="235">
        <v>0</v>
      </c>
      <c r="M326" s="242"/>
      <c r="N326" s="236">
        <f>ROUND(L326*K326,3)</f>
        <v>0</v>
      </c>
      <c r="O326" s="236"/>
      <c r="P326" s="236"/>
      <c r="Q326" s="236"/>
      <c r="R326" s="36"/>
      <c r="T326" s="166" t="s">
        <v>20</v>
      </c>
      <c r="U326" s="43" t="s">
        <v>43</v>
      </c>
      <c r="V326" s="35"/>
      <c r="W326" s="167">
        <f>V326*K326</f>
        <v>0</v>
      </c>
      <c r="X326" s="167">
        <v>0</v>
      </c>
      <c r="Y326" s="167">
        <f>X326*K326</f>
        <v>0</v>
      </c>
      <c r="Z326" s="167">
        <v>0</v>
      </c>
      <c r="AA326" s="168">
        <f>Z326*K326</f>
        <v>0</v>
      </c>
      <c r="AR326" s="18" t="s">
        <v>216</v>
      </c>
      <c r="AT326" s="18" t="s">
        <v>154</v>
      </c>
      <c r="AU326" s="18" t="s">
        <v>132</v>
      </c>
      <c r="AY326" s="18" t="s">
        <v>153</v>
      </c>
      <c r="BE326" s="104">
        <f>IF(U326="základná",N326,0)</f>
        <v>0</v>
      </c>
      <c r="BF326" s="104">
        <f>IF(U326="znížená",N326,0)</f>
        <v>0</v>
      </c>
      <c r="BG326" s="104">
        <f>IF(U326="zákl. prenesená",N326,0)</f>
        <v>0</v>
      </c>
      <c r="BH326" s="104">
        <f>IF(U326="zníž. prenesená",N326,0)</f>
        <v>0</v>
      </c>
      <c r="BI326" s="104">
        <f>IF(U326="nulová",N326,0)</f>
        <v>0</v>
      </c>
      <c r="BJ326" s="18" t="s">
        <v>132</v>
      </c>
      <c r="BK326" s="169">
        <f>ROUND(L326*K326,3)</f>
        <v>0</v>
      </c>
      <c r="BL326" s="18" t="s">
        <v>216</v>
      </c>
      <c r="BM326" s="18" t="s">
        <v>829</v>
      </c>
    </row>
    <row r="327" spans="2:65" s="1" customFormat="1" ht="25.5" customHeight="1">
      <c r="B327" s="34"/>
      <c r="C327" s="161" t="s">
        <v>830</v>
      </c>
      <c r="D327" s="161" t="s">
        <v>154</v>
      </c>
      <c r="E327" s="162" t="s">
        <v>831</v>
      </c>
      <c r="F327" s="241" t="s">
        <v>832</v>
      </c>
      <c r="G327" s="241"/>
      <c r="H327" s="241"/>
      <c r="I327" s="241"/>
      <c r="J327" s="163" t="s">
        <v>157</v>
      </c>
      <c r="K327" s="164">
        <v>205.28899999999999</v>
      </c>
      <c r="L327" s="235">
        <v>0</v>
      </c>
      <c r="M327" s="242"/>
      <c r="N327" s="236">
        <f>ROUND(L327*K327,3)</f>
        <v>0</v>
      </c>
      <c r="O327" s="236"/>
      <c r="P327" s="236"/>
      <c r="Q327" s="236"/>
      <c r="R327" s="36"/>
      <c r="T327" s="166" t="s">
        <v>20</v>
      </c>
      <c r="U327" s="43" t="s">
        <v>43</v>
      </c>
      <c r="V327" s="35"/>
      <c r="W327" s="167">
        <f>V327*K327</f>
        <v>0</v>
      </c>
      <c r="X327" s="167">
        <v>1.8000000000000001E-4</v>
      </c>
      <c r="Y327" s="167">
        <f>X327*K327</f>
        <v>3.6952020000000002E-2</v>
      </c>
      <c r="Z327" s="167">
        <v>0</v>
      </c>
      <c r="AA327" s="168">
        <f>Z327*K327</f>
        <v>0</v>
      </c>
      <c r="AR327" s="18" t="s">
        <v>216</v>
      </c>
      <c r="AT327" s="18" t="s">
        <v>154</v>
      </c>
      <c r="AU327" s="18" t="s">
        <v>132</v>
      </c>
      <c r="AY327" s="18" t="s">
        <v>153</v>
      </c>
      <c r="BE327" s="104">
        <f>IF(U327="základná",N327,0)</f>
        <v>0</v>
      </c>
      <c r="BF327" s="104">
        <f>IF(U327="znížená",N327,0)</f>
        <v>0</v>
      </c>
      <c r="BG327" s="104">
        <f>IF(U327="zákl. prenesená",N327,0)</f>
        <v>0</v>
      </c>
      <c r="BH327" s="104">
        <f>IF(U327="zníž. prenesená",N327,0)</f>
        <v>0</v>
      </c>
      <c r="BI327" s="104">
        <f>IF(U327="nulová",N327,0)</f>
        <v>0</v>
      </c>
      <c r="BJ327" s="18" t="s">
        <v>132</v>
      </c>
      <c r="BK327" s="169">
        <f>ROUND(L327*K327,3)</f>
        <v>0</v>
      </c>
      <c r="BL327" s="18" t="s">
        <v>216</v>
      </c>
      <c r="BM327" s="18" t="s">
        <v>833</v>
      </c>
    </row>
    <row r="328" spans="2:65" s="1" customFormat="1" ht="25.5" customHeight="1">
      <c r="B328" s="34"/>
      <c r="C328" s="161" t="s">
        <v>834</v>
      </c>
      <c r="D328" s="161" t="s">
        <v>154</v>
      </c>
      <c r="E328" s="162" t="s">
        <v>835</v>
      </c>
      <c r="F328" s="241" t="s">
        <v>836</v>
      </c>
      <c r="G328" s="241"/>
      <c r="H328" s="241"/>
      <c r="I328" s="241"/>
      <c r="J328" s="163" t="s">
        <v>157</v>
      </c>
      <c r="K328" s="164">
        <v>56.488999999999997</v>
      </c>
      <c r="L328" s="235">
        <v>0</v>
      </c>
      <c r="M328" s="242"/>
      <c r="N328" s="236">
        <f>ROUND(L328*K328,3)</f>
        <v>0</v>
      </c>
      <c r="O328" s="236"/>
      <c r="P328" s="236"/>
      <c r="Q328" s="236"/>
      <c r="R328" s="36"/>
      <c r="T328" s="166" t="s">
        <v>20</v>
      </c>
      <c r="U328" s="43" t="s">
        <v>43</v>
      </c>
      <c r="V328" s="35"/>
      <c r="W328" s="167">
        <f>V328*K328</f>
        <v>0</v>
      </c>
      <c r="X328" s="167">
        <v>0</v>
      </c>
      <c r="Y328" s="167">
        <f>X328*K328</f>
        <v>0</v>
      </c>
      <c r="Z328" s="167">
        <v>0</v>
      </c>
      <c r="AA328" s="168">
        <f>Z328*K328</f>
        <v>0</v>
      </c>
      <c r="AR328" s="18" t="s">
        <v>216</v>
      </c>
      <c r="AT328" s="18" t="s">
        <v>154</v>
      </c>
      <c r="AU328" s="18" t="s">
        <v>132</v>
      </c>
      <c r="AY328" s="18" t="s">
        <v>153</v>
      </c>
      <c r="BE328" s="104">
        <f>IF(U328="základná",N328,0)</f>
        <v>0</v>
      </c>
      <c r="BF328" s="104">
        <f>IF(U328="znížená",N328,0)</f>
        <v>0</v>
      </c>
      <c r="BG328" s="104">
        <f>IF(U328="zákl. prenesená",N328,0)</f>
        <v>0</v>
      </c>
      <c r="BH328" s="104">
        <f>IF(U328="zníž. prenesená",N328,0)</f>
        <v>0</v>
      </c>
      <c r="BI328" s="104">
        <f>IF(U328="nulová",N328,0)</f>
        <v>0</v>
      </c>
      <c r="BJ328" s="18" t="s">
        <v>132</v>
      </c>
      <c r="BK328" s="169">
        <f>ROUND(L328*K328,3)</f>
        <v>0</v>
      </c>
      <c r="BL328" s="18" t="s">
        <v>216</v>
      </c>
      <c r="BM328" s="18" t="s">
        <v>837</v>
      </c>
    </row>
    <row r="329" spans="2:65" s="1" customFormat="1" ht="51" customHeight="1">
      <c r="B329" s="34"/>
      <c r="C329" s="161" t="s">
        <v>838</v>
      </c>
      <c r="D329" s="161" t="s">
        <v>154</v>
      </c>
      <c r="E329" s="162" t="s">
        <v>839</v>
      </c>
      <c r="F329" s="241" t="s">
        <v>840</v>
      </c>
      <c r="G329" s="241"/>
      <c r="H329" s="241"/>
      <c r="I329" s="241"/>
      <c r="J329" s="163" t="s">
        <v>157</v>
      </c>
      <c r="K329" s="164">
        <v>205.28899999999999</v>
      </c>
      <c r="L329" s="235">
        <v>0</v>
      </c>
      <c r="M329" s="242"/>
      <c r="N329" s="236">
        <f>ROUND(L329*K329,3)</f>
        <v>0</v>
      </c>
      <c r="O329" s="236"/>
      <c r="P329" s="236"/>
      <c r="Q329" s="236"/>
      <c r="R329" s="36"/>
      <c r="T329" s="166" t="s">
        <v>20</v>
      </c>
      <c r="U329" s="43" t="s">
        <v>43</v>
      </c>
      <c r="V329" s="35"/>
      <c r="W329" s="167">
        <f>V329*K329</f>
        <v>0</v>
      </c>
      <c r="X329" s="167">
        <v>2.1000000000000001E-4</v>
      </c>
      <c r="Y329" s="167">
        <f>X329*K329</f>
        <v>4.311069E-2</v>
      </c>
      <c r="Z329" s="167">
        <v>0</v>
      </c>
      <c r="AA329" s="168">
        <f>Z329*K329</f>
        <v>0</v>
      </c>
      <c r="AR329" s="18" t="s">
        <v>216</v>
      </c>
      <c r="AT329" s="18" t="s">
        <v>154</v>
      </c>
      <c r="AU329" s="18" t="s">
        <v>132</v>
      </c>
      <c r="AY329" s="18" t="s">
        <v>153</v>
      </c>
      <c r="BE329" s="104">
        <f>IF(U329="základná",N329,0)</f>
        <v>0</v>
      </c>
      <c r="BF329" s="104">
        <f>IF(U329="znížená",N329,0)</f>
        <v>0</v>
      </c>
      <c r="BG329" s="104">
        <f>IF(U329="zákl. prenesená",N329,0)</f>
        <v>0</v>
      </c>
      <c r="BH329" s="104">
        <f>IF(U329="zníž. prenesená",N329,0)</f>
        <v>0</v>
      </c>
      <c r="BI329" s="104">
        <f>IF(U329="nulová",N329,0)</f>
        <v>0</v>
      </c>
      <c r="BJ329" s="18" t="s">
        <v>132</v>
      </c>
      <c r="BK329" s="169">
        <f>ROUND(L329*K329,3)</f>
        <v>0</v>
      </c>
      <c r="BL329" s="18" t="s">
        <v>216</v>
      </c>
      <c r="BM329" s="18" t="s">
        <v>841</v>
      </c>
    </row>
    <row r="330" spans="2:65" s="9" customFormat="1" ht="37.35" customHeight="1">
      <c r="B330" s="150"/>
      <c r="C330" s="151"/>
      <c r="D330" s="152" t="s">
        <v>125</v>
      </c>
      <c r="E330" s="152"/>
      <c r="F330" s="152"/>
      <c r="G330" s="152"/>
      <c r="H330" s="152"/>
      <c r="I330" s="152"/>
      <c r="J330" s="152"/>
      <c r="K330" s="152"/>
      <c r="L330" s="152"/>
      <c r="M330" s="152"/>
      <c r="N330" s="227">
        <f>BK330</f>
        <v>0</v>
      </c>
      <c r="O330" s="228"/>
      <c r="P330" s="228"/>
      <c r="Q330" s="228"/>
      <c r="R330" s="153"/>
      <c r="T330" s="154"/>
      <c r="U330" s="151"/>
      <c r="V330" s="151"/>
      <c r="W330" s="155">
        <f>W331+W343</f>
        <v>0</v>
      </c>
      <c r="X330" s="151"/>
      <c r="Y330" s="155">
        <f>Y331+Y343</f>
        <v>4.79E-3</v>
      </c>
      <c r="Z330" s="151"/>
      <c r="AA330" s="156">
        <f>AA331+AA343</f>
        <v>0</v>
      </c>
      <c r="AR330" s="157" t="s">
        <v>164</v>
      </c>
      <c r="AT330" s="158" t="s">
        <v>75</v>
      </c>
      <c r="AU330" s="158" t="s">
        <v>76</v>
      </c>
      <c r="AY330" s="157" t="s">
        <v>153</v>
      </c>
      <c r="BK330" s="159">
        <f>BK331+BK343</f>
        <v>0</v>
      </c>
    </row>
    <row r="331" spans="2:65" s="9" customFormat="1" ht="19.899999999999999" customHeight="1">
      <c r="B331" s="150"/>
      <c r="C331" s="151"/>
      <c r="D331" s="160" t="s">
        <v>126</v>
      </c>
      <c r="E331" s="160"/>
      <c r="F331" s="160"/>
      <c r="G331" s="160"/>
      <c r="H331" s="160"/>
      <c r="I331" s="160"/>
      <c r="J331" s="160"/>
      <c r="K331" s="160"/>
      <c r="L331" s="160"/>
      <c r="M331" s="160"/>
      <c r="N331" s="229">
        <f>BK331</f>
        <v>0</v>
      </c>
      <c r="O331" s="230"/>
      <c r="P331" s="230"/>
      <c r="Q331" s="230"/>
      <c r="R331" s="153"/>
      <c r="T331" s="154"/>
      <c r="U331" s="151"/>
      <c r="V331" s="151"/>
      <c r="W331" s="155">
        <f>SUM(W332:W342)</f>
        <v>0</v>
      </c>
      <c r="X331" s="151"/>
      <c r="Y331" s="155">
        <f>SUM(Y332:Y342)</f>
        <v>4.79E-3</v>
      </c>
      <c r="Z331" s="151"/>
      <c r="AA331" s="156">
        <f>SUM(AA332:AA342)</f>
        <v>0</v>
      </c>
      <c r="AR331" s="157" t="s">
        <v>164</v>
      </c>
      <c r="AT331" s="158" t="s">
        <v>75</v>
      </c>
      <c r="AU331" s="158" t="s">
        <v>81</v>
      </c>
      <c r="AY331" s="157" t="s">
        <v>153</v>
      </c>
      <c r="BK331" s="159">
        <f>SUM(BK332:BK342)</f>
        <v>0</v>
      </c>
    </row>
    <row r="332" spans="2:65" s="1" customFormat="1" ht="38.25" customHeight="1">
      <c r="B332" s="34"/>
      <c r="C332" s="161" t="s">
        <v>842</v>
      </c>
      <c r="D332" s="161" t="s">
        <v>154</v>
      </c>
      <c r="E332" s="162" t="s">
        <v>843</v>
      </c>
      <c r="F332" s="241" t="s">
        <v>844</v>
      </c>
      <c r="G332" s="241"/>
      <c r="H332" s="241"/>
      <c r="I332" s="241"/>
      <c r="J332" s="163" t="s">
        <v>162</v>
      </c>
      <c r="K332" s="164">
        <v>17</v>
      </c>
      <c r="L332" s="235">
        <v>0</v>
      </c>
      <c r="M332" s="242"/>
      <c r="N332" s="236">
        <f t="shared" ref="N332:N342" si="115">ROUND(L332*K332,3)</f>
        <v>0</v>
      </c>
      <c r="O332" s="236"/>
      <c r="P332" s="236"/>
      <c r="Q332" s="236"/>
      <c r="R332" s="36"/>
      <c r="T332" s="166" t="s">
        <v>20</v>
      </c>
      <c r="U332" s="43" t="s">
        <v>43</v>
      </c>
      <c r="V332" s="35"/>
      <c r="W332" s="167">
        <f t="shared" ref="W332:W342" si="116">V332*K332</f>
        <v>0</v>
      </c>
      <c r="X332" s="167">
        <v>0</v>
      </c>
      <c r="Y332" s="167">
        <f t="shared" ref="Y332:Y342" si="117">X332*K332</f>
        <v>0</v>
      </c>
      <c r="Z332" s="167">
        <v>0</v>
      </c>
      <c r="AA332" s="168">
        <f t="shared" ref="AA332:AA342" si="118">Z332*K332</f>
        <v>0</v>
      </c>
      <c r="AR332" s="18" t="s">
        <v>411</v>
      </c>
      <c r="AT332" s="18" t="s">
        <v>154</v>
      </c>
      <c r="AU332" s="18" t="s">
        <v>132</v>
      </c>
      <c r="AY332" s="18" t="s">
        <v>153</v>
      </c>
      <c r="BE332" s="104">
        <f t="shared" ref="BE332:BE342" si="119">IF(U332="základná",N332,0)</f>
        <v>0</v>
      </c>
      <c r="BF332" s="104">
        <f t="shared" ref="BF332:BF342" si="120">IF(U332="znížená",N332,0)</f>
        <v>0</v>
      </c>
      <c r="BG332" s="104">
        <f t="shared" ref="BG332:BG342" si="121">IF(U332="zákl. prenesená",N332,0)</f>
        <v>0</v>
      </c>
      <c r="BH332" s="104">
        <f t="shared" ref="BH332:BH342" si="122">IF(U332="zníž. prenesená",N332,0)</f>
        <v>0</v>
      </c>
      <c r="BI332" s="104">
        <f t="shared" ref="BI332:BI342" si="123">IF(U332="nulová",N332,0)</f>
        <v>0</v>
      </c>
      <c r="BJ332" s="18" t="s">
        <v>132</v>
      </c>
      <c r="BK332" s="169">
        <f t="shared" ref="BK332:BK342" si="124">ROUND(L332*K332,3)</f>
        <v>0</v>
      </c>
      <c r="BL332" s="18" t="s">
        <v>411</v>
      </c>
      <c r="BM332" s="18" t="s">
        <v>845</v>
      </c>
    </row>
    <row r="333" spans="2:65" s="1" customFormat="1" ht="16.5" customHeight="1">
      <c r="B333" s="34"/>
      <c r="C333" s="170" t="s">
        <v>846</v>
      </c>
      <c r="D333" s="170" t="s">
        <v>283</v>
      </c>
      <c r="E333" s="171" t="s">
        <v>847</v>
      </c>
      <c r="F333" s="243" t="s">
        <v>848</v>
      </c>
      <c r="G333" s="243"/>
      <c r="H333" s="243"/>
      <c r="I333" s="243"/>
      <c r="J333" s="172" t="s">
        <v>162</v>
      </c>
      <c r="K333" s="173">
        <v>17</v>
      </c>
      <c r="L333" s="244">
        <v>0</v>
      </c>
      <c r="M333" s="245"/>
      <c r="N333" s="246">
        <f t="shared" si="115"/>
        <v>0</v>
      </c>
      <c r="O333" s="236"/>
      <c r="P333" s="236"/>
      <c r="Q333" s="236"/>
      <c r="R333" s="36"/>
      <c r="T333" s="166" t="s">
        <v>20</v>
      </c>
      <c r="U333" s="43" t="s">
        <v>43</v>
      </c>
      <c r="V333" s="35"/>
      <c r="W333" s="167">
        <f t="shared" si="116"/>
        <v>0</v>
      </c>
      <c r="X333" s="167">
        <v>2.0000000000000002E-5</v>
      </c>
      <c r="Y333" s="167">
        <f t="shared" si="117"/>
        <v>3.4000000000000002E-4</v>
      </c>
      <c r="Z333" s="167">
        <v>0</v>
      </c>
      <c r="AA333" s="168">
        <f t="shared" si="118"/>
        <v>0</v>
      </c>
      <c r="AR333" s="18" t="s">
        <v>849</v>
      </c>
      <c r="AT333" s="18" t="s">
        <v>283</v>
      </c>
      <c r="AU333" s="18" t="s">
        <v>132</v>
      </c>
      <c r="AY333" s="18" t="s">
        <v>153</v>
      </c>
      <c r="BE333" s="104">
        <f t="shared" si="119"/>
        <v>0</v>
      </c>
      <c r="BF333" s="104">
        <f t="shared" si="120"/>
        <v>0</v>
      </c>
      <c r="BG333" s="104">
        <f t="shared" si="121"/>
        <v>0</v>
      </c>
      <c r="BH333" s="104">
        <f t="shared" si="122"/>
        <v>0</v>
      </c>
      <c r="BI333" s="104">
        <f t="shared" si="123"/>
        <v>0</v>
      </c>
      <c r="BJ333" s="18" t="s">
        <v>132</v>
      </c>
      <c r="BK333" s="169">
        <f t="shared" si="124"/>
        <v>0</v>
      </c>
      <c r="BL333" s="18" t="s">
        <v>411</v>
      </c>
      <c r="BM333" s="18" t="s">
        <v>850</v>
      </c>
    </row>
    <row r="334" spans="2:65" s="1" customFormat="1" ht="38.25" customHeight="1">
      <c r="B334" s="34"/>
      <c r="C334" s="161" t="s">
        <v>851</v>
      </c>
      <c r="D334" s="161" t="s">
        <v>154</v>
      </c>
      <c r="E334" s="162" t="s">
        <v>852</v>
      </c>
      <c r="F334" s="241" t="s">
        <v>853</v>
      </c>
      <c r="G334" s="241"/>
      <c r="H334" s="241"/>
      <c r="I334" s="241"/>
      <c r="J334" s="163" t="s">
        <v>162</v>
      </c>
      <c r="K334" s="164">
        <v>15</v>
      </c>
      <c r="L334" s="235">
        <v>0</v>
      </c>
      <c r="M334" s="242"/>
      <c r="N334" s="236">
        <f t="shared" si="115"/>
        <v>0</v>
      </c>
      <c r="O334" s="236"/>
      <c r="P334" s="236"/>
      <c r="Q334" s="236"/>
      <c r="R334" s="36"/>
      <c r="T334" s="166" t="s">
        <v>20</v>
      </c>
      <c r="U334" s="43" t="s">
        <v>43</v>
      </c>
      <c r="V334" s="35"/>
      <c r="W334" s="167">
        <f t="shared" si="116"/>
        <v>0</v>
      </c>
      <c r="X334" s="167">
        <v>0</v>
      </c>
      <c r="Y334" s="167">
        <f t="shared" si="117"/>
        <v>0</v>
      </c>
      <c r="Z334" s="167">
        <v>0</v>
      </c>
      <c r="AA334" s="168">
        <f t="shared" si="118"/>
        <v>0</v>
      </c>
      <c r="AR334" s="18" t="s">
        <v>411</v>
      </c>
      <c r="AT334" s="18" t="s">
        <v>154</v>
      </c>
      <c r="AU334" s="18" t="s">
        <v>132</v>
      </c>
      <c r="AY334" s="18" t="s">
        <v>153</v>
      </c>
      <c r="BE334" s="104">
        <f t="shared" si="119"/>
        <v>0</v>
      </c>
      <c r="BF334" s="104">
        <f t="shared" si="120"/>
        <v>0</v>
      </c>
      <c r="BG334" s="104">
        <f t="shared" si="121"/>
        <v>0</v>
      </c>
      <c r="BH334" s="104">
        <f t="shared" si="122"/>
        <v>0</v>
      </c>
      <c r="BI334" s="104">
        <f t="shared" si="123"/>
        <v>0</v>
      </c>
      <c r="BJ334" s="18" t="s">
        <v>132</v>
      </c>
      <c r="BK334" s="169">
        <f t="shared" si="124"/>
        <v>0</v>
      </c>
      <c r="BL334" s="18" t="s">
        <v>411</v>
      </c>
      <c r="BM334" s="18" t="s">
        <v>854</v>
      </c>
    </row>
    <row r="335" spans="2:65" s="1" customFormat="1" ht="16.5" customHeight="1">
      <c r="B335" s="34"/>
      <c r="C335" s="170" t="s">
        <v>855</v>
      </c>
      <c r="D335" s="170" t="s">
        <v>283</v>
      </c>
      <c r="E335" s="171" t="s">
        <v>856</v>
      </c>
      <c r="F335" s="243" t="s">
        <v>857</v>
      </c>
      <c r="G335" s="243"/>
      <c r="H335" s="243"/>
      <c r="I335" s="243"/>
      <c r="J335" s="172" t="s">
        <v>162</v>
      </c>
      <c r="K335" s="173">
        <v>15</v>
      </c>
      <c r="L335" s="244">
        <v>0</v>
      </c>
      <c r="M335" s="245"/>
      <c r="N335" s="246">
        <f t="shared" si="115"/>
        <v>0</v>
      </c>
      <c r="O335" s="236"/>
      <c r="P335" s="236"/>
      <c r="Q335" s="236"/>
      <c r="R335" s="36"/>
      <c r="T335" s="166" t="s">
        <v>20</v>
      </c>
      <c r="U335" s="43" t="s">
        <v>43</v>
      </c>
      <c r="V335" s="35"/>
      <c r="W335" s="167">
        <f t="shared" si="116"/>
        <v>0</v>
      </c>
      <c r="X335" s="167">
        <v>6.9999999999999994E-5</v>
      </c>
      <c r="Y335" s="167">
        <f t="shared" si="117"/>
        <v>1.0499999999999999E-3</v>
      </c>
      <c r="Z335" s="167">
        <v>0</v>
      </c>
      <c r="AA335" s="168">
        <f t="shared" si="118"/>
        <v>0</v>
      </c>
      <c r="AR335" s="18" t="s">
        <v>849</v>
      </c>
      <c r="AT335" s="18" t="s">
        <v>283</v>
      </c>
      <c r="AU335" s="18" t="s">
        <v>132</v>
      </c>
      <c r="AY335" s="18" t="s">
        <v>153</v>
      </c>
      <c r="BE335" s="104">
        <f t="shared" si="119"/>
        <v>0</v>
      </c>
      <c r="BF335" s="104">
        <f t="shared" si="120"/>
        <v>0</v>
      </c>
      <c r="BG335" s="104">
        <f t="shared" si="121"/>
        <v>0</v>
      </c>
      <c r="BH335" s="104">
        <f t="shared" si="122"/>
        <v>0</v>
      </c>
      <c r="BI335" s="104">
        <f t="shared" si="123"/>
        <v>0</v>
      </c>
      <c r="BJ335" s="18" t="s">
        <v>132</v>
      </c>
      <c r="BK335" s="169">
        <f t="shared" si="124"/>
        <v>0</v>
      </c>
      <c r="BL335" s="18" t="s">
        <v>411</v>
      </c>
      <c r="BM335" s="18" t="s">
        <v>858</v>
      </c>
    </row>
    <row r="336" spans="2:65" s="1" customFormat="1" ht="38.25" customHeight="1">
      <c r="B336" s="34"/>
      <c r="C336" s="161" t="s">
        <v>859</v>
      </c>
      <c r="D336" s="161" t="s">
        <v>154</v>
      </c>
      <c r="E336" s="162" t="s">
        <v>860</v>
      </c>
      <c r="F336" s="241" t="s">
        <v>861</v>
      </c>
      <c r="G336" s="241"/>
      <c r="H336" s="241"/>
      <c r="I336" s="241"/>
      <c r="J336" s="163" t="s">
        <v>162</v>
      </c>
      <c r="K336" s="164">
        <v>17</v>
      </c>
      <c r="L336" s="235">
        <v>0</v>
      </c>
      <c r="M336" s="242"/>
      <c r="N336" s="236">
        <f t="shared" si="115"/>
        <v>0</v>
      </c>
      <c r="O336" s="236"/>
      <c r="P336" s="236"/>
      <c r="Q336" s="236"/>
      <c r="R336" s="36"/>
      <c r="T336" s="166" t="s">
        <v>20</v>
      </c>
      <c r="U336" s="43" t="s">
        <v>43</v>
      </c>
      <c r="V336" s="35"/>
      <c r="W336" s="167">
        <f t="shared" si="116"/>
        <v>0</v>
      </c>
      <c r="X336" s="167">
        <v>0</v>
      </c>
      <c r="Y336" s="167">
        <f t="shared" si="117"/>
        <v>0</v>
      </c>
      <c r="Z336" s="167">
        <v>0</v>
      </c>
      <c r="AA336" s="168">
        <f t="shared" si="118"/>
        <v>0</v>
      </c>
      <c r="AR336" s="18" t="s">
        <v>411</v>
      </c>
      <c r="AT336" s="18" t="s">
        <v>154</v>
      </c>
      <c r="AU336" s="18" t="s">
        <v>132</v>
      </c>
      <c r="AY336" s="18" t="s">
        <v>153</v>
      </c>
      <c r="BE336" s="104">
        <f t="shared" si="119"/>
        <v>0</v>
      </c>
      <c r="BF336" s="104">
        <f t="shared" si="120"/>
        <v>0</v>
      </c>
      <c r="BG336" s="104">
        <f t="shared" si="121"/>
        <v>0</v>
      </c>
      <c r="BH336" s="104">
        <f t="shared" si="122"/>
        <v>0</v>
      </c>
      <c r="BI336" s="104">
        <f t="shared" si="123"/>
        <v>0</v>
      </c>
      <c r="BJ336" s="18" t="s">
        <v>132</v>
      </c>
      <c r="BK336" s="169">
        <f t="shared" si="124"/>
        <v>0</v>
      </c>
      <c r="BL336" s="18" t="s">
        <v>411</v>
      </c>
      <c r="BM336" s="18" t="s">
        <v>862</v>
      </c>
    </row>
    <row r="337" spans="2:65" s="1" customFormat="1" ht="38.25" customHeight="1">
      <c r="B337" s="34"/>
      <c r="C337" s="161" t="s">
        <v>863</v>
      </c>
      <c r="D337" s="161" t="s">
        <v>154</v>
      </c>
      <c r="E337" s="162" t="s">
        <v>864</v>
      </c>
      <c r="F337" s="241" t="s">
        <v>865</v>
      </c>
      <c r="G337" s="241"/>
      <c r="H337" s="241"/>
      <c r="I337" s="241"/>
      <c r="J337" s="163" t="s">
        <v>243</v>
      </c>
      <c r="K337" s="164">
        <v>68</v>
      </c>
      <c r="L337" s="235">
        <v>0</v>
      </c>
      <c r="M337" s="242"/>
      <c r="N337" s="236">
        <f t="shared" si="115"/>
        <v>0</v>
      </c>
      <c r="O337" s="236"/>
      <c r="P337" s="236"/>
      <c r="Q337" s="236"/>
      <c r="R337" s="36"/>
      <c r="T337" s="166" t="s">
        <v>20</v>
      </c>
      <c r="U337" s="43" t="s">
        <v>43</v>
      </c>
      <c r="V337" s="35"/>
      <c r="W337" s="167">
        <f t="shared" si="116"/>
        <v>0</v>
      </c>
      <c r="X337" s="167">
        <v>0</v>
      </c>
      <c r="Y337" s="167">
        <f t="shared" si="117"/>
        <v>0</v>
      </c>
      <c r="Z337" s="167">
        <v>0</v>
      </c>
      <c r="AA337" s="168">
        <f t="shared" si="118"/>
        <v>0</v>
      </c>
      <c r="AR337" s="18" t="s">
        <v>411</v>
      </c>
      <c r="AT337" s="18" t="s">
        <v>154</v>
      </c>
      <c r="AU337" s="18" t="s">
        <v>132</v>
      </c>
      <c r="AY337" s="18" t="s">
        <v>153</v>
      </c>
      <c r="BE337" s="104">
        <f t="shared" si="119"/>
        <v>0</v>
      </c>
      <c r="BF337" s="104">
        <f t="shared" si="120"/>
        <v>0</v>
      </c>
      <c r="BG337" s="104">
        <f t="shared" si="121"/>
        <v>0</v>
      </c>
      <c r="BH337" s="104">
        <f t="shared" si="122"/>
        <v>0</v>
      </c>
      <c r="BI337" s="104">
        <f t="shared" si="123"/>
        <v>0</v>
      </c>
      <c r="BJ337" s="18" t="s">
        <v>132</v>
      </c>
      <c r="BK337" s="169">
        <f t="shared" si="124"/>
        <v>0</v>
      </c>
      <c r="BL337" s="18" t="s">
        <v>411</v>
      </c>
      <c r="BM337" s="18" t="s">
        <v>866</v>
      </c>
    </row>
    <row r="338" spans="2:65" s="1" customFormat="1" ht="25.5" customHeight="1">
      <c r="B338" s="34"/>
      <c r="C338" s="170" t="s">
        <v>867</v>
      </c>
      <c r="D338" s="170" t="s">
        <v>283</v>
      </c>
      <c r="E338" s="171" t="s">
        <v>868</v>
      </c>
      <c r="F338" s="243" t="s">
        <v>869</v>
      </c>
      <c r="G338" s="243"/>
      <c r="H338" s="243"/>
      <c r="I338" s="243"/>
      <c r="J338" s="172" t="s">
        <v>243</v>
      </c>
      <c r="K338" s="173">
        <v>68</v>
      </c>
      <c r="L338" s="244">
        <v>0</v>
      </c>
      <c r="M338" s="245"/>
      <c r="N338" s="246">
        <f t="shared" si="115"/>
        <v>0</v>
      </c>
      <c r="O338" s="236"/>
      <c r="P338" s="236"/>
      <c r="Q338" s="236"/>
      <c r="R338" s="36"/>
      <c r="T338" s="166" t="s">
        <v>20</v>
      </c>
      <c r="U338" s="43" t="s">
        <v>43</v>
      </c>
      <c r="V338" s="35"/>
      <c r="W338" s="167">
        <f t="shared" si="116"/>
        <v>0</v>
      </c>
      <c r="X338" s="167">
        <v>5.0000000000000002E-5</v>
      </c>
      <c r="Y338" s="167">
        <f t="shared" si="117"/>
        <v>3.4000000000000002E-3</v>
      </c>
      <c r="Z338" s="167">
        <v>0</v>
      </c>
      <c r="AA338" s="168">
        <f t="shared" si="118"/>
        <v>0</v>
      </c>
      <c r="AR338" s="18" t="s">
        <v>849</v>
      </c>
      <c r="AT338" s="18" t="s">
        <v>283</v>
      </c>
      <c r="AU338" s="18" t="s">
        <v>132</v>
      </c>
      <c r="AY338" s="18" t="s">
        <v>153</v>
      </c>
      <c r="BE338" s="104">
        <f t="shared" si="119"/>
        <v>0</v>
      </c>
      <c r="BF338" s="104">
        <f t="shared" si="120"/>
        <v>0</v>
      </c>
      <c r="BG338" s="104">
        <f t="shared" si="121"/>
        <v>0</v>
      </c>
      <c r="BH338" s="104">
        <f t="shared" si="122"/>
        <v>0</v>
      </c>
      <c r="BI338" s="104">
        <f t="shared" si="123"/>
        <v>0</v>
      </c>
      <c r="BJ338" s="18" t="s">
        <v>132</v>
      </c>
      <c r="BK338" s="169">
        <f t="shared" si="124"/>
        <v>0</v>
      </c>
      <c r="BL338" s="18" t="s">
        <v>411</v>
      </c>
      <c r="BM338" s="18" t="s">
        <v>870</v>
      </c>
    </row>
    <row r="339" spans="2:65" s="1" customFormat="1" ht="25.5" customHeight="1">
      <c r="B339" s="34"/>
      <c r="C339" s="161" t="s">
        <v>871</v>
      </c>
      <c r="D339" s="161" t="s">
        <v>154</v>
      </c>
      <c r="E339" s="162" t="s">
        <v>872</v>
      </c>
      <c r="F339" s="241" t="s">
        <v>873</v>
      </c>
      <c r="G339" s="241"/>
      <c r="H339" s="241"/>
      <c r="I339" s="241"/>
      <c r="J339" s="163" t="s">
        <v>162</v>
      </c>
      <c r="K339" s="164">
        <v>17</v>
      </c>
      <c r="L339" s="235">
        <v>0</v>
      </c>
      <c r="M339" s="242"/>
      <c r="N339" s="236">
        <f t="shared" si="115"/>
        <v>0</v>
      </c>
      <c r="O339" s="236"/>
      <c r="P339" s="236"/>
      <c r="Q339" s="236"/>
      <c r="R339" s="36"/>
      <c r="T339" s="166" t="s">
        <v>20</v>
      </c>
      <c r="U339" s="43" t="s">
        <v>43</v>
      </c>
      <c r="V339" s="35"/>
      <c r="W339" s="167">
        <f t="shared" si="116"/>
        <v>0</v>
      </c>
      <c r="X339" s="167">
        <v>0</v>
      </c>
      <c r="Y339" s="167">
        <f t="shared" si="117"/>
        <v>0</v>
      </c>
      <c r="Z339" s="167">
        <v>0</v>
      </c>
      <c r="AA339" s="168">
        <f t="shared" si="118"/>
        <v>0</v>
      </c>
      <c r="AR339" s="18" t="s">
        <v>411</v>
      </c>
      <c r="AT339" s="18" t="s">
        <v>154</v>
      </c>
      <c r="AU339" s="18" t="s">
        <v>132</v>
      </c>
      <c r="AY339" s="18" t="s">
        <v>153</v>
      </c>
      <c r="BE339" s="104">
        <f t="shared" si="119"/>
        <v>0</v>
      </c>
      <c r="BF339" s="104">
        <f t="shared" si="120"/>
        <v>0</v>
      </c>
      <c r="BG339" s="104">
        <f t="shared" si="121"/>
        <v>0</v>
      </c>
      <c r="BH339" s="104">
        <f t="shared" si="122"/>
        <v>0</v>
      </c>
      <c r="BI339" s="104">
        <f t="shared" si="123"/>
        <v>0</v>
      </c>
      <c r="BJ339" s="18" t="s">
        <v>132</v>
      </c>
      <c r="BK339" s="169">
        <f t="shared" si="124"/>
        <v>0</v>
      </c>
      <c r="BL339" s="18" t="s">
        <v>411</v>
      </c>
      <c r="BM339" s="18" t="s">
        <v>874</v>
      </c>
    </row>
    <row r="340" spans="2:65" s="1" customFormat="1" ht="25.5" customHeight="1">
      <c r="B340" s="34"/>
      <c r="C340" s="161" t="s">
        <v>875</v>
      </c>
      <c r="D340" s="161" t="s">
        <v>154</v>
      </c>
      <c r="E340" s="162" t="s">
        <v>876</v>
      </c>
      <c r="F340" s="241" t="s">
        <v>877</v>
      </c>
      <c r="G340" s="241"/>
      <c r="H340" s="241"/>
      <c r="I340" s="241"/>
      <c r="J340" s="163" t="s">
        <v>162</v>
      </c>
      <c r="K340" s="164">
        <v>17</v>
      </c>
      <c r="L340" s="235">
        <v>0</v>
      </c>
      <c r="M340" s="242"/>
      <c r="N340" s="236">
        <f t="shared" si="115"/>
        <v>0</v>
      </c>
      <c r="O340" s="236"/>
      <c r="P340" s="236"/>
      <c r="Q340" s="236"/>
      <c r="R340" s="36"/>
      <c r="T340" s="166" t="s">
        <v>20</v>
      </c>
      <c r="U340" s="43" t="s">
        <v>43</v>
      </c>
      <c r="V340" s="35"/>
      <c r="W340" s="167">
        <f t="shared" si="116"/>
        <v>0</v>
      </c>
      <c r="X340" s="167">
        <v>0</v>
      </c>
      <c r="Y340" s="167">
        <f t="shared" si="117"/>
        <v>0</v>
      </c>
      <c r="Z340" s="167">
        <v>0</v>
      </c>
      <c r="AA340" s="168">
        <f t="shared" si="118"/>
        <v>0</v>
      </c>
      <c r="AR340" s="18" t="s">
        <v>411</v>
      </c>
      <c r="AT340" s="18" t="s">
        <v>154</v>
      </c>
      <c r="AU340" s="18" t="s">
        <v>132</v>
      </c>
      <c r="AY340" s="18" t="s">
        <v>153</v>
      </c>
      <c r="BE340" s="104">
        <f t="shared" si="119"/>
        <v>0</v>
      </c>
      <c r="BF340" s="104">
        <f t="shared" si="120"/>
        <v>0</v>
      </c>
      <c r="BG340" s="104">
        <f t="shared" si="121"/>
        <v>0</v>
      </c>
      <c r="BH340" s="104">
        <f t="shared" si="122"/>
        <v>0</v>
      </c>
      <c r="BI340" s="104">
        <f t="shared" si="123"/>
        <v>0</v>
      </c>
      <c r="BJ340" s="18" t="s">
        <v>132</v>
      </c>
      <c r="BK340" s="169">
        <f t="shared" si="124"/>
        <v>0</v>
      </c>
      <c r="BL340" s="18" t="s">
        <v>411</v>
      </c>
      <c r="BM340" s="18" t="s">
        <v>878</v>
      </c>
    </row>
    <row r="341" spans="2:65" s="1" customFormat="1" ht="16.5" customHeight="1">
      <c r="B341" s="34"/>
      <c r="C341" s="161" t="s">
        <v>879</v>
      </c>
      <c r="D341" s="161" t="s">
        <v>154</v>
      </c>
      <c r="E341" s="162" t="s">
        <v>880</v>
      </c>
      <c r="F341" s="241" t="s">
        <v>881</v>
      </c>
      <c r="G341" s="241"/>
      <c r="H341" s="241"/>
      <c r="I341" s="241"/>
      <c r="J341" s="163" t="s">
        <v>162</v>
      </c>
      <c r="K341" s="164">
        <v>15</v>
      </c>
      <c r="L341" s="235">
        <v>0</v>
      </c>
      <c r="M341" s="242"/>
      <c r="N341" s="236">
        <f t="shared" si="115"/>
        <v>0</v>
      </c>
      <c r="O341" s="236"/>
      <c r="P341" s="236"/>
      <c r="Q341" s="236"/>
      <c r="R341" s="36"/>
      <c r="T341" s="166" t="s">
        <v>20</v>
      </c>
      <c r="U341" s="43" t="s">
        <v>43</v>
      </c>
      <c r="V341" s="35"/>
      <c r="W341" s="167">
        <f t="shared" si="116"/>
        <v>0</v>
      </c>
      <c r="X341" s="167">
        <v>0</v>
      </c>
      <c r="Y341" s="167">
        <f t="shared" si="117"/>
        <v>0</v>
      </c>
      <c r="Z341" s="167">
        <v>0</v>
      </c>
      <c r="AA341" s="168">
        <f t="shared" si="118"/>
        <v>0</v>
      </c>
      <c r="AR341" s="18" t="s">
        <v>411</v>
      </c>
      <c r="AT341" s="18" t="s">
        <v>154</v>
      </c>
      <c r="AU341" s="18" t="s">
        <v>132</v>
      </c>
      <c r="AY341" s="18" t="s">
        <v>153</v>
      </c>
      <c r="BE341" s="104">
        <f t="shared" si="119"/>
        <v>0</v>
      </c>
      <c r="BF341" s="104">
        <f t="shared" si="120"/>
        <v>0</v>
      </c>
      <c r="BG341" s="104">
        <f t="shared" si="121"/>
        <v>0</v>
      </c>
      <c r="BH341" s="104">
        <f t="shared" si="122"/>
        <v>0</v>
      </c>
      <c r="BI341" s="104">
        <f t="shared" si="123"/>
        <v>0</v>
      </c>
      <c r="BJ341" s="18" t="s">
        <v>132</v>
      </c>
      <c r="BK341" s="169">
        <f t="shared" si="124"/>
        <v>0</v>
      </c>
      <c r="BL341" s="18" t="s">
        <v>411</v>
      </c>
      <c r="BM341" s="18" t="s">
        <v>882</v>
      </c>
    </row>
    <row r="342" spans="2:65" s="1" customFormat="1" ht="25.5" customHeight="1">
      <c r="B342" s="34"/>
      <c r="C342" s="161" t="s">
        <v>883</v>
      </c>
      <c r="D342" s="161" t="s">
        <v>154</v>
      </c>
      <c r="E342" s="162" t="s">
        <v>884</v>
      </c>
      <c r="F342" s="241" t="s">
        <v>885</v>
      </c>
      <c r="G342" s="241"/>
      <c r="H342" s="241"/>
      <c r="I342" s="241"/>
      <c r="J342" s="163" t="s">
        <v>162</v>
      </c>
      <c r="K342" s="164">
        <v>17</v>
      </c>
      <c r="L342" s="235">
        <v>0</v>
      </c>
      <c r="M342" s="242"/>
      <c r="N342" s="236">
        <f t="shared" si="115"/>
        <v>0</v>
      </c>
      <c r="O342" s="236"/>
      <c r="P342" s="236"/>
      <c r="Q342" s="236"/>
      <c r="R342" s="36"/>
      <c r="T342" s="166" t="s">
        <v>20</v>
      </c>
      <c r="U342" s="43" t="s">
        <v>43</v>
      </c>
      <c r="V342" s="35"/>
      <c r="W342" s="167">
        <f t="shared" si="116"/>
        <v>0</v>
      </c>
      <c r="X342" s="167">
        <v>0</v>
      </c>
      <c r="Y342" s="167">
        <f t="shared" si="117"/>
        <v>0</v>
      </c>
      <c r="Z342" s="167">
        <v>0</v>
      </c>
      <c r="AA342" s="168">
        <f t="shared" si="118"/>
        <v>0</v>
      </c>
      <c r="AR342" s="18" t="s">
        <v>411</v>
      </c>
      <c r="AT342" s="18" t="s">
        <v>154</v>
      </c>
      <c r="AU342" s="18" t="s">
        <v>132</v>
      </c>
      <c r="AY342" s="18" t="s">
        <v>153</v>
      </c>
      <c r="BE342" s="104">
        <f t="shared" si="119"/>
        <v>0</v>
      </c>
      <c r="BF342" s="104">
        <f t="shared" si="120"/>
        <v>0</v>
      </c>
      <c r="BG342" s="104">
        <f t="shared" si="121"/>
        <v>0</v>
      </c>
      <c r="BH342" s="104">
        <f t="shared" si="122"/>
        <v>0</v>
      </c>
      <c r="BI342" s="104">
        <f t="shared" si="123"/>
        <v>0</v>
      </c>
      <c r="BJ342" s="18" t="s">
        <v>132</v>
      </c>
      <c r="BK342" s="169">
        <f t="shared" si="124"/>
        <v>0</v>
      </c>
      <c r="BL342" s="18" t="s">
        <v>411</v>
      </c>
      <c r="BM342" s="18" t="s">
        <v>886</v>
      </c>
    </row>
    <row r="343" spans="2:65" s="9" customFormat="1" ht="29.85" customHeight="1">
      <c r="B343" s="150"/>
      <c r="C343" s="151"/>
      <c r="D343" s="160" t="s">
        <v>127</v>
      </c>
      <c r="E343" s="160"/>
      <c r="F343" s="160"/>
      <c r="G343" s="160"/>
      <c r="H343" s="160"/>
      <c r="I343" s="160"/>
      <c r="J343" s="160"/>
      <c r="K343" s="160"/>
      <c r="L343" s="160"/>
      <c r="M343" s="160"/>
      <c r="N343" s="225">
        <f>BK343</f>
        <v>0</v>
      </c>
      <c r="O343" s="226"/>
      <c r="P343" s="226"/>
      <c r="Q343" s="226"/>
      <c r="R343" s="153"/>
      <c r="T343" s="154"/>
      <c r="U343" s="151"/>
      <c r="V343" s="151"/>
      <c r="W343" s="155">
        <f>W344</f>
        <v>0</v>
      </c>
      <c r="X343" s="151"/>
      <c r="Y343" s="155">
        <f>Y344</f>
        <v>0</v>
      </c>
      <c r="Z343" s="151"/>
      <c r="AA343" s="156">
        <f>AA344</f>
        <v>0</v>
      </c>
      <c r="AR343" s="157" t="s">
        <v>158</v>
      </c>
      <c r="AT343" s="158" t="s">
        <v>75</v>
      </c>
      <c r="AU343" s="158" t="s">
        <v>81</v>
      </c>
      <c r="AY343" s="157" t="s">
        <v>153</v>
      </c>
      <c r="BK343" s="159">
        <f>BK344</f>
        <v>0</v>
      </c>
    </row>
    <row r="344" spans="2:65" s="1" customFormat="1" ht="16.5" customHeight="1">
      <c r="B344" s="34"/>
      <c r="C344" s="161" t="s">
        <v>887</v>
      </c>
      <c r="D344" s="161" t="s">
        <v>154</v>
      </c>
      <c r="E344" s="162" t="s">
        <v>888</v>
      </c>
      <c r="F344" s="241" t="s">
        <v>889</v>
      </c>
      <c r="G344" s="241"/>
      <c r="H344" s="241"/>
      <c r="I344" s="241"/>
      <c r="J344" s="163" t="s">
        <v>668</v>
      </c>
      <c r="K344" s="164">
        <v>24</v>
      </c>
      <c r="L344" s="235">
        <v>0</v>
      </c>
      <c r="M344" s="242"/>
      <c r="N344" s="236">
        <f>ROUND(L344*K344,3)</f>
        <v>0</v>
      </c>
      <c r="O344" s="236"/>
      <c r="P344" s="236"/>
      <c r="Q344" s="236"/>
      <c r="R344" s="36"/>
      <c r="T344" s="166" t="s">
        <v>20</v>
      </c>
      <c r="U344" s="43" t="s">
        <v>43</v>
      </c>
      <c r="V344" s="35"/>
      <c r="W344" s="167">
        <f>V344*K344</f>
        <v>0</v>
      </c>
      <c r="X344" s="167">
        <v>0</v>
      </c>
      <c r="Y344" s="167">
        <f>X344*K344</f>
        <v>0</v>
      </c>
      <c r="Z344" s="167">
        <v>0</v>
      </c>
      <c r="AA344" s="168">
        <f>Z344*K344</f>
        <v>0</v>
      </c>
      <c r="AR344" s="18" t="s">
        <v>890</v>
      </c>
      <c r="AT344" s="18" t="s">
        <v>154</v>
      </c>
      <c r="AU344" s="18" t="s">
        <v>132</v>
      </c>
      <c r="AY344" s="18" t="s">
        <v>153</v>
      </c>
      <c r="BE344" s="104">
        <f>IF(U344="základná",N344,0)</f>
        <v>0</v>
      </c>
      <c r="BF344" s="104">
        <f>IF(U344="znížená",N344,0)</f>
        <v>0</v>
      </c>
      <c r="BG344" s="104">
        <f>IF(U344="zákl. prenesená",N344,0)</f>
        <v>0</v>
      </c>
      <c r="BH344" s="104">
        <f>IF(U344="zníž. prenesená",N344,0)</f>
        <v>0</v>
      </c>
      <c r="BI344" s="104">
        <f>IF(U344="nulová",N344,0)</f>
        <v>0</v>
      </c>
      <c r="BJ344" s="18" t="s">
        <v>132</v>
      </c>
      <c r="BK344" s="169">
        <f>ROUND(L344*K344,3)</f>
        <v>0</v>
      </c>
      <c r="BL344" s="18" t="s">
        <v>890</v>
      </c>
      <c r="BM344" s="18" t="s">
        <v>891</v>
      </c>
    </row>
    <row r="345" spans="2:65" s="1" customFormat="1" ht="49.9" customHeight="1">
      <c r="B345" s="34"/>
      <c r="C345" s="35"/>
      <c r="D345" s="152" t="s">
        <v>892</v>
      </c>
      <c r="E345" s="35"/>
      <c r="F345" s="35"/>
      <c r="G345" s="35"/>
      <c r="H345" s="35"/>
      <c r="I345" s="35"/>
      <c r="J345" s="35"/>
      <c r="K345" s="35"/>
      <c r="L345" s="35"/>
      <c r="M345" s="35"/>
      <c r="N345" s="231">
        <f t="shared" ref="N345:N350" si="125">BK345</f>
        <v>0</v>
      </c>
      <c r="O345" s="232"/>
      <c r="P345" s="232"/>
      <c r="Q345" s="232"/>
      <c r="R345" s="36"/>
      <c r="T345" s="137"/>
      <c r="U345" s="35"/>
      <c r="V345" s="35"/>
      <c r="W345" s="35"/>
      <c r="X345" s="35"/>
      <c r="Y345" s="35"/>
      <c r="Z345" s="35"/>
      <c r="AA345" s="77"/>
      <c r="AT345" s="18" t="s">
        <v>75</v>
      </c>
      <c r="AU345" s="18" t="s">
        <v>76</v>
      </c>
      <c r="AY345" s="18" t="s">
        <v>893</v>
      </c>
      <c r="BK345" s="169">
        <f>SUM(BK346:BK350)</f>
        <v>0</v>
      </c>
    </row>
    <row r="346" spans="2:65" s="1" customFormat="1" ht="22.35" customHeight="1">
      <c r="B346" s="34"/>
      <c r="C346" s="174" t="s">
        <v>20</v>
      </c>
      <c r="D346" s="174" t="s">
        <v>154</v>
      </c>
      <c r="E346" s="175" t="s">
        <v>20</v>
      </c>
      <c r="F346" s="234" t="s">
        <v>20</v>
      </c>
      <c r="G346" s="234"/>
      <c r="H346" s="234"/>
      <c r="I346" s="234"/>
      <c r="J346" s="176" t="s">
        <v>20</v>
      </c>
      <c r="K346" s="165"/>
      <c r="L346" s="235"/>
      <c r="M346" s="236"/>
      <c r="N346" s="236">
        <f t="shared" si="125"/>
        <v>0</v>
      </c>
      <c r="O346" s="236"/>
      <c r="P346" s="236"/>
      <c r="Q346" s="236"/>
      <c r="R346" s="36"/>
      <c r="T346" s="166" t="s">
        <v>20</v>
      </c>
      <c r="U346" s="177" t="s">
        <v>43</v>
      </c>
      <c r="V346" s="35"/>
      <c r="W346" s="35"/>
      <c r="X346" s="35"/>
      <c r="Y346" s="35"/>
      <c r="Z346" s="35"/>
      <c r="AA346" s="77"/>
      <c r="AT346" s="18" t="s">
        <v>893</v>
      </c>
      <c r="AU346" s="18" t="s">
        <v>81</v>
      </c>
      <c r="AY346" s="18" t="s">
        <v>893</v>
      </c>
      <c r="BE346" s="104">
        <f>IF(U346="základná",N346,0)</f>
        <v>0</v>
      </c>
      <c r="BF346" s="104">
        <f>IF(U346="znížená",N346,0)</f>
        <v>0</v>
      </c>
      <c r="BG346" s="104">
        <f>IF(U346="zákl. prenesená",N346,0)</f>
        <v>0</v>
      </c>
      <c r="BH346" s="104">
        <f>IF(U346="zníž. prenesená",N346,0)</f>
        <v>0</v>
      </c>
      <c r="BI346" s="104">
        <f>IF(U346="nulová",N346,0)</f>
        <v>0</v>
      </c>
      <c r="BJ346" s="18" t="s">
        <v>132</v>
      </c>
      <c r="BK346" s="169">
        <f>L346*K346</f>
        <v>0</v>
      </c>
    </row>
    <row r="347" spans="2:65" s="1" customFormat="1" ht="22.35" customHeight="1">
      <c r="B347" s="34"/>
      <c r="C347" s="174" t="s">
        <v>20</v>
      </c>
      <c r="D347" s="174" t="s">
        <v>154</v>
      </c>
      <c r="E347" s="175" t="s">
        <v>20</v>
      </c>
      <c r="F347" s="234" t="s">
        <v>20</v>
      </c>
      <c r="G347" s="234"/>
      <c r="H347" s="234"/>
      <c r="I347" s="234"/>
      <c r="J347" s="176" t="s">
        <v>20</v>
      </c>
      <c r="K347" s="165"/>
      <c r="L347" s="235"/>
      <c r="M347" s="236"/>
      <c r="N347" s="236">
        <f t="shared" si="125"/>
        <v>0</v>
      </c>
      <c r="O347" s="236"/>
      <c r="P347" s="236"/>
      <c r="Q347" s="236"/>
      <c r="R347" s="36"/>
      <c r="T347" s="166" t="s">
        <v>20</v>
      </c>
      <c r="U347" s="177" t="s">
        <v>43</v>
      </c>
      <c r="V347" s="35"/>
      <c r="W347" s="35"/>
      <c r="X347" s="35"/>
      <c r="Y347" s="35"/>
      <c r="Z347" s="35"/>
      <c r="AA347" s="77"/>
      <c r="AT347" s="18" t="s">
        <v>893</v>
      </c>
      <c r="AU347" s="18" t="s">
        <v>81</v>
      </c>
      <c r="AY347" s="18" t="s">
        <v>893</v>
      </c>
      <c r="BE347" s="104">
        <f>IF(U347="základná",N347,0)</f>
        <v>0</v>
      </c>
      <c r="BF347" s="104">
        <f>IF(U347="znížená",N347,0)</f>
        <v>0</v>
      </c>
      <c r="BG347" s="104">
        <f>IF(U347="zákl. prenesená",N347,0)</f>
        <v>0</v>
      </c>
      <c r="BH347" s="104">
        <f>IF(U347="zníž. prenesená",N347,0)</f>
        <v>0</v>
      </c>
      <c r="BI347" s="104">
        <f>IF(U347="nulová",N347,0)</f>
        <v>0</v>
      </c>
      <c r="BJ347" s="18" t="s">
        <v>132</v>
      </c>
      <c r="BK347" s="169">
        <f>L347*K347</f>
        <v>0</v>
      </c>
    </row>
    <row r="348" spans="2:65" s="1" customFormat="1" ht="22.35" customHeight="1">
      <c r="B348" s="34"/>
      <c r="C348" s="174" t="s">
        <v>20</v>
      </c>
      <c r="D348" s="174" t="s">
        <v>154</v>
      </c>
      <c r="E348" s="175" t="s">
        <v>20</v>
      </c>
      <c r="F348" s="234" t="s">
        <v>20</v>
      </c>
      <c r="G348" s="234"/>
      <c r="H348" s="234"/>
      <c r="I348" s="234"/>
      <c r="J348" s="176" t="s">
        <v>20</v>
      </c>
      <c r="K348" s="165"/>
      <c r="L348" s="235"/>
      <c r="M348" s="236"/>
      <c r="N348" s="236">
        <f t="shared" si="125"/>
        <v>0</v>
      </c>
      <c r="O348" s="236"/>
      <c r="P348" s="236"/>
      <c r="Q348" s="236"/>
      <c r="R348" s="36"/>
      <c r="T348" s="166" t="s">
        <v>20</v>
      </c>
      <c r="U348" s="177" t="s">
        <v>43</v>
      </c>
      <c r="V348" s="35"/>
      <c r="W348" s="35"/>
      <c r="X348" s="35"/>
      <c r="Y348" s="35"/>
      <c r="Z348" s="35"/>
      <c r="AA348" s="77"/>
      <c r="AT348" s="18" t="s">
        <v>893</v>
      </c>
      <c r="AU348" s="18" t="s">
        <v>81</v>
      </c>
      <c r="AY348" s="18" t="s">
        <v>893</v>
      </c>
      <c r="BE348" s="104">
        <f>IF(U348="základná",N348,0)</f>
        <v>0</v>
      </c>
      <c r="BF348" s="104">
        <f>IF(U348="znížená",N348,0)</f>
        <v>0</v>
      </c>
      <c r="BG348" s="104">
        <f>IF(U348="zákl. prenesená",N348,0)</f>
        <v>0</v>
      </c>
      <c r="BH348" s="104">
        <f>IF(U348="zníž. prenesená",N348,0)</f>
        <v>0</v>
      </c>
      <c r="BI348" s="104">
        <f>IF(U348="nulová",N348,0)</f>
        <v>0</v>
      </c>
      <c r="BJ348" s="18" t="s">
        <v>132</v>
      </c>
      <c r="BK348" s="169">
        <f>L348*K348</f>
        <v>0</v>
      </c>
    </row>
    <row r="349" spans="2:65" s="1" customFormat="1" ht="22.35" customHeight="1">
      <c r="B349" s="34"/>
      <c r="C349" s="174" t="s">
        <v>20</v>
      </c>
      <c r="D349" s="174" t="s">
        <v>154</v>
      </c>
      <c r="E349" s="175" t="s">
        <v>20</v>
      </c>
      <c r="F349" s="234" t="s">
        <v>20</v>
      </c>
      <c r="G349" s="234"/>
      <c r="H349" s="234"/>
      <c r="I349" s="234"/>
      <c r="J349" s="176" t="s">
        <v>20</v>
      </c>
      <c r="K349" s="165"/>
      <c r="L349" s="235"/>
      <c r="M349" s="236"/>
      <c r="N349" s="236">
        <f t="shared" si="125"/>
        <v>0</v>
      </c>
      <c r="O349" s="236"/>
      <c r="P349" s="236"/>
      <c r="Q349" s="236"/>
      <c r="R349" s="36"/>
      <c r="T349" s="166" t="s">
        <v>20</v>
      </c>
      <c r="U349" s="177" t="s">
        <v>43</v>
      </c>
      <c r="V349" s="35"/>
      <c r="W349" s="35"/>
      <c r="X349" s="35"/>
      <c r="Y349" s="35"/>
      <c r="Z349" s="35"/>
      <c r="AA349" s="77"/>
      <c r="AT349" s="18" t="s">
        <v>893</v>
      </c>
      <c r="AU349" s="18" t="s">
        <v>81</v>
      </c>
      <c r="AY349" s="18" t="s">
        <v>893</v>
      </c>
      <c r="BE349" s="104">
        <f>IF(U349="základná",N349,0)</f>
        <v>0</v>
      </c>
      <c r="BF349" s="104">
        <f>IF(U349="znížená",N349,0)</f>
        <v>0</v>
      </c>
      <c r="BG349" s="104">
        <f>IF(U349="zákl. prenesená",N349,0)</f>
        <v>0</v>
      </c>
      <c r="BH349" s="104">
        <f>IF(U349="zníž. prenesená",N349,0)</f>
        <v>0</v>
      </c>
      <c r="BI349" s="104">
        <f>IF(U349="nulová",N349,0)</f>
        <v>0</v>
      </c>
      <c r="BJ349" s="18" t="s">
        <v>132</v>
      </c>
      <c r="BK349" s="169">
        <f>L349*K349</f>
        <v>0</v>
      </c>
    </row>
    <row r="350" spans="2:65" s="1" customFormat="1" ht="22.35" customHeight="1">
      <c r="B350" s="34"/>
      <c r="C350" s="174" t="s">
        <v>20</v>
      </c>
      <c r="D350" s="174" t="s">
        <v>154</v>
      </c>
      <c r="E350" s="175" t="s">
        <v>20</v>
      </c>
      <c r="F350" s="234" t="s">
        <v>20</v>
      </c>
      <c r="G350" s="234"/>
      <c r="H350" s="234"/>
      <c r="I350" s="234"/>
      <c r="J350" s="176" t="s">
        <v>20</v>
      </c>
      <c r="K350" s="165"/>
      <c r="L350" s="235"/>
      <c r="M350" s="236"/>
      <c r="N350" s="236">
        <f t="shared" si="125"/>
        <v>0</v>
      </c>
      <c r="O350" s="236"/>
      <c r="P350" s="236"/>
      <c r="Q350" s="236"/>
      <c r="R350" s="36"/>
      <c r="T350" s="166" t="s">
        <v>20</v>
      </c>
      <c r="U350" s="177" t="s">
        <v>43</v>
      </c>
      <c r="V350" s="55"/>
      <c r="W350" s="55"/>
      <c r="X350" s="55"/>
      <c r="Y350" s="55"/>
      <c r="Z350" s="55"/>
      <c r="AA350" s="57"/>
      <c r="AT350" s="18" t="s">
        <v>893</v>
      </c>
      <c r="AU350" s="18" t="s">
        <v>81</v>
      </c>
      <c r="AY350" s="18" t="s">
        <v>893</v>
      </c>
      <c r="BE350" s="104">
        <f>IF(U350="základná",N350,0)</f>
        <v>0</v>
      </c>
      <c r="BF350" s="104">
        <f>IF(U350="znížená",N350,0)</f>
        <v>0</v>
      </c>
      <c r="BG350" s="104">
        <f>IF(U350="zákl. prenesená",N350,0)</f>
        <v>0</v>
      </c>
      <c r="BH350" s="104">
        <f>IF(U350="zníž. prenesená",N350,0)</f>
        <v>0</v>
      </c>
      <c r="BI350" s="104">
        <f>IF(U350="nulová",N350,0)</f>
        <v>0</v>
      </c>
      <c r="BJ350" s="18" t="s">
        <v>132</v>
      </c>
      <c r="BK350" s="169">
        <f>L350*K350</f>
        <v>0</v>
      </c>
    </row>
    <row r="351" spans="2:65" s="1" customFormat="1" ht="6.95" customHeight="1">
      <c r="B351" s="58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60"/>
    </row>
  </sheetData>
  <sheetProtection algorithmName="SHA-512" hashValue="vvrx3vpRO4Bg+0dwoEaanQZLXuC1vJD6DolNyeZFVxsMJmsapZqgekWbQs6JqrmpqZdAgi3sHKW78YqQocabyA==" saltValue="UzKRkQJTHDqRbWp6M77PUdYb/WA6yF15aRrburnfwoWGu40uz3RTUpZ4iztpYMDxcQoq2anF6QhxS+pBzKeNTQ==" spinCount="10" sheet="1" objects="1" scenarios="1" formatColumns="0" formatRows="0"/>
  <mergeCells count="671">
    <mergeCell ref="C2:Q2"/>
    <mergeCell ref="C4:Q4"/>
    <mergeCell ref="F6:P6"/>
    <mergeCell ref="O8:P8"/>
    <mergeCell ref="O10:P10"/>
    <mergeCell ref="O11:P11"/>
    <mergeCell ref="O13:P13"/>
    <mergeCell ref="E14:L14"/>
    <mergeCell ref="O14:P14"/>
    <mergeCell ref="O16:P16"/>
    <mergeCell ref="O17:P17"/>
    <mergeCell ref="O19:P19"/>
    <mergeCell ref="O20:P20"/>
    <mergeCell ref="E23:L23"/>
    <mergeCell ref="M26:P26"/>
    <mergeCell ref="M27:P27"/>
    <mergeCell ref="M29:P29"/>
    <mergeCell ref="H31:J31"/>
    <mergeCell ref="M31:P31"/>
    <mergeCell ref="H32:J32"/>
    <mergeCell ref="M32:P32"/>
    <mergeCell ref="H33:J33"/>
    <mergeCell ref="M33:P33"/>
    <mergeCell ref="H34:J34"/>
    <mergeCell ref="M34:P34"/>
    <mergeCell ref="H35:J35"/>
    <mergeCell ref="M35:P35"/>
    <mergeCell ref="L37:P37"/>
    <mergeCell ref="C76:Q76"/>
    <mergeCell ref="F78:P78"/>
    <mergeCell ref="M80:P80"/>
    <mergeCell ref="M82:Q82"/>
    <mergeCell ref="M83:Q83"/>
    <mergeCell ref="C85:G85"/>
    <mergeCell ref="N85:Q85"/>
    <mergeCell ref="N87:Q87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107:Q107"/>
    <mergeCell ref="N108:Q108"/>
    <mergeCell ref="N109:Q109"/>
    <mergeCell ref="N110:Q110"/>
    <mergeCell ref="N111:Q111"/>
    <mergeCell ref="N112:Q112"/>
    <mergeCell ref="N114:Q114"/>
    <mergeCell ref="D115:H115"/>
    <mergeCell ref="N115:Q115"/>
    <mergeCell ref="D116:H116"/>
    <mergeCell ref="N116:Q116"/>
    <mergeCell ref="D117:H117"/>
    <mergeCell ref="N117:Q117"/>
    <mergeCell ref="D118:H118"/>
    <mergeCell ref="N118:Q118"/>
    <mergeCell ref="D119:H119"/>
    <mergeCell ref="N119:Q119"/>
    <mergeCell ref="N120:Q120"/>
    <mergeCell ref="L122:Q122"/>
    <mergeCell ref="C128:Q128"/>
    <mergeCell ref="F130:P130"/>
    <mergeCell ref="M132:P132"/>
    <mergeCell ref="M134:Q134"/>
    <mergeCell ref="M135:Q135"/>
    <mergeCell ref="F137:I137"/>
    <mergeCell ref="L137:M137"/>
    <mergeCell ref="N137:Q137"/>
    <mergeCell ref="F141:I141"/>
    <mergeCell ref="L141:M141"/>
    <mergeCell ref="N141:Q141"/>
    <mergeCell ref="F143:I143"/>
    <mergeCell ref="L143:M143"/>
    <mergeCell ref="N143:Q143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74:I174"/>
    <mergeCell ref="L174:M174"/>
    <mergeCell ref="N174:Q174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82:I182"/>
    <mergeCell ref="L182:M182"/>
    <mergeCell ref="N182:Q182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9:I189"/>
    <mergeCell ref="L189:M189"/>
    <mergeCell ref="N189:Q189"/>
    <mergeCell ref="F190:I190"/>
    <mergeCell ref="L190:M190"/>
    <mergeCell ref="N190:Q190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207:I207"/>
    <mergeCell ref="L207:M207"/>
    <mergeCell ref="N207:Q207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16:I216"/>
    <mergeCell ref="L216:M216"/>
    <mergeCell ref="N216:Q216"/>
    <mergeCell ref="F217:I217"/>
    <mergeCell ref="L217:M217"/>
    <mergeCell ref="N217:Q217"/>
    <mergeCell ref="F218:I218"/>
    <mergeCell ref="L218:M218"/>
    <mergeCell ref="N218:Q218"/>
    <mergeCell ref="F219:I219"/>
    <mergeCell ref="L219:M219"/>
    <mergeCell ref="N219:Q219"/>
    <mergeCell ref="F220:I220"/>
    <mergeCell ref="L220:M220"/>
    <mergeCell ref="N220:Q220"/>
    <mergeCell ref="F221:I221"/>
    <mergeCell ref="L221:M221"/>
    <mergeCell ref="N221:Q221"/>
    <mergeCell ref="F222:I222"/>
    <mergeCell ref="L222:M222"/>
    <mergeCell ref="N222:Q222"/>
    <mergeCell ref="F223:I223"/>
    <mergeCell ref="L223:M223"/>
    <mergeCell ref="N223:Q223"/>
    <mergeCell ref="F224:I224"/>
    <mergeCell ref="L224:M224"/>
    <mergeCell ref="N224:Q224"/>
    <mergeCell ref="F225:I225"/>
    <mergeCell ref="L225:M225"/>
    <mergeCell ref="N225:Q225"/>
    <mergeCell ref="F226:I226"/>
    <mergeCell ref="L226:M226"/>
    <mergeCell ref="N226:Q226"/>
    <mergeCell ref="F227:I227"/>
    <mergeCell ref="L227:M227"/>
    <mergeCell ref="N227:Q227"/>
    <mergeCell ref="F228:I228"/>
    <mergeCell ref="L228:M228"/>
    <mergeCell ref="N228:Q228"/>
    <mergeCell ref="F230:I230"/>
    <mergeCell ref="L230:M230"/>
    <mergeCell ref="N230:Q230"/>
    <mergeCell ref="F231:I231"/>
    <mergeCell ref="L231:M231"/>
    <mergeCell ref="N231:Q231"/>
    <mergeCell ref="F232:I232"/>
    <mergeCell ref="L232:M232"/>
    <mergeCell ref="N232:Q232"/>
    <mergeCell ref="F233:I233"/>
    <mergeCell ref="L233:M233"/>
    <mergeCell ref="N233:Q233"/>
    <mergeCell ref="F234:I234"/>
    <mergeCell ref="L234:M234"/>
    <mergeCell ref="N234:Q234"/>
    <mergeCell ref="F235:I235"/>
    <mergeCell ref="L235:M235"/>
    <mergeCell ref="N235:Q235"/>
    <mergeCell ref="F236:I236"/>
    <mergeCell ref="L236:M236"/>
    <mergeCell ref="N236:Q236"/>
    <mergeCell ref="F237:I237"/>
    <mergeCell ref="L237:M237"/>
    <mergeCell ref="N237:Q237"/>
    <mergeCell ref="F238:I238"/>
    <mergeCell ref="L238:M238"/>
    <mergeCell ref="N238:Q238"/>
    <mergeCell ref="F239:I239"/>
    <mergeCell ref="L239:M239"/>
    <mergeCell ref="N239:Q239"/>
    <mergeCell ref="F240:I240"/>
    <mergeCell ref="L240:M240"/>
    <mergeCell ref="N240:Q240"/>
    <mergeCell ref="F241:I241"/>
    <mergeCell ref="L241:M241"/>
    <mergeCell ref="N241:Q241"/>
    <mergeCell ref="F242:I242"/>
    <mergeCell ref="L242:M242"/>
    <mergeCell ref="N242:Q242"/>
    <mergeCell ref="F243:I243"/>
    <mergeCell ref="L243:M243"/>
    <mergeCell ref="N243:Q243"/>
    <mergeCell ref="F244:I244"/>
    <mergeCell ref="L244:M244"/>
    <mergeCell ref="N244:Q244"/>
    <mergeCell ref="F245:I245"/>
    <mergeCell ref="L245:M245"/>
    <mergeCell ref="N245:Q245"/>
    <mergeCell ref="F246:I246"/>
    <mergeCell ref="L246:M246"/>
    <mergeCell ref="N246:Q246"/>
    <mergeCell ref="F247:I247"/>
    <mergeCell ref="L247:M247"/>
    <mergeCell ref="N247:Q247"/>
    <mergeCell ref="F248:I248"/>
    <mergeCell ref="L248:M248"/>
    <mergeCell ref="N248:Q248"/>
    <mergeCell ref="F249:I249"/>
    <mergeCell ref="L249:M249"/>
    <mergeCell ref="N249:Q249"/>
    <mergeCell ref="F250:I250"/>
    <mergeCell ref="L250:M250"/>
    <mergeCell ref="N250:Q250"/>
    <mergeCell ref="F251:I251"/>
    <mergeCell ref="L251:M251"/>
    <mergeCell ref="N251:Q251"/>
    <mergeCell ref="F252:I252"/>
    <mergeCell ref="L252:M252"/>
    <mergeCell ref="N252:Q252"/>
    <mergeCell ref="F253:I253"/>
    <mergeCell ref="L253:M253"/>
    <mergeCell ref="N253:Q253"/>
    <mergeCell ref="F254:I254"/>
    <mergeCell ref="L254:M254"/>
    <mergeCell ref="N254:Q254"/>
    <mergeCell ref="F255:I255"/>
    <mergeCell ref="L255:M255"/>
    <mergeCell ref="N255:Q255"/>
    <mergeCell ref="F256:I256"/>
    <mergeCell ref="L256:M256"/>
    <mergeCell ref="N256:Q256"/>
    <mergeCell ref="F257:I257"/>
    <mergeCell ref="L257:M257"/>
    <mergeCell ref="N257:Q257"/>
    <mergeCell ref="F258:I258"/>
    <mergeCell ref="L258:M258"/>
    <mergeCell ref="N258:Q258"/>
    <mergeCell ref="F259:I259"/>
    <mergeCell ref="L259:M259"/>
    <mergeCell ref="N259:Q259"/>
    <mergeCell ref="F260:I260"/>
    <mergeCell ref="L260:M260"/>
    <mergeCell ref="N260:Q260"/>
    <mergeCell ref="F261:I261"/>
    <mergeCell ref="L261:M261"/>
    <mergeCell ref="N261:Q261"/>
    <mergeCell ref="F263:I263"/>
    <mergeCell ref="L263:M263"/>
    <mergeCell ref="N263:Q263"/>
    <mergeCell ref="F264:I264"/>
    <mergeCell ref="L264:M264"/>
    <mergeCell ref="N264:Q264"/>
    <mergeCell ref="F265:I265"/>
    <mergeCell ref="L265:M265"/>
    <mergeCell ref="N265:Q265"/>
    <mergeCell ref="F267:I267"/>
    <mergeCell ref="L267:M267"/>
    <mergeCell ref="N267:Q267"/>
    <mergeCell ref="F268:I268"/>
    <mergeCell ref="L268:M268"/>
    <mergeCell ref="N268:Q268"/>
    <mergeCell ref="F269:I269"/>
    <mergeCell ref="L269:M269"/>
    <mergeCell ref="N269:Q269"/>
    <mergeCell ref="F270:I270"/>
    <mergeCell ref="L270:M270"/>
    <mergeCell ref="N270:Q270"/>
    <mergeCell ref="F272:I272"/>
    <mergeCell ref="L272:M272"/>
    <mergeCell ref="N272:Q272"/>
    <mergeCell ref="F273:I273"/>
    <mergeCell ref="L273:M273"/>
    <mergeCell ref="N273:Q273"/>
    <mergeCell ref="F274:I274"/>
    <mergeCell ref="L274:M274"/>
    <mergeCell ref="N274:Q274"/>
    <mergeCell ref="F275:I275"/>
    <mergeCell ref="L275:M275"/>
    <mergeCell ref="N275:Q275"/>
    <mergeCell ref="F276:I276"/>
    <mergeCell ref="L276:M276"/>
    <mergeCell ref="N276:Q276"/>
    <mergeCell ref="F277:I277"/>
    <mergeCell ref="L277:M277"/>
    <mergeCell ref="N277:Q277"/>
    <mergeCell ref="F278:I278"/>
    <mergeCell ref="L278:M278"/>
    <mergeCell ref="N278:Q278"/>
    <mergeCell ref="F279:I279"/>
    <mergeCell ref="L279:M279"/>
    <mergeCell ref="N279:Q279"/>
    <mergeCell ref="F280:I280"/>
    <mergeCell ref="L280:M280"/>
    <mergeCell ref="N280:Q280"/>
    <mergeCell ref="F281:I281"/>
    <mergeCell ref="L281:M281"/>
    <mergeCell ref="N281:Q281"/>
    <mergeCell ref="F283:I283"/>
    <mergeCell ref="L283:M283"/>
    <mergeCell ref="N283:Q283"/>
    <mergeCell ref="F284:I284"/>
    <mergeCell ref="L284:M284"/>
    <mergeCell ref="N284:Q284"/>
    <mergeCell ref="F285:I285"/>
    <mergeCell ref="L285:M285"/>
    <mergeCell ref="N285:Q285"/>
    <mergeCell ref="F286:I286"/>
    <mergeCell ref="L286:M286"/>
    <mergeCell ref="N286:Q286"/>
    <mergeCell ref="F287:I287"/>
    <mergeCell ref="L287:M287"/>
    <mergeCell ref="N287:Q287"/>
    <mergeCell ref="F288:I288"/>
    <mergeCell ref="L288:M288"/>
    <mergeCell ref="N288:Q288"/>
    <mergeCell ref="F290:I290"/>
    <mergeCell ref="L290:M290"/>
    <mergeCell ref="N290:Q290"/>
    <mergeCell ref="F291:I291"/>
    <mergeCell ref="L291:M291"/>
    <mergeCell ref="N291:Q291"/>
    <mergeCell ref="F292:I292"/>
    <mergeCell ref="L292:M292"/>
    <mergeCell ref="N292:Q292"/>
    <mergeCell ref="F293:I293"/>
    <mergeCell ref="L293:M293"/>
    <mergeCell ref="N293:Q293"/>
    <mergeCell ref="F294:I294"/>
    <mergeCell ref="L294:M294"/>
    <mergeCell ref="N294:Q294"/>
    <mergeCell ref="F295:I295"/>
    <mergeCell ref="L295:M295"/>
    <mergeCell ref="N295:Q295"/>
    <mergeCell ref="F296:I296"/>
    <mergeCell ref="L296:M296"/>
    <mergeCell ref="N296:Q296"/>
    <mergeCell ref="F297:I297"/>
    <mergeCell ref="L297:M297"/>
    <mergeCell ref="N297:Q297"/>
    <mergeCell ref="F298:I298"/>
    <mergeCell ref="L298:M298"/>
    <mergeCell ref="N298:Q298"/>
    <mergeCell ref="F299:I299"/>
    <mergeCell ref="L299:M299"/>
    <mergeCell ref="N299:Q299"/>
    <mergeCell ref="F300:I300"/>
    <mergeCell ref="L300:M300"/>
    <mergeCell ref="N300:Q300"/>
    <mergeCell ref="F301:I301"/>
    <mergeCell ref="L301:M301"/>
    <mergeCell ref="N301:Q301"/>
    <mergeCell ref="F302:I302"/>
    <mergeCell ref="L302:M302"/>
    <mergeCell ref="N302:Q302"/>
    <mergeCell ref="F303:I303"/>
    <mergeCell ref="L303:M303"/>
    <mergeCell ref="N303:Q303"/>
    <mergeCell ref="F304:I304"/>
    <mergeCell ref="L304:M304"/>
    <mergeCell ref="N304:Q304"/>
    <mergeCell ref="F305:I305"/>
    <mergeCell ref="L305:M305"/>
    <mergeCell ref="N305:Q305"/>
    <mergeCell ref="F306:I306"/>
    <mergeCell ref="L306:M306"/>
    <mergeCell ref="N306:Q306"/>
    <mergeCell ref="F307:I307"/>
    <mergeCell ref="L307:M307"/>
    <mergeCell ref="N307:Q307"/>
    <mergeCell ref="F309:I309"/>
    <mergeCell ref="L309:M309"/>
    <mergeCell ref="N309:Q309"/>
    <mergeCell ref="F310:I310"/>
    <mergeCell ref="L310:M310"/>
    <mergeCell ref="N310:Q310"/>
    <mergeCell ref="F311:I311"/>
    <mergeCell ref="L311:M311"/>
    <mergeCell ref="N311:Q311"/>
    <mergeCell ref="F313:I313"/>
    <mergeCell ref="L313:M313"/>
    <mergeCell ref="N313:Q313"/>
    <mergeCell ref="F314:I314"/>
    <mergeCell ref="L314:M314"/>
    <mergeCell ref="N314:Q314"/>
    <mergeCell ref="F315:I315"/>
    <mergeCell ref="L315:M315"/>
    <mergeCell ref="N315:Q315"/>
    <mergeCell ref="F316:I316"/>
    <mergeCell ref="L316:M316"/>
    <mergeCell ref="N316:Q316"/>
    <mergeCell ref="F317:I317"/>
    <mergeCell ref="L317:M317"/>
    <mergeCell ref="N317:Q317"/>
    <mergeCell ref="F318:I318"/>
    <mergeCell ref="L318:M318"/>
    <mergeCell ref="N318:Q318"/>
    <mergeCell ref="F319:I319"/>
    <mergeCell ref="L319:M319"/>
    <mergeCell ref="N319:Q319"/>
    <mergeCell ref="F321:I321"/>
    <mergeCell ref="L321:M321"/>
    <mergeCell ref="N321:Q321"/>
    <mergeCell ref="F322:I322"/>
    <mergeCell ref="L322:M322"/>
    <mergeCell ref="N322:Q322"/>
    <mergeCell ref="F323:I323"/>
    <mergeCell ref="L323:M323"/>
    <mergeCell ref="N323:Q323"/>
    <mergeCell ref="F325:I325"/>
    <mergeCell ref="L325:M325"/>
    <mergeCell ref="N325:Q325"/>
    <mergeCell ref="F326:I326"/>
    <mergeCell ref="L326:M326"/>
    <mergeCell ref="N326:Q326"/>
    <mergeCell ref="F327:I327"/>
    <mergeCell ref="L327:M327"/>
    <mergeCell ref="N327:Q327"/>
    <mergeCell ref="F328:I328"/>
    <mergeCell ref="L328:M328"/>
    <mergeCell ref="N328:Q328"/>
    <mergeCell ref="F329:I329"/>
    <mergeCell ref="L329:M329"/>
    <mergeCell ref="N329:Q329"/>
    <mergeCell ref="F332:I332"/>
    <mergeCell ref="L332:M332"/>
    <mergeCell ref="N332:Q332"/>
    <mergeCell ref="N337:Q337"/>
    <mergeCell ref="F338:I338"/>
    <mergeCell ref="L338:M338"/>
    <mergeCell ref="N338:Q338"/>
    <mergeCell ref="F333:I333"/>
    <mergeCell ref="L333:M333"/>
    <mergeCell ref="N333:Q333"/>
    <mergeCell ref="F334:I334"/>
    <mergeCell ref="L334:M334"/>
    <mergeCell ref="N334:Q334"/>
    <mergeCell ref="F335:I335"/>
    <mergeCell ref="L335:M335"/>
    <mergeCell ref="N335:Q335"/>
    <mergeCell ref="F348:I348"/>
    <mergeCell ref="L348:M348"/>
    <mergeCell ref="N348:Q348"/>
    <mergeCell ref="F349:I349"/>
    <mergeCell ref="L349:M349"/>
    <mergeCell ref="N349:Q349"/>
    <mergeCell ref="F342:I342"/>
    <mergeCell ref="L342:M342"/>
    <mergeCell ref="N342:Q342"/>
    <mergeCell ref="F344:I344"/>
    <mergeCell ref="L344:M344"/>
    <mergeCell ref="N344:Q344"/>
    <mergeCell ref="F346:I346"/>
    <mergeCell ref="L346:M346"/>
    <mergeCell ref="N346:Q346"/>
    <mergeCell ref="N266:Q266"/>
    <mergeCell ref="N271:Q271"/>
    <mergeCell ref="N282:Q282"/>
    <mergeCell ref="N289:Q289"/>
    <mergeCell ref="N308:Q308"/>
    <mergeCell ref="N312:Q312"/>
    <mergeCell ref="N320:Q320"/>
    <mergeCell ref="F347:I347"/>
    <mergeCell ref="L347:M347"/>
    <mergeCell ref="N347:Q347"/>
    <mergeCell ref="F339:I339"/>
    <mergeCell ref="L339:M339"/>
    <mergeCell ref="N339:Q339"/>
    <mergeCell ref="F340:I340"/>
    <mergeCell ref="L340:M340"/>
    <mergeCell ref="N340:Q340"/>
    <mergeCell ref="F341:I341"/>
    <mergeCell ref="L341:M341"/>
    <mergeCell ref="N341:Q341"/>
    <mergeCell ref="F336:I336"/>
    <mergeCell ref="L336:M336"/>
    <mergeCell ref="N336:Q336"/>
    <mergeCell ref="F337:I337"/>
    <mergeCell ref="L337:M337"/>
    <mergeCell ref="N324:Q324"/>
    <mergeCell ref="N330:Q330"/>
    <mergeCell ref="N331:Q331"/>
    <mergeCell ref="N343:Q343"/>
    <mergeCell ref="N345:Q345"/>
    <mergeCell ref="H1:K1"/>
    <mergeCell ref="S2:AC2"/>
    <mergeCell ref="F350:I350"/>
    <mergeCell ref="L350:M350"/>
    <mergeCell ref="N350:Q350"/>
    <mergeCell ref="N138:Q138"/>
    <mergeCell ref="N139:Q139"/>
    <mergeCell ref="N140:Q140"/>
    <mergeCell ref="N142:Q142"/>
    <mergeCell ref="N144:Q144"/>
    <mergeCell ref="N154:Q154"/>
    <mergeCell ref="N173:Q173"/>
    <mergeCell ref="N175:Q175"/>
    <mergeCell ref="N176:Q176"/>
    <mergeCell ref="N183:Q183"/>
    <mergeCell ref="N191:Q191"/>
    <mergeCell ref="N203:Q203"/>
    <mergeCell ref="N229:Q229"/>
    <mergeCell ref="N262:Q262"/>
  </mergeCells>
  <dataValidations count="2">
    <dataValidation type="list" allowBlank="1" showInputMessage="1" showErrorMessage="1" error="Povolené sú hodnoty K, M." sqref="D346:D351">
      <formula1>"K, M"</formula1>
    </dataValidation>
    <dataValidation type="list" allowBlank="1" showInputMessage="1" showErrorMessage="1" error="Povolené sú hodnoty základná, znížená, nulová." sqref="U346:U351">
      <formula1>"základná, znížená, nulová"</formula1>
    </dataValidation>
  </dataValidations>
  <hyperlinks>
    <hyperlink ref="F1:G1" location="C2" display="1) Krycí list rozpočtu"/>
    <hyperlink ref="H1:K1" location="C85" display="2) Rekapitulácia rozpočtu"/>
    <hyperlink ref="L1" location="C137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960026 - Rekonštrukcia  s...</vt:lpstr>
      <vt:lpstr>'960026 - Rekonštrukcia  s...'!Názvy_tlače</vt:lpstr>
      <vt:lpstr>'Rekapitulácia stavby'!Názvy_tlače</vt:lpstr>
      <vt:lpstr>'960026 - Rekonštrukcia  s...'!Oblasť_tlače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</dc:creator>
  <cp:lastModifiedBy>kubusova</cp:lastModifiedBy>
  <cp:lastPrinted>2018-04-30T07:44:30Z</cp:lastPrinted>
  <dcterms:created xsi:type="dcterms:W3CDTF">2018-04-10T11:18:23Z</dcterms:created>
  <dcterms:modified xsi:type="dcterms:W3CDTF">2018-04-30T09:13:10Z</dcterms:modified>
</cp:coreProperties>
</file>