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E:\urbár\Nové cesty\Zadania\"/>
    </mc:Choice>
  </mc:AlternateContent>
  <xr:revisionPtr revIDLastSave="0" documentId="13_ncr:1_{DCE204C5-F309-41DC-8C0D-72B65ACD1FCE}" xr6:coauthVersionLast="47" xr6:coauthVersionMax="47" xr10:uidLastSave="{00000000-0000-0000-0000-000000000000}"/>
  <bookViews>
    <workbookView xWindow="3030" yWindow="240" windowWidth="21600" windowHeight="11385" activeTab="1" xr2:uid="{00000000-000D-0000-FFFF-FFFF00000000}"/>
  </bookViews>
  <sheets>
    <sheet name="Rekapitulácia stavby" sheetId="1" r:id="rId1"/>
    <sheet name="Objekt - Obnova lesných c..." sheetId="2" r:id="rId2"/>
  </sheets>
  <definedNames>
    <definedName name="_xlnm._FilterDatabase" localSheetId="1" hidden="1">'Objekt - Obnova lesných c...'!$C$124:$L$179</definedName>
    <definedName name="_xlnm.Print_Titles" localSheetId="1">'Objekt - Obnova lesných c...'!$124:$124</definedName>
    <definedName name="_xlnm.Print_Titles" localSheetId="0">'Rekapitulácia stavby'!$92:$92</definedName>
    <definedName name="_xlnm.Print_Area" localSheetId="1">'Objekt - Obnova lesných c...'!$C$4:$K$76,'Objekt - Obnova lesných c...'!$C$112:$K$179</definedName>
    <definedName name="_xlnm.Print_Area" localSheetId="0">'Rekapitulácia stavby'!$D$4:$AO$76,'Rekapitulácia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9" i="2" l="1"/>
  <c r="K38" i="2"/>
  <c r="BA95" i="1" s="1"/>
  <c r="K37" i="2"/>
  <c r="AZ95" i="1" s="1"/>
  <c r="BI179" i="2"/>
  <c r="BH179" i="2"/>
  <c r="BG179" i="2"/>
  <c r="BE179" i="2"/>
  <c r="X179" i="2"/>
  <c r="V179" i="2"/>
  <c r="T179" i="2"/>
  <c r="P179" i="2"/>
  <c r="BI178" i="2"/>
  <c r="BH178" i="2"/>
  <c r="BG178" i="2"/>
  <c r="BE178" i="2"/>
  <c r="X178" i="2"/>
  <c r="V178" i="2"/>
  <c r="T178" i="2"/>
  <c r="P178" i="2"/>
  <c r="BI177" i="2"/>
  <c r="BH177" i="2"/>
  <c r="BG177" i="2"/>
  <c r="BE177" i="2"/>
  <c r="X177" i="2"/>
  <c r="V177" i="2"/>
  <c r="T177" i="2"/>
  <c r="P177" i="2"/>
  <c r="BI175" i="2"/>
  <c r="BH175" i="2"/>
  <c r="BG175" i="2"/>
  <c r="BE175" i="2"/>
  <c r="X175" i="2"/>
  <c r="X174" i="2"/>
  <c r="V175" i="2"/>
  <c r="V174" i="2" s="1"/>
  <c r="T175" i="2"/>
  <c r="T174" i="2"/>
  <c r="P175" i="2"/>
  <c r="BI173" i="2"/>
  <c r="BH173" i="2"/>
  <c r="BG173" i="2"/>
  <c r="BE173" i="2"/>
  <c r="X173" i="2"/>
  <c r="V173" i="2"/>
  <c r="T173" i="2"/>
  <c r="P173" i="2"/>
  <c r="BI172" i="2"/>
  <c r="BH172" i="2"/>
  <c r="BG172" i="2"/>
  <c r="BE172" i="2"/>
  <c r="X172" i="2"/>
  <c r="V172" i="2"/>
  <c r="T172" i="2"/>
  <c r="P172" i="2"/>
  <c r="BK172" i="2" s="1"/>
  <c r="BI171" i="2"/>
  <c r="BH171" i="2"/>
  <c r="BG171" i="2"/>
  <c r="BE171" i="2"/>
  <c r="X171" i="2"/>
  <c r="V171" i="2"/>
  <c r="T171" i="2"/>
  <c r="P171" i="2"/>
  <c r="BK171" i="2" s="1"/>
  <c r="BI170" i="2"/>
  <c r="BH170" i="2"/>
  <c r="BG170" i="2"/>
  <c r="BE170" i="2"/>
  <c r="X170" i="2"/>
  <c r="V170" i="2"/>
  <c r="T170" i="2"/>
  <c r="P170" i="2"/>
  <c r="BI169" i="2"/>
  <c r="BH169" i="2"/>
  <c r="BG169" i="2"/>
  <c r="BE169" i="2"/>
  <c r="X169" i="2"/>
  <c r="V169" i="2"/>
  <c r="T169" i="2"/>
  <c r="P169" i="2"/>
  <c r="K169" i="2" s="1"/>
  <c r="BF169" i="2" s="1"/>
  <c r="BI168" i="2"/>
  <c r="BH168" i="2"/>
  <c r="BG168" i="2"/>
  <c r="BE168" i="2"/>
  <c r="X168" i="2"/>
  <c r="V168" i="2"/>
  <c r="T168" i="2"/>
  <c r="P168" i="2"/>
  <c r="BI167" i="2"/>
  <c r="BH167" i="2"/>
  <c r="BG167" i="2"/>
  <c r="BE167" i="2"/>
  <c r="X167" i="2"/>
  <c r="V167" i="2"/>
  <c r="T167" i="2"/>
  <c r="P167" i="2"/>
  <c r="K167" i="2" s="1"/>
  <c r="BF167" i="2" s="1"/>
  <c r="BI166" i="2"/>
  <c r="BH166" i="2"/>
  <c r="BG166" i="2"/>
  <c r="BE166" i="2"/>
  <c r="X166" i="2"/>
  <c r="V166" i="2"/>
  <c r="T166" i="2"/>
  <c r="P166" i="2"/>
  <c r="BK166" i="2" s="1"/>
  <c r="BI165" i="2"/>
  <c r="BH165" i="2"/>
  <c r="BG165" i="2"/>
  <c r="BE165" i="2"/>
  <c r="X165" i="2"/>
  <c r="V165" i="2"/>
  <c r="T165" i="2"/>
  <c r="P165" i="2"/>
  <c r="K165" i="2" s="1"/>
  <c r="BF165" i="2" s="1"/>
  <c r="BI164" i="2"/>
  <c r="BH164" i="2"/>
  <c r="BG164" i="2"/>
  <c r="BE164" i="2"/>
  <c r="X164" i="2"/>
  <c r="V164" i="2"/>
  <c r="T164" i="2"/>
  <c r="P164" i="2"/>
  <c r="BI163" i="2"/>
  <c r="BH163" i="2"/>
  <c r="BG163" i="2"/>
  <c r="BE163" i="2"/>
  <c r="X163" i="2"/>
  <c r="V163" i="2"/>
  <c r="T163" i="2"/>
  <c r="P163" i="2"/>
  <c r="BI161" i="2"/>
  <c r="BH161" i="2"/>
  <c r="BG161" i="2"/>
  <c r="BE161" i="2"/>
  <c r="X161" i="2"/>
  <c r="V161" i="2"/>
  <c r="T161" i="2"/>
  <c r="P161" i="2"/>
  <c r="BI160" i="2"/>
  <c r="BH160" i="2"/>
  <c r="BG160" i="2"/>
  <c r="BE160" i="2"/>
  <c r="X160" i="2"/>
  <c r="V160" i="2"/>
  <c r="T160" i="2"/>
  <c r="P160" i="2"/>
  <c r="BI159" i="2"/>
  <c r="BH159" i="2"/>
  <c r="BG159" i="2"/>
  <c r="BE159" i="2"/>
  <c r="X159" i="2"/>
  <c r="V159" i="2"/>
  <c r="T159" i="2"/>
  <c r="P159" i="2"/>
  <c r="K159" i="2" s="1"/>
  <c r="BF159" i="2" s="1"/>
  <c r="BI158" i="2"/>
  <c r="BH158" i="2"/>
  <c r="BG158" i="2"/>
  <c r="BE158" i="2"/>
  <c r="X158" i="2"/>
  <c r="V158" i="2"/>
  <c r="T158" i="2"/>
  <c r="P158" i="2"/>
  <c r="K158" i="2" s="1"/>
  <c r="BF158" i="2" s="1"/>
  <c r="BI157" i="2"/>
  <c r="BH157" i="2"/>
  <c r="BG157" i="2"/>
  <c r="BE157" i="2"/>
  <c r="X157" i="2"/>
  <c r="V157" i="2"/>
  <c r="T157" i="2"/>
  <c r="P157" i="2"/>
  <c r="K157" i="2" s="1"/>
  <c r="BF157" i="2" s="1"/>
  <c r="BI156" i="2"/>
  <c r="BH156" i="2"/>
  <c r="BG156" i="2"/>
  <c r="BE156" i="2"/>
  <c r="X156" i="2"/>
  <c r="V156" i="2"/>
  <c r="T156" i="2"/>
  <c r="P156" i="2"/>
  <c r="BI155" i="2"/>
  <c r="BH155" i="2"/>
  <c r="BG155" i="2"/>
  <c r="BE155" i="2"/>
  <c r="X155" i="2"/>
  <c r="V155" i="2"/>
  <c r="T155" i="2"/>
  <c r="P155" i="2"/>
  <c r="K155" i="2" s="1"/>
  <c r="BF155" i="2" s="1"/>
  <c r="BI153" i="2"/>
  <c r="BH153" i="2"/>
  <c r="BG153" i="2"/>
  <c r="BE153" i="2"/>
  <c r="X153" i="2"/>
  <c r="V153" i="2"/>
  <c r="T153" i="2"/>
  <c r="P153" i="2"/>
  <c r="K153" i="2" s="1"/>
  <c r="BF153" i="2" s="1"/>
  <c r="BI152" i="2"/>
  <c r="BH152" i="2"/>
  <c r="BG152" i="2"/>
  <c r="BE152" i="2"/>
  <c r="X152" i="2"/>
  <c r="V152" i="2"/>
  <c r="T152" i="2"/>
  <c r="P152" i="2"/>
  <c r="BK152" i="2" s="1"/>
  <c r="BI151" i="2"/>
  <c r="BH151" i="2"/>
  <c r="BG151" i="2"/>
  <c r="BE151" i="2"/>
  <c r="X151" i="2"/>
  <c r="V151" i="2"/>
  <c r="T151" i="2"/>
  <c r="P151" i="2"/>
  <c r="K151" i="2" s="1"/>
  <c r="BF151" i="2" s="1"/>
  <c r="BI149" i="2"/>
  <c r="BH149" i="2"/>
  <c r="BG149" i="2"/>
  <c r="BE149" i="2"/>
  <c r="X149" i="2"/>
  <c r="V149" i="2"/>
  <c r="T149" i="2"/>
  <c r="P149" i="2"/>
  <c r="BI148" i="2"/>
  <c r="BH148" i="2"/>
  <c r="BG148" i="2"/>
  <c r="BE148" i="2"/>
  <c r="X148" i="2"/>
  <c r="V148" i="2"/>
  <c r="T148" i="2"/>
  <c r="P148" i="2"/>
  <c r="K148" i="2" s="1"/>
  <c r="BF148" i="2" s="1"/>
  <c r="BI146" i="2"/>
  <c r="BH146" i="2"/>
  <c r="BG146" i="2"/>
  <c r="BE146" i="2"/>
  <c r="X146" i="2"/>
  <c r="V146" i="2"/>
  <c r="T146" i="2"/>
  <c r="P146" i="2"/>
  <c r="K146" i="2" s="1"/>
  <c r="BF146" i="2" s="1"/>
  <c r="BI145" i="2"/>
  <c r="BH145" i="2"/>
  <c r="BG145" i="2"/>
  <c r="BE145" i="2"/>
  <c r="X145" i="2"/>
  <c r="V145" i="2"/>
  <c r="T145" i="2"/>
  <c r="P145" i="2"/>
  <c r="K145" i="2" s="1"/>
  <c r="BF145" i="2" s="1"/>
  <c r="BI144" i="2"/>
  <c r="BH144" i="2"/>
  <c r="BG144" i="2"/>
  <c r="BE144" i="2"/>
  <c r="X144" i="2"/>
  <c r="V144" i="2"/>
  <c r="T144" i="2"/>
  <c r="P144" i="2"/>
  <c r="BI142" i="2"/>
  <c r="BH142" i="2"/>
  <c r="BG142" i="2"/>
  <c r="BE142" i="2"/>
  <c r="X142" i="2"/>
  <c r="V142" i="2"/>
  <c r="T142" i="2"/>
  <c r="P142" i="2"/>
  <c r="BI141" i="2"/>
  <c r="BH141" i="2"/>
  <c r="BG141" i="2"/>
  <c r="BE141" i="2"/>
  <c r="X141" i="2"/>
  <c r="V141" i="2"/>
  <c r="T141" i="2"/>
  <c r="P141" i="2"/>
  <c r="BI140" i="2"/>
  <c r="BH140" i="2"/>
  <c r="BG140" i="2"/>
  <c r="BE140" i="2"/>
  <c r="X140" i="2"/>
  <c r="V140" i="2"/>
  <c r="T140" i="2"/>
  <c r="P140" i="2"/>
  <c r="BI139" i="2"/>
  <c r="BH139" i="2"/>
  <c r="BG139" i="2"/>
  <c r="BE139" i="2"/>
  <c r="X139" i="2"/>
  <c r="V139" i="2"/>
  <c r="T139" i="2"/>
  <c r="P139" i="2"/>
  <c r="BK139" i="2" s="1"/>
  <c r="BI138" i="2"/>
  <c r="BH138" i="2"/>
  <c r="BG138" i="2"/>
  <c r="BE138" i="2"/>
  <c r="X138" i="2"/>
  <c r="V138" i="2"/>
  <c r="T138" i="2"/>
  <c r="P138" i="2"/>
  <c r="BI137" i="2"/>
  <c r="BH137" i="2"/>
  <c r="BG137" i="2"/>
  <c r="BE137" i="2"/>
  <c r="X137" i="2"/>
  <c r="V137" i="2"/>
  <c r="T137" i="2"/>
  <c r="P137" i="2"/>
  <c r="BI136" i="2"/>
  <c r="BH136" i="2"/>
  <c r="BG136" i="2"/>
  <c r="BE136" i="2"/>
  <c r="X136" i="2"/>
  <c r="V136" i="2"/>
  <c r="T136" i="2"/>
  <c r="P136" i="2"/>
  <c r="BK136" i="2" s="1"/>
  <c r="BI135" i="2"/>
  <c r="BH135" i="2"/>
  <c r="BG135" i="2"/>
  <c r="BE135" i="2"/>
  <c r="X135" i="2"/>
  <c r="V135" i="2"/>
  <c r="T135" i="2"/>
  <c r="P135" i="2"/>
  <c r="BI134" i="2"/>
  <c r="BH134" i="2"/>
  <c r="BG134" i="2"/>
  <c r="BE134" i="2"/>
  <c r="X134" i="2"/>
  <c r="V134" i="2"/>
  <c r="T134" i="2"/>
  <c r="P134" i="2"/>
  <c r="BI133" i="2"/>
  <c r="BH133" i="2"/>
  <c r="BG133" i="2"/>
  <c r="BE133" i="2"/>
  <c r="X133" i="2"/>
  <c r="V133" i="2"/>
  <c r="T133" i="2"/>
  <c r="P133" i="2"/>
  <c r="BK133" i="2" s="1"/>
  <c r="BI132" i="2"/>
  <c r="BH132" i="2"/>
  <c r="BG132" i="2"/>
  <c r="BE132" i="2"/>
  <c r="X132" i="2"/>
  <c r="V132" i="2"/>
  <c r="T132" i="2"/>
  <c r="P132" i="2"/>
  <c r="BI131" i="2"/>
  <c r="BH131" i="2"/>
  <c r="BG131" i="2"/>
  <c r="BE131" i="2"/>
  <c r="X131" i="2"/>
  <c r="V131" i="2"/>
  <c r="T131" i="2"/>
  <c r="P131" i="2"/>
  <c r="K131" i="2" s="1"/>
  <c r="BF131" i="2" s="1"/>
  <c r="BI130" i="2"/>
  <c r="BH130" i="2"/>
  <c r="BG130" i="2"/>
  <c r="BE130" i="2"/>
  <c r="X130" i="2"/>
  <c r="V130" i="2"/>
  <c r="T130" i="2"/>
  <c r="P130" i="2"/>
  <c r="K130" i="2" s="1"/>
  <c r="BF130" i="2" s="1"/>
  <c r="BI129" i="2"/>
  <c r="BH129" i="2"/>
  <c r="BG129" i="2"/>
  <c r="BE129" i="2"/>
  <c r="X129" i="2"/>
  <c r="V129" i="2"/>
  <c r="T129" i="2"/>
  <c r="P129" i="2"/>
  <c r="BI128" i="2"/>
  <c r="BH128" i="2"/>
  <c r="BG128" i="2"/>
  <c r="BE128" i="2"/>
  <c r="X128" i="2"/>
  <c r="V128" i="2"/>
  <c r="T128" i="2"/>
  <c r="P128" i="2"/>
  <c r="BK128" i="2" s="1"/>
  <c r="J121" i="2"/>
  <c r="F119" i="2"/>
  <c r="E117" i="2"/>
  <c r="J91" i="2"/>
  <c r="F89" i="2"/>
  <c r="E87" i="2"/>
  <c r="J24" i="2"/>
  <c r="E24" i="2"/>
  <c r="J92" i="2"/>
  <c r="J23" i="2"/>
  <c r="J18" i="2"/>
  <c r="E18" i="2"/>
  <c r="F122" i="2"/>
  <c r="J17" i="2"/>
  <c r="J15" i="2"/>
  <c r="E15" i="2"/>
  <c r="F121" i="2"/>
  <c r="J14" i="2"/>
  <c r="J12" i="2"/>
  <c r="J89" i="2"/>
  <c r="E7" i="2"/>
  <c r="E115" i="2" s="1"/>
  <c r="L90" i="1"/>
  <c r="AM90" i="1"/>
  <c r="AM89" i="1"/>
  <c r="L89" i="1"/>
  <c r="AM87" i="1"/>
  <c r="L87" i="1"/>
  <c r="L85" i="1"/>
  <c r="L84" i="1"/>
  <c r="Q179" i="2"/>
  <c r="R169" i="2"/>
  <c r="Q166" i="2"/>
  <c r="R157" i="2"/>
  <c r="Q141" i="2"/>
  <c r="Q130" i="2"/>
  <c r="Q172" i="2"/>
  <c r="Q170" i="2"/>
  <c r="Q160" i="2"/>
  <c r="Q157" i="2"/>
  <c r="Q152" i="2"/>
  <c r="Q146" i="2"/>
  <c r="R128" i="2"/>
  <c r="Q175" i="2"/>
  <c r="R164" i="2"/>
  <c r="Q158" i="2"/>
  <c r="R149" i="2"/>
  <c r="Q144" i="2"/>
  <c r="Q135" i="2"/>
  <c r="AU94" i="1"/>
  <c r="R153" i="2"/>
  <c r="R142" i="2"/>
  <c r="R134" i="2"/>
  <c r="R131" i="2"/>
  <c r="BK160" i="2"/>
  <c r="K137" i="2"/>
  <c r="BF137" i="2"/>
  <c r="K144" i="2"/>
  <c r="BF144" i="2" s="1"/>
  <c r="BK156" i="2"/>
  <c r="R173" i="2"/>
  <c r="R168" i="2"/>
  <c r="Q164" i="2"/>
  <c r="R152" i="2"/>
  <c r="Q134" i="2"/>
  <c r="Q128" i="2"/>
  <c r="R171" i="2"/>
  <c r="Q168" i="2"/>
  <c r="R159" i="2"/>
  <c r="R156" i="2"/>
  <c r="R148" i="2"/>
  <c r="Q138" i="2"/>
  <c r="R178" i="2"/>
  <c r="Q167" i="2"/>
  <c r="Q161" i="2"/>
  <c r="Q153" i="2"/>
  <c r="Q145" i="2"/>
  <c r="Q136" i="2"/>
  <c r="R130" i="2"/>
  <c r="Q148" i="2"/>
  <c r="R140" i="2"/>
  <c r="Q137" i="2"/>
  <c r="Q132" i="2"/>
  <c r="BK178" i="2"/>
  <c r="K168" i="2"/>
  <c r="BF168" i="2"/>
  <c r="BK140" i="2"/>
  <c r="K129" i="2"/>
  <c r="BF129" i="2" s="1"/>
  <c r="K161" i="2"/>
  <c r="BF161" i="2"/>
  <c r="K170" i="2"/>
  <c r="BF170" i="2"/>
  <c r="K132" i="2"/>
  <c r="BF132" i="2"/>
  <c r="Q177" i="2"/>
  <c r="R167" i="2"/>
  <c r="R163" i="2"/>
  <c r="R144" i="2"/>
  <c r="Q133" i="2"/>
  <c r="Q178" i="2"/>
  <c r="Q171" i="2"/>
  <c r="R166" i="2"/>
  <c r="Q159" i="2"/>
  <c r="Q151" i="2"/>
  <c r="R139" i="2"/>
  <c r="R137" i="2"/>
  <c r="R177" i="2"/>
  <c r="R165" i="2"/>
  <c r="R155" i="2"/>
  <c r="R146" i="2"/>
  <c r="Q140" i="2"/>
  <c r="Q131" i="2"/>
  <c r="Q155" i="2"/>
  <c r="R145" i="2"/>
  <c r="R138" i="2"/>
  <c r="R133" i="2"/>
  <c r="Q129" i="2"/>
  <c r="BK173" i="2"/>
  <c r="K149" i="2"/>
  <c r="BF149" i="2"/>
  <c r="BK179" i="2"/>
  <c r="K163" i="2"/>
  <c r="BF163" i="2"/>
  <c r="BK135" i="2"/>
  <c r="BK164" i="2"/>
  <c r="K138" i="2"/>
  <c r="BF138" i="2"/>
  <c r="R175" i="2"/>
  <c r="R170" i="2"/>
  <c r="Q165" i="2"/>
  <c r="R161" i="2"/>
  <c r="R135" i="2"/>
  <c r="R129" i="2"/>
  <c r="Q173" i="2"/>
  <c r="Q169" i="2"/>
  <c r="Q163" i="2"/>
  <c r="R158" i="2"/>
  <c r="Q149" i="2"/>
  <c r="R141" i="2"/>
  <c r="R179" i="2"/>
  <c r="R172" i="2"/>
  <c r="R160" i="2"/>
  <c r="R151" i="2"/>
  <c r="Q142" i="2"/>
  <c r="R132" i="2"/>
  <c r="Q156" i="2"/>
  <c r="Q139" i="2"/>
  <c r="R136" i="2"/>
  <c r="K177" i="2"/>
  <c r="BF177" i="2"/>
  <c r="K142" i="2"/>
  <c r="BF142" i="2"/>
  <c r="K175" i="2"/>
  <c r="BF175" i="2"/>
  <c r="K134" i="2"/>
  <c r="BF134" i="2" s="1"/>
  <c r="BK141" i="2"/>
  <c r="V127" i="2" l="1"/>
  <c r="X143" i="2"/>
  <c r="T147" i="2"/>
  <c r="R127" i="2"/>
  <c r="J98" i="2" s="1"/>
  <c r="V143" i="2"/>
  <c r="X147" i="2"/>
  <c r="V150" i="2"/>
  <c r="V154" i="2"/>
  <c r="R154" i="2"/>
  <c r="J102" i="2"/>
  <c r="X162" i="2"/>
  <c r="X176" i="2"/>
  <c r="T127" i="2"/>
  <c r="Q127" i="2"/>
  <c r="R143" i="2"/>
  <c r="J99" i="2" s="1"/>
  <c r="Q147" i="2"/>
  <c r="I100" i="2"/>
  <c r="T150" i="2"/>
  <c r="Q150" i="2"/>
  <c r="I101" i="2" s="1"/>
  <c r="T154" i="2"/>
  <c r="Q154" i="2"/>
  <c r="I102" i="2" s="1"/>
  <c r="V162" i="2"/>
  <c r="R162" i="2"/>
  <c r="J103" i="2"/>
  <c r="V176" i="2"/>
  <c r="Q176" i="2"/>
  <c r="I105" i="2"/>
  <c r="X127" i="2"/>
  <c r="X126" i="2" s="1"/>
  <c r="X125" i="2" s="1"/>
  <c r="T143" i="2"/>
  <c r="Q143" i="2"/>
  <c r="I99" i="2" s="1"/>
  <c r="V147" i="2"/>
  <c r="R147" i="2"/>
  <c r="J100" i="2"/>
  <c r="X150" i="2"/>
  <c r="R150" i="2"/>
  <c r="J101" i="2"/>
  <c r="X154" i="2"/>
  <c r="T162" i="2"/>
  <c r="Q162" i="2"/>
  <c r="I103" i="2"/>
  <c r="T176" i="2"/>
  <c r="R176" i="2"/>
  <c r="J105" i="2" s="1"/>
  <c r="R174" i="2"/>
  <c r="J104" i="2"/>
  <c r="Q174" i="2"/>
  <c r="I104" i="2" s="1"/>
  <c r="F92" i="2"/>
  <c r="J122" i="2"/>
  <c r="F91" i="2"/>
  <c r="J119" i="2"/>
  <c r="E85" i="2"/>
  <c r="BK130" i="2"/>
  <c r="BK149" i="2"/>
  <c r="K135" i="2"/>
  <c r="BF135" i="2" s="1"/>
  <c r="BK161" i="2"/>
  <c r="BK129" i="2"/>
  <c r="F35" i="2"/>
  <c r="BB95" i="1" s="1"/>
  <c r="BB94" i="1" s="1"/>
  <c r="AX94" i="1" s="1"/>
  <c r="AK29" i="1" s="1"/>
  <c r="K160" i="2"/>
  <c r="BF160" i="2"/>
  <c r="BK148" i="2"/>
  <c r="BK144" i="2"/>
  <c r="BK138" i="2"/>
  <c r="K156" i="2"/>
  <c r="BF156" i="2" s="1"/>
  <c r="BK169" i="2"/>
  <c r="K178" i="2"/>
  <c r="BF178" i="2" s="1"/>
  <c r="K152" i="2"/>
  <c r="BF152" i="2"/>
  <c r="K140" i="2"/>
  <c r="BF140" i="2"/>
  <c r="BK151" i="2"/>
  <c r="BK163" i="2"/>
  <c r="BK165" i="2"/>
  <c r="BK131" i="2"/>
  <c r="K139" i="2"/>
  <c r="BF139" i="2"/>
  <c r="BK155" i="2"/>
  <c r="BK157" i="2"/>
  <c r="BK170" i="2"/>
  <c r="K179" i="2"/>
  <c r="BF179" i="2"/>
  <c r="BK145" i="2"/>
  <c r="BK132" i="2"/>
  <c r="K136" i="2"/>
  <c r="BF136" i="2"/>
  <c r="BK167" i="2"/>
  <c r="K171" i="2"/>
  <c r="BF171" i="2"/>
  <c r="K133" i="2"/>
  <c r="BF133" i="2"/>
  <c r="K141" i="2"/>
  <c r="BF141" i="2"/>
  <c r="K164" i="2"/>
  <c r="BF164" i="2"/>
  <c r="BK175" i="2"/>
  <c r="BK174" i="2"/>
  <c r="K174" i="2"/>
  <c r="K104" i="2"/>
  <c r="BK159" i="2"/>
  <c r="F38" i="2"/>
  <c r="BE95" i="1" s="1"/>
  <c r="BE94" i="1" s="1"/>
  <c r="W32" i="1" s="1"/>
  <c r="K35" i="2"/>
  <c r="AX95" i="1" s="1"/>
  <c r="BK142" i="2"/>
  <c r="K173" i="2"/>
  <c r="BF173" i="2"/>
  <c r="F37" i="2"/>
  <c r="BD95" i="1" s="1"/>
  <c r="BD94" i="1" s="1"/>
  <c r="W31" i="1" s="1"/>
  <c r="K172" i="2"/>
  <c r="BF172" i="2"/>
  <c r="K128" i="2"/>
  <c r="BF128" i="2"/>
  <c r="BK137" i="2"/>
  <c r="BK153" i="2"/>
  <c r="BK146" i="2"/>
  <c r="K166" i="2"/>
  <c r="BF166" i="2"/>
  <c r="F39" i="2"/>
  <c r="BF95" i="1" s="1"/>
  <c r="BF94" i="1" s="1"/>
  <c r="W33" i="1" s="1"/>
  <c r="BK168" i="2"/>
  <c r="BK134" i="2"/>
  <c r="BK158" i="2"/>
  <c r="BK177" i="2"/>
  <c r="BK176" i="2"/>
  <c r="K176" i="2" s="1"/>
  <c r="K105" i="2" s="1"/>
  <c r="T126" i="2" l="1"/>
  <c r="T125" i="2" s="1"/>
  <c r="AW95" i="1" s="1"/>
  <c r="AW94" i="1" s="1"/>
  <c r="Q126" i="2"/>
  <c r="Q125" i="2" s="1"/>
  <c r="I96" i="2" s="1"/>
  <c r="K30" i="2" s="1"/>
  <c r="AS95" i="1" s="1"/>
  <c r="AS94" i="1" s="1"/>
  <c r="V126" i="2"/>
  <c r="V125" i="2" s="1"/>
  <c r="I98" i="2"/>
  <c r="R126" i="2"/>
  <c r="J97" i="2" s="1"/>
  <c r="BK143" i="2"/>
  <c r="K143" i="2"/>
  <c r="K99" i="2"/>
  <c r="BK150" i="2"/>
  <c r="K150" i="2"/>
  <c r="K101" i="2"/>
  <c r="BK162" i="2"/>
  <c r="K162" i="2" s="1"/>
  <c r="K103" i="2" s="1"/>
  <c r="BK147" i="2"/>
  <c r="K147" i="2"/>
  <c r="K100" i="2" s="1"/>
  <c r="BK154" i="2"/>
  <c r="K154" i="2"/>
  <c r="K102" i="2"/>
  <c r="BK127" i="2"/>
  <c r="K127" i="2" s="1"/>
  <c r="K98" i="2" s="1"/>
  <c r="AZ94" i="1"/>
  <c r="F36" i="2"/>
  <c r="BC95" i="1" s="1"/>
  <c r="BC94" i="1" s="1"/>
  <c r="AY94" i="1" s="1"/>
  <c r="AK30" i="1" s="1"/>
  <c r="W29" i="1"/>
  <c r="BA94" i="1"/>
  <c r="K36" i="2"/>
  <c r="AY95" i="1" s="1"/>
  <c r="AV95" i="1" s="1"/>
  <c r="I97" i="2" l="1"/>
  <c r="R125" i="2"/>
  <c r="J96" i="2"/>
  <c r="K31" i="2" s="1"/>
  <c r="AT95" i="1" s="1"/>
  <c r="AT94" i="1" s="1"/>
  <c r="BK126" i="2"/>
  <c r="BK125" i="2" s="1"/>
  <c r="K125" i="2" s="1"/>
  <c r="K96" i="2" s="1"/>
  <c r="W30" i="1"/>
  <c r="AV94" i="1"/>
  <c r="K126" i="2" l="1"/>
  <c r="K97" i="2" s="1"/>
  <c r="K32" i="2"/>
  <c r="AG95" i="1" s="1"/>
  <c r="AG94" i="1" s="1"/>
  <c r="AK26" i="1" s="1"/>
  <c r="K41" i="2" l="1"/>
  <c r="AK35" i="1"/>
  <c r="AN95" i="1"/>
  <c r="AN94" i="1"/>
</calcChain>
</file>

<file path=xl/sharedStrings.xml><?xml version="1.0" encoding="utf-8"?>
<sst xmlns="http://schemas.openxmlformats.org/spreadsheetml/2006/main" count="954" uniqueCount="302">
  <si>
    <t>Export Komplet</t>
  </si>
  <si>
    <t/>
  </si>
  <si>
    <t>2.0</t>
  </si>
  <si>
    <t>False</t>
  </si>
  <si>
    <t>True</t>
  </si>
  <si>
    <t>{bfe85896-3962-496e-be95-427240955a26}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</si>
  <si>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</si>
  <si>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</si>
  <si>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</si>
  <si>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</si>
  <si>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</si>
  <si>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</si>
  <si>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</si>
  <si>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2023PS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</si>
  <si>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</si>
  <si>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</si>
  <si>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Obnova lesných ciest</t>
  </si>
  <si>
    <t>JKSO:</t>
  </si>
  <si>
    <t>KS:</t>
  </si>
  <si>
    <t>Miesto:</t>
  </si>
  <si>
    <t>Turany</t>
  </si>
  <si>
    <t>Dátum:</t>
  </si>
  <si>
    <t>20. 9. 2024</t>
  </si>
  <si>
    <t>Objednávateľ:</t>
  </si>
  <si>
    <t>IČO:</t>
  </si>
  <si>
    <t>Pasienkové spoločenstvo, pozemkové spoločenstvo Tu</t>
  </si>
  <si>
    <t>IČ DPH:</t>
  </si>
  <si>
    <t>Zhotoviteľ:</t>
  </si>
  <si>
    <t>Vyplň údaj</t>
  </si>
  <si>
    <t>Projektant:</t>
  </si>
  <si>
    <t>Ing.Ivan Klein</t>
  </si>
  <si>
    <t>0,01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</si>
  <si>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</si>
  <si>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</si>
  <si>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</si>
  <si>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</si>
  <si>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</si>
  <si>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</si>
  <si>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</si>
  <si>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</si>
  <si>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</si>
  <si>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</si>
  <si>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</si>
  <si>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</si>
  <si>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</si>
  <si>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</si>
  <si>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</si>
  <si>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</si>
  <si>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</si>
  <si>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</si>
  <si>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</si>
  <si>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</si>
  <si>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</si>
  <si>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</si>
  <si>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</si>
  <si>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</si>
  <si>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</si>
  <si>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</si>
  <si>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</si>
  <si>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</si>
  <si>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</si>
  <si>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Materiál [EUR]</t>
  </si>
  <si>
    <t>z toho Montáž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</si>
  <si>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</si>
  <si>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</si>
  <si>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</si>
  <si>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</si>
  <si>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</si>
  <si>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</si>
  <si>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</si>
  <si>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</si>
  <si>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</si>
  <si>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</si>
  <si>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</si>
  <si>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</si>
  <si>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</si>
  <si>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</si>
  <si>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</si>
  <si>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</si>
  <si>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</si>
  <si>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</si>
  <si>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</si>
  <si>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Objekt</t>
  </si>
  <si>
    <t>STA</t>
  </si>
  <si>
    <t>1</t>
  </si>
  <si>
    <t>{0aa1edf0-33f0-4c76-a669-790085d5bbd2}</t>
  </si>
  <si>
    <t>KRYCÍ LIST ROZPOČTU</t>
  </si>
  <si>
    <t>Objekt:</t>
  </si>
  <si>
    <t>Objekt - Obnova lesných ciest</t>
  </si>
  <si>
    <t>Materiál</t>
  </si>
  <si>
    <t>Montáž</t>
  </si>
  <si>
    <t>REKAPITULÁCIA ROZPOČTU</t>
  </si>
  <si>
    <t>Kód dielu - Popis</t>
  </si>
  <si>
    <t>Materiál [EUR]</t>
  </si>
  <si>
    <t>Montáž [EUR]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</si>
  <si>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</si>
  <si>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</si>
  <si>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</si>
  <si>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</si>
  <si>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</si>
  <si>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</si>
  <si>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</si>
  <si>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</si>
  <si>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</si>
  <si>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9 - Ostatné konštrukcie a práce-búranie</t>
  </si>
  <si>
    <t xml:space="preserve">    99 - Presun hmôt HSV</t>
  </si>
  <si>
    <t>VRN - Investičné náklady neobsiahnuté v cenách</t>
  </si>
  <si>
    <t>ROZPOČET</t>
  </si>
  <si>
    <t>PČ</t>
  </si>
  <si>
    <t>MJ</t>
  </si>
  <si>
    <t>Množstvo</t>
  </si>
  <si>
    <t>J. materiál [EUR]</t>
  </si>
  <si>
    <t>J. montáž [EUR]</t>
  </si>
  <si>
    <t>Cenová sústava</t>
  </si>
  <si>
    <t>J.cena [EUR]</t>
  </si>
  <si>
    <t>Materiál celkom [EUR]</t>
  </si>
  <si>
    <t>Montáž celkom [EUR]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</si>
  <si>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</si>
  <si>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</si>
  <si>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</si>
  <si>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</si>
  <si>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</si>
  <si>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</si>
  <si>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</si>
  <si>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</si>
  <si>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</si>
  <si>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</si>
  <si>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</si>
  <si>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113107222</t>
  </si>
  <si>
    <t>Odstránenie krytu v ploche nad 200 m2 zbetónu prostého hr. 150 do 300 mm,  -0,50000t</t>
  </si>
  <si>
    <t>m2</t>
  </si>
  <si>
    <t>4</t>
  </si>
  <si>
    <t>2</t>
  </si>
  <si>
    <t>121101113</t>
  </si>
  <si>
    <t>Odstránenie ornice s premiestn. na hromady, so zložením na vzdialenosť do 100 m a do 10000 m3</t>
  </si>
  <si>
    <t>m3</t>
  </si>
  <si>
    <t>3</t>
  </si>
  <si>
    <t>115101200</t>
  </si>
  <si>
    <t>Čerpanie vody na dopravnú výšku do 10 m s priemerným prítokom litrov za minútu do 100 l</t>
  </si>
  <si>
    <t>hod</t>
  </si>
  <si>
    <t>6</t>
  </si>
  <si>
    <t>122301102</t>
  </si>
  <si>
    <t>Odkopávka a prekopávka nezapažená v hornine 4</t>
  </si>
  <si>
    <t>8</t>
  </si>
  <si>
    <t>5</t>
  </si>
  <si>
    <t>122301109</t>
  </si>
  <si>
    <t>Odkopávky a prekopávky nezapažené. Príplatok za lepivosť horniny 4</t>
  </si>
  <si>
    <t>10</t>
  </si>
  <si>
    <t>132201202</t>
  </si>
  <si>
    <t>Výkop ryhy šírky 600-2000mm horn.3 od 100 do 1000 m3</t>
  </si>
  <si>
    <t>12</t>
  </si>
  <si>
    <t>7</t>
  </si>
  <si>
    <t>132201209</t>
  </si>
  <si>
    <t>Príplatok k cenám za lepivosť pri hĺbení rýh š. nad 600 do 2 000 mm zapaž. i nezapažených, s urovnaním dna v hornine 3</t>
  </si>
  <si>
    <t>14</t>
  </si>
  <si>
    <t>162501102</t>
  </si>
  <si>
    <t>Vodorovné premiestnenie výkopku  po spevnenej ceste z  horniny tr.1-4, do 100 m3 na vzdialenosť do 3000 m</t>
  </si>
  <si>
    <t>16</t>
  </si>
  <si>
    <t>9</t>
  </si>
  <si>
    <t>167101101</t>
  </si>
  <si>
    <t>Nakladanie neuľahnutého výkopku z hornín tr.1-4 do 100 m3</t>
  </si>
  <si>
    <t>18</t>
  </si>
  <si>
    <t>162501173</t>
  </si>
  <si>
    <t>Vodorovné premiestnenie výkopku  po spevnenej ceste z  horniny tr.1-4, nad 10000 m3, príplatok k cene za každých ďalšich a začatých 1000 m</t>
  </si>
  <si>
    <t>11</t>
  </si>
  <si>
    <t>M</t>
  </si>
  <si>
    <t>585310000100.DOD</t>
  </si>
  <si>
    <t>Zmesné hydraulické pojivo pre stabilizáciu násypu</t>
  </si>
  <si>
    <t>t</t>
  </si>
  <si>
    <t>1431802311</t>
  </si>
  <si>
    <t>585360000100.S</t>
  </si>
  <si>
    <t>Hydrát vápenný jemne mletý voľne ložený</t>
  </si>
  <si>
    <t>1470515094</t>
  </si>
  <si>
    <t>13</t>
  </si>
  <si>
    <t>175101202.S</t>
  </si>
  <si>
    <t>Obsyp objektov sypaninou z vhodných hornín 1 až 4 s prehodením sypaniny</t>
  </si>
  <si>
    <t>-653280904</t>
  </si>
  <si>
    <t>181101102</t>
  </si>
  <si>
    <t>Úprava pláne v zárezoch v hornine 1-4 so zhutnením</t>
  </si>
  <si>
    <t>22</t>
  </si>
  <si>
    <t>15</t>
  </si>
  <si>
    <t>182301132</t>
  </si>
  <si>
    <t>Rozprestretie ornice na svahu so sklonom nad 1:5, plocha nad 500 m2,hr.nad 100 do 150 mm</t>
  </si>
  <si>
    <t>28</t>
  </si>
  <si>
    <t>Zakladanie</t>
  </si>
  <si>
    <t>271571111</t>
  </si>
  <si>
    <t>Vankúše zhutnené pod základy zo štrkopiesku</t>
  </si>
  <si>
    <t>30</t>
  </si>
  <si>
    <t>17</t>
  </si>
  <si>
    <t>32</t>
  </si>
  <si>
    <t>274313611</t>
  </si>
  <si>
    <t>Betón základových pásov, prostý tr.C 16/20</t>
  </si>
  <si>
    <t>34</t>
  </si>
  <si>
    <t>Zvislé a kompletné konštrukcie</t>
  </si>
  <si>
    <t>19</t>
  </si>
  <si>
    <t>326214111</t>
  </si>
  <si>
    <t>Murivo z lom. kameňa na sucho do drôtených košov s urovnaním</t>
  </si>
  <si>
    <t>42</t>
  </si>
  <si>
    <t>313920000400.S</t>
  </si>
  <si>
    <t>Gabionový drôtený kôš dxvxh 1000x500x500 mm, oko 100x100 mm, bez kameniva</t>
  </si>
  <si>
    <t>ks</t>
  </si>
  <si>
    <t>-626225171</t>
  </si>
  <si>
    <t>Vodorovné konštrukcie</t>
  </si>
  <si>
    <t>21</t>
  </si>
  <si>
    <t>451571112</t>
  </si>
  <si>
    <t>Lôžko pod lomový kameň okolo priepustov - štrkopiesok a zemina hr.vrstvy 200 mm</t>
  </si>
  <si>
    <t>36</t>
  </si>
  <si>
    <t>452311141</t>
  </si>
  <si>
    <t>Sedlá z betónu v otvorenom výkope tr.C 16/20 pre potrubné vedenia</t>
  </si>
  <si>
    <t>38</t>
  </si>
  <si>
    <t>23</t>
  </si>
  <si>
    <t>465511127</t>
  </si>
  <si>
    <t>Úprava rigolu z lomového kameňa okolo priepustov s vyplnením škár a do lôžka z ťaženého kameniva</t>
  </si>
  <si>
    <t>40</t>
  </si>
  <si>
    <t>Komunikácie</t>
  </si>
  <si>
    <t>24</t>
  </si>
  <si>
    <t>561261111</t>
  </si>
  <si>
    <t>Zhotovenie podkladu zo zeminy vylepšením hydraolického spojiva reprofiláciou recyklačnou frézou hr. vrstvy 400mm</t>
  </si>
  <si>
    <t>44</t>
  </si>
  <si>
    <t>25</t>
  </si>
  <si>
    <t>561511111</t>
  </si>
  <si>
    <t>Reprofilizácia a homogenizácia podkladu komunikácií recyklačnou frezou 200mm</t>
  </si>
  <si>
    <t>46</t>
  </si>
  <si>
    <t>26</t>
  </si>
  <si>
    <t>564251113</t>
  </si>
  <si>
    <t>Podklad alebo podsyp zo štrkopiesku s rozprestretím, vlhčením a zhutnením, po zhutnení hr. 170 mm</t>
  </si>
  <si>
    <t>48</t>
  </si>
  <si>
    <t>27</t>
  </si>
  <si>
    <t>567122114</t>
  </si>
  <si>
    <t>Podklad z kameniva spevneného cementom s rozprestretím a zhutnením, CBGM C 8/10 (C 6/8), po zhutnení hr. 150 mm</t>
  </si>
  <si>
    <t>50</t>
  </si>
  <si>
    <t>577144241</t>
  </si>
  <si>
    <t>Betón asfaltový . PMB 45/80-75 II.tr. AC 11 L, obrus po zhutnení hr. 50 mm</t>
  </si>
  <si>
    <t>52</t>
  </si>
  <si>
    <t>29</t>
  </si>
  <si>
    <t>577154321</t>
  </si>
  <si>
    <t>Betón asfaltový tr. AC 16 L lôžný, po zhutnení hr. 50 mm</t>
  </si>
  <si>
    <t>54</t>
  </si>
  <si>
    <t>564861111</t>
  </si>
  <si>
    <t>Podklad zo štrkodrviny s rozprestrením a zhutnením po zhutnení hr. 200 mm</t>
  </si>
  <si>
    <t>56</t>
  </si>
  <si>
    <t>Ostatné konštrukcie a práce-búranie</t>
  </si>
  <si>
    <t>31</t>
  </si>
  <si>
    <t>404490008400.SA</t>
  </si>
  <si>
    <t>Stĺpik Zn, v=3,5m, pre dopravné značky</t>
  </si>
  <si>
    <t>-940044014</t>
  </si>
  <si>
    <t>404MAT</t>
  </si>
  <si>
    <t>Dopravná značka, retroreflexia RA1, pozinkovaná</t>
  </si>
  <si>
    <t>1884258922</t>
  </si>
  <si>
    <t>33</t>
  </si>
  <si>
    <t>914001111.S</t>
  </si>
  <si>
    <t>Osadenie a montáž cestnej zvislej dopravnej značky na stĺpik, stĺp, konzolu alebo objekt</t>
  </si>
  <si>
    <t>1028498708</t>
  </si>
  <si>
    <t>919514112</t>
  </si>
  <si>
    <t>Zhotovenie priepustu z rúr železobetónových</t>
  </si>
  <si>
    <t>m</t>
  </si>
  <si>
    <t>58</t>
  </si>
  <si>
    <t>35</t>
  </si>
  <si>
    <t>592210001000.S</t>
  </si>
  <si>
    <t>Rúra železobetónová, dĺ. 1000 mm, zosilená</t>
  </si>
  <si>
    <t>-1305056305</t>
  </si>
  <si>
    <t>979081111</t>
  </si>
  <si>
    <t>Odvoz sutiny a vybúraných hmôt na skládku do 1 km</t>
  </si>
  <si>
    <t>60</t>
  </si>
  <si>
    <t>37</t>
  </si>
  <si>
    <t>979081121</t>
  </si>
  <si>
    <t>Odvoz sutiny a vybúraných hmôt na skládku za každý ďalší 1 km</t>
  </si>
  <si>
    <t>62</t>
  </si>
  <si>
    <t>979082111</t>
  </si>
  <si>
    <t>Vnútrostavenisková doprava sutiny a vybúraných hmôt do 10 m</t>
  </si>
  <si>
    <t>64</t>
  </si>
  <si>
    <t>39</t>
  </si>
  <si>
    <t>979082121</t>
  </si>
  <si>
    <t>Vnútrostavenisková doprava sutiny a vybúraných hmôt za každých ďalších 5 m</t>
  </si>
  <si>
    <t>66</t>
  </si>
  <si>
    <t>979089612</t>
  </si>
  <si>
    <t>Poplatok za skladovanie - iné odpady zo stavieb a demolácií (17 09), ostatné</t>
  </si>
  <si>
    <t>68</t>
  </si>
  <si>
    <t>41</t>
  </si>
  <si>
    <t>592210000800.S</t>
  </si>
  <si>
    <t>Rúra železobetónová pre dažďové odpadné vody TZP 4-60, DN 600, dĺ. 1000 mm, zosilená</t>
  </si>
  <si>
    <t>1757664023</t>
  </si>
  <si>
    <t>99</t>
  </si>
  <si>
    <t>Presun hmôt HSV</t>
  </si>
  <si>
    <t>998222011</t>
  </si>
  <si>
    <t>Presun hmôt pre pozemné komunikácie s krytom z kameniva (8222, 8225) akejkoľvek dĺžky objektu</t>
  </si>
  <si>
    <t>70</t>
  </si>
  <si>
    <t>VRN</t>
  </si>
  <si>
    <t>Investičné náklady neobsiahnuté v cenách</t>
  </si>
  <si>
    <t>43</t>
  </si>
  <si>
    <t>000300016.S</t>
  </si>
  <si>
    <t>Geodetické práce - vykonávané pred výstavbou určenie vytyčovacej siete, vytýčenie staveniska, staveb. objektu</t>
  </si>
  <si>
    <t>eur</t>
  </si>
  <si>
    <t>1024</t>
  </si>
  <si>
    <t>-424133279</t>
  </si>
  <si>
    <t>000300031.S</t>
  </si>
  <si>
    <t>Geodetické práce - vykonávané po výstavbe zameranie skutočného vyhotovenia stavby</t>
  </si>
  <si>
    <t>1180460669</t>
  </si>
  <si>
    <t>45</t>
  </si>
  <si>
    <t>000400022.S</t>
  </si>
  <si>
    <t>Projektové práce - stavebná časť (stavebné objekty vrátane ich technického vybavenia). náklady na dokumentáciu skutočného zhotovenia stavby</t>
  </si>
  <si>
    <t>-1751852961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</si>
</sst>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1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2" fillId="0" borderId="14" xfId="0" applyNumberFormat="1" applyFont="1" applyBorder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4" fontId="1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167" fontId="23" fillId="0" borderId="0" xfId="0" applyNumberFormat="1" applyFont="1"/>
    <xf numFmtId="167" fontId="31" fillId="0" borderId="12" xfId="0" applyNumberFormat="1" applyFont="1" applyBorder="1"/>
    <xf numFmtId="166" fontId="31" fillId="0" borderId="12" xfId="0" applyNumberFormat="1" applyFont="1" applyBorder="1"/>
    <xf numFmtId="166" fontId="31" fillId="0" borderId="13" xfId="0" applyNumberFormat="1" applyFont="1" applyBorder="1"/>
    <xf numFmtId="167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167" fontId="6" fillId="0" borderId="0" xfId="0" applyNumberFormat="1" applyFont="1"/>
    <xf numFmtId="0" fontId="8" fillId="0" borderId="14" xfId="0" applyFont="1" applyBorder="1"/>
    <xf numFmtId="167" fontId="8" fillId="0" borderId="0" xfId="0" applyNumberFormat="1" applyFont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7" fontId="22" fillId="0" borderId="0" xfId="0" applyNumberFormat="1" applyFont="1" applyAlignment="1">
      <alignment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167" fontId="33" fillId="3" borderId="22" xfId="0" applyNumberFormat="1" applyFont="1" applyFill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167" fontId="22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>
      <selection activeCell="AI10" sqref="AI10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9" width="25.83203125" hidden="1" customWidth="1"/>
    <col min="50" max="51" width="21.6640625" hidden="1" customWidth="1"/>
    <col min="52" max="53" width="25" hidden="1" customWidth="1"/>
    <col min="54" max="54" width="21.6640625" hidden="1" customWidth="1"/>
    <col min="55" max="55" width="19.1640625" hidden="1" customWidth="1"/>
    <col min="56" max="56" width="25" hidden="1" customWidth="1"/>
    <col min="57" max="57" width="21.6640625" hidden="1" customWidth="1"/>
    <col min="58" max="58" width="19.1640625" hidden="1" customWidth="1"/>
    <col min="59" max="59" width="66.5" customWidth="1"/>
    <col min="71" max="91" width="9.33203125" hidden="1"/>
  </cols>
  <sheetData>
    <row r="1" spans="1:74" ht="11.25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4</v>
      </c>
      <c r="BV1" s="12" t="s">
        <v>5</v>
      </c>
    </row>
    <row r="2" spans="1:74" ht="36.950000000000003" customHeight="1">
      <c r="AR2" s="206" t="s">
        <v>6</v>
      </c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F2" s="169"/>
      <c r="BG2" s="169"/>
      <c r="BS2" s="13" t="s">
        <v>7</v>
      </c>
      <c r="BT2" s="13" t="s">
        <v>8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7</v>
      </c>
      <c r="BT3" s="13" t="s">
        <v>8</v>
      </c>
    </row>
    <row r="4" spans="1:74" ht="24.95" customHeight="1">
      <c r="B4" s="16"/>
      <c r="D4" s="17" t="s">
        <v>9</v>
      </c>
      <c r="AR4" s="16"/>
      <c r="AS4" s="18" t="s">
        <v>10</v>
      </c>
      <c r="BG4" s="19" t="s">
        <v>11</v>
      </c>
      <c r="BS4" s="13" t="s">
        <v>7</v>
      </c>
    </row>
    <row r="5" spans="1:74" ht="12" customHeight="1">
      <c r="B5" s="16"/>
      <c r="D5" s="20" t="s">
        <v>12</v>
      </c>
      <c r="K5" s="168" t="s">
        <v>13</v>
      </c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R5" s="16"/>
      <c r="BG5" s="165" t="s">
        <v>14</v>
      </c>
      <c r="BS5" s="13" t="s">
        <v>7</v>
      </c>
    </row>
    <row r="6" spans="1:74" ht="36.950000000000003" customHeight="1">
      <c r="B6" s="16"/>
      <c r="D6" s="22" t="s">
        <v>15</v>
      </c>
      <c r="K6" s="170" t="s">
        <v>16</v>
      </c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R6" s="16"/>
      <c r="BG6" s="166"/>
      <c r="BS6" s="13" t="s">
        <v>7</v>
      </c>
    </row>
    <row r="7" spans="1:74" ht="12" customHeight="1">
      <c r="B7" s="16"/>
      <c r="D7" s="23" t="s">
        <v>17</v>
      </c>
      <c r="K7" s="21" t="s">
        <v>1</v>
      </c>
      <c r="AK7" s="23" t="s">
        <v>18</v>
      </c>
      <c r="AN7" s="21" t="s">
        <v>1</v>
      </c>
      <c r="AR7" s="16"/>
      <c r="BG7" s="166"/>
      <c r="BS7" s="13" t="s">
        <v>7</v>
      </c>
    </row>
    <row r="8" spans="1:74" ht="12" customHeight="1">
      <c r="B8" s="16"/>
      <c r="D8" s="23" t="s">
        <v>19</v>
      </c>
      <c r="K8" s="21" t="s">
        <v>20</v>
      </c>
      <c r="AK8" s="23" t="s">
        <v>21</v>
      </c>
      <c r="AN8" s="24" t="s">
        <v>22</v>
      </c>
      <c r="AR8" s="16"/>
      <c r="BG8" s="166"/>
      <c r="BS8" s="13" t="s">
        <v>7</v>
      </c>
    </row>
    <row r="9" spans="1:74" ht="14.45" customHeight="1">
      <c r="B9" s="16"/>
      <c r="AR9" s="16"/>
      <c r="BG9" s="166"/>
      <c r="BS9" s="13" t="s">
        <v>7</v>
      </c>
    </row>
    <row r="10" spans="1:74" ht="12" customHeight="1">
      <c r="B10" s="16"/>
      <c r="D10" s="23" t="s">
        <v>23</v>
      </c>
      <c r="AK10" s="23" t="s">
        <v>24</v>
      </c>
      <c r="AN10" s="21" t="s">
        <v>1</v>
      </c>
      <c r="AR10" s="16"/>
      <c r="BG10" s="166"/>
      <c r="BS10" s="13" t="s">
        <v>7</v>
      </c>
    </row>
    <row r="11" spans="1:74" ht="18.399999999999999" customHeight="1">
      <c r="B11" s="16"/>
      <c r="E11" s="21" t="s">
        <v>25</v>
      </c>
      <c r="AK11" s="23" t="s">
        <v>26</v>
      </c>
      <c r="AN11" s="21" t="s">
        <v>1</v>
      </c>
      <c r="AR11" s="16"/>
      <c r="BG11" s="166"/>
      <c r="BS11" s="13" t="s">
        <v>7</v>
      </c>
    </row>
    <row r="12" spans="1:74" ht="6.95" customHeight="1">
      <c r="B12" s="16"/>
      <c r="AR12" s="16"/>
      <c r="BG12" s="166"/>
      <c r="BS12" s="13" t="s">
        <v>7</v>
      </c>
    </row>
    <row r="13" spans="1:74" ht="12" customHeight="1">
      <c r="B13" s="16"/>
      <c r="D13" s="23" t="s">
        <v>27</v>
      </c>
      <c r="AK13" s="23" t="s">
        <v>24</v>
      </c>
      <c r="AN13" s="25" t="s">
        <v>28</v>
      </c>
      <c r="AR13" s="16"/>
      <c r="BG13" s="166"/>
      <c r="BS13" s="13" t="s">
        <v>7</v>
      </c>
    </row>
    <row r="14" spans="1:74" ht="12.75">
      <c r="B14" s="16"/>
      <c r="E14" s="171" t="s">
        <v>28</v>
      </c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23" t="s">
        <v>26</v>
      </c>
      <c r="AN14" s="25" t="s">
        <v>28</v>
      </c>
      <c r="AR14" s="16"/>
      <c r="BG14" s="166"/>
      <c r="BS14" s="13" t="s">
        <v>7</v>
      </c>
    </row>
    <row r="15" spans="1:74" ht="6.95" customHeight="1">
      <c r="B15" s="16"/>
      <c r="AR15" s="16"/>
      <c r="BG15" s="166"/>
      <c r="BS15" s="13" t="s">
        <v>3</v>
      </c>
    </row>
    <row r="16" spans="1:74" ht="12" customHeight="1">
      <c r="B16" s="16"/>
      <c r="D16" s="23" t="s">
        <v>29</v>
      </c>
      <c r="AK16" s="23" t="s">
        <v>24</v>
      </c>
      <c r="AN16" s="21" t="s">
        <v>1</v>
      </c>
      <c r="AR16" s="16"/>
      <c r="BG16" s="166"/>
      <c r="BS16" s="13" t="s">
        <v>3</v>
      </c>
    </row>
    <row r="17" spans="2:71" ht="18.399999999999999" customHeight="1">
      <c r="B17" s="16"/>
      <c r="E17" s="21" t="s">
        <v>30</v>
      </c>
      <c r="AK17" s="23" t="s">
        <v>26</v>
      </c>
      <c r="AN17" s="21" t="s">
        <v>1</v>
      </c>
      <c r="AR17" s="16"/>
      <c r="BG17" s="166"/>
      <c r="BS17" s="13" t="s">
        <v>4</v>
      </c>
    </row>
    <row r="18" spans="2:71" ht="6.95" customHeight="1">
      <c r="B18" s="16"/>
      <c r="AR18" s="16"/>
      <c r="BG18" s="166"/>
      <c r="BS18" s="13" t="s">
        <v>31</v>
      </c>
    </row>
    <row r="19" spans="2:71" ht="12" customHeight="1">
      <c r="B19" s="16"/>
      <c r="D19" s="23" t="s">
        <v>32</v>
      </c>
      <c r="AK19" s="23" t="s">
        <v>24</v>
      </c>
      <c r="AN19" s="21" t="s">
        <v>1</v>
      </c>
      <c r="AR19" s="16"/>
      <c r="BG19" s="166"/>
      <c r="BS19" s="13" t="s">
        <v>31</v>
      </c>
    </row>
    <row r="20" spans="2:71" ht="18.399999999999999" customHeight="1">
      <c r="B20" s="16"/>
      <c r="E20" s="21" t="s">
        <v>33</v>
      </c>
      <c r="AK20" s="23" t="s">
        <v>26</v>
      </c>
      <c r="AN20" s="21" t="s">
        <v>1</v>
      </c>
      <c r="AR20" s="16"/>
      <c r="BG20" s="166"/>
      <c r="BS20" s="13" t="s">
        <v>4</v>
      </c>
    </row>
    <row r="21" spans="2:71" ht="6.95" customHeight="1">
      <c r="B21" s="16"/>
      <c r="AR21" s="16"/>
      <c r="BG21" s="166"/>
    </row>
    <row r="22" spans="2:71" ht="12" customHeight="1">
      <c r="B22" s="16"/>
      <c r="D22" s="23" t="s">
        <v>34</v>
      </c>
      <c r="AR22" s="16"/>
      <c r="BG22" s="166"/>
    </row>
    <row r="23" spans="2:71" ht="16.5" customHeight="1">
      <c r="B23" s="16"/>
      <c r="E23" s="173" t="s">
        <v>1</v>
      </c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73"/>
      <c r="AN23" s="173"/>
      <c r="AR23" s="16"/>
      <c r="BG23" s="166"/>
    </row>
    <row r="24" spans="2:71" ht="6.95" customHeight="1">
      <c r="B24" s="16"/>
      <c r="AR24" s="16"/>
      <c r="BG24" s="166"/>
    </row>
    <row r="25" spans="2:71" ht="6.95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G25" s="166"/>
    </row>
    <row r="26" spans="2:71" s="1" customFormat="1" ht="25.9" customHeight="1">
      <c r="B26" s="28"/>
      <c r="D26" s="29" t="s">
        <v>35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74">
        <f>ROUND(AG94,2)</f>
        <v>0</v>
      </c>
      <c r="AL26" s="175"/>
      <c r="AM26" s="175"/>
      <c r="AN26" s="175"/>
      <c r="AO26" s="175"/>
      <c r="AR26" s="28"/>
      <c r="BG26" s="166"/>
    </row>
    <row r="27" spans="2:71" s="1" customFormat="1" ht="6.95" customHeight="1">
      <c r="B27" s="28"/>
      <c r="AR27" s="28"/>
      <c r="BG27" s="166"/>
    </row>
    <row r="28" spans="2:71" s="1" customFormat="1" ht="12.75">
      <c r="B28" s="28"/>
      <c r="L28" s="176" t="s">
        <v>36</v>
      </c>
      <c r="M28" s="176"/>
      <c r="N28" s="176"/>
      <c r="O28" s="176"/>
      <c r="P28" s="176"/>
      <c r="W28" s="176" t="s">
        <v>37</v>
      </c>
      <c r="X28" s="176"/>
      <c r="Y28" s="176"/>
      <c r="Z28" s="176"/>
      <c r="AA28" s="176"/>
      <c r="AB28" s="176"/>
      <c r="AC28" s="176"/>
      <c r="AD28" s="176"/>
      <c r="AE28" s="176"/>
      <c r="AK28" s="176" t="s">
        <v>38</v>
      </c>
      <c r="AL28" s="176"/>
      <c r="AM28" s="176"/>
      <c r="AN28" s="176"/>
      <c r="AO28" s="176"/>
      <c r="AR28" s="28"/>
      <c r="BG28" s="166"/>
    </row>
    <row r="29" spans="2:71" s="2" customFormat="1" ht="14.45" customHeight="1">
      <c r="B29" s="32"/>
      <c r="D29" s="23" t="s">
        <v>39</v>
      </c>
      <c r="F29" s="33" t="s">
        <v>40</v>
      </c>
      <c r="L29" s="179">
        <v>0.2</v>
      </c>
      <c r="M29" s="178"/>
      <c r="N29" s="178"/>
      <c r="O29" s="178"/>
      <c r="P29" s="178"/>
      <c r="Q29" s="34"/>
      <c r="R29" s="34"/>
      <c r="S29" s="34"/>
      <c r="T29" s="34"/>
      <c r="U29" s="34"/>
      <c r="V29" s="34"/>
      <c r="W29" s="177">
        <f>ROUND(BB94, 2)</f>
        <v>0</v>
      </c>
      <c r="X29" s="178"/>
      <c r="Y29" s="178"/>
      <c r="Z29" s="178"/>
      <c r="AA29" s="178"/>
      <c r="AB29" s="178"/>
      <c r="AC29" s="178"/>
      <c r="AD29" s="178"/>
      <c r="AE29" s="178"/>
      <c r="AF29" s="34"/>
      <c r="AG29" s="34"/>
      <c r="AH29" s="34"/>
      <c r="AI29" s="34"/>
      <c r="AJ29" s="34"/>
      <c r="AK29" s="177">
        <f>ROUND(AX94, 2)</f>
        <v>0</v>
      </c>
      <c r="AL29" s="178"/>
      <c r="AM29" s="178"/>
      <c r="AN29" s="178"/>
      <c r="AO29" s="178"/>
      <c r="AP29" s="34"/>
      <c r="AQ29" s="34"/>
      <c r="AR29" s="35"/>
      <c r="AS29" s="34"/>
      <c r="AT29" s="34"/>
      <c r="AU29" s="34"/>
      <c r="AV29" s="34"/>
      <c r="AW29" s="34"/>
      <c r="AX29" s="34"/>
      <c r="AY29" s="34"/>
      <c r="AZ29" s="34"/>
      <c r="BG29" s="167"/>
    </row>
    <row r="30" spans="2:71" s="2" customFormat="1" ht="14.45" customHeight="1">
      <c r="B30" s="32"/>
      <c r="F30" s="33" t="s">
        <v>41</v>
      </c>
      <c r="L30" s="179">
        <v>0.2</v>
      </c>
      <c r="M30" s="178"/>
      <c r="N30" s="178"/>
      <c r="O30" s="178"/>
      <c r="P30" s="178"/>
      <c r="Q30" s="34"/>
      <c r="R30" s="34"/>
      <c r="S30" s="34"/>
      <c r="T30" s="34"/>
      <c r="U30" s="34"/>
      <c r="V30" s="34"/>
      <c r="W30" s="177">
        <f>ROUND(BC94, 2)</f>
        <v>0</v>
      </c>
      <c r="X30" s="178"/>
      <c r="Y30" s="178"/>
      <c r="Z30" s="178"/>
      <c r="AA30" s="178"/>
      <c r="AB30" s="178"/>
      <c r="AC30" s="178"/>
      <c r="AD30" s="178"/>
      <c r="AE30" s="178"/>
      <c r="AF30" s="34"/>
      <c r="AG30" s="34"/>
      <c r="AH30" s="34"/>
      <c r="AI30" s="34"/>
      <c r="AJ30" s="34"/>
      <c r="AK30" s="177">
        <f>ROUND(AY94, 2)</f>
        <v>0</v>
      </c>
      <c r="AL30" s="178"/>
      <c r="AM30" s="178"/>
      <c r="AN30" s="178"/>
      <c r="AO30" s="178"/>
      <c r="AP30" s="34"/>
      <c r="AQ30" s="34"/>
      <c r="AR30" s="35"/>
      <c r="AS30" s="34"/>
      <c r="AT30" s="34"/>
      <c r="AU30" s="34"/>
      <c r="AV30" s="34"/>
      <c r="AW30" s="34"/>
      <c r="AX30" s="34"/>
      <c r="AY30" s="34"/>
      <c r="AZ30" s="34"/>
      <c r="BG30" s="167"/>
    </row>
    <row r="31" spans="2:71" s="2" customFormat="1" ht="14.45" hidden="1" customHeight="1">
      <c r="B31" s="32"/>
      <c r="F31" s="23" t="s">
        <v>42</v>
      </c>
      <c r="L31" s="182">
        <v>0.2</v>
      </c>
      <c r="M31" s="181"/>
      <c r="N31" s="181"/>
      <c r="O31" s="181"/>
      <c r="P31" s="181"/>
      <c r="W31" s="180">
        <f>ROUND(BD94, 2)</f>
        <v>0</v>
      </c>
      <c r="X31" s="181"/>
      <c r="Y31" s="181"/>
      <c r="Z31" s="181"/>
      <c r="AA31" s="181"/>
      <c r="AB31" s="181"/>
      <c r="AC31" s="181"/>
      <c r="AD31" s="181"/>
      <c r="AE31" s="181"/>
      <c r="AK31" s="180">
        <v>0</v>
      </c>
      <c r="AL31" s="181"/>
      <c r="AM31" s="181"/>
      <c r="AN31" s="181"/>
      <c r="AO31" s="181"/>
      <c r="AR31" s="32"/>
      <c r="BG31" s="167"/>
    </row>
    <row r="32" spans="2:71" s="2" customFormat="1" ht="14.45" hidden="1" customHeight="1">
      <c r="B32" s="32"/>
      <c r="F32" s="23" t="s">
        <v>43</v>
      </c>
      <c r="L32" s="182">
        <v>0.2</v>
      </c>
      <c r="M32" s="181"/>
      <c r="N32" s="181"/>
      <c r="O32" s="181"/>
      <c r="P32" s="181"/>
      <c r="W32" s="180">
        <f>ROUND(BE94, 2)</f>
        <v>0</v>
      </c>
      <c r="X32" s="181"/>
      <c r="Y32" s="181"/>
      <c r="Z32" s="181"/>
      <c r="AA32" s="181"/>
      <c r="AB32" s="181"/>
      <c r="AC32" s="181"/>
      <c r="AD32" s="181"/>
      <c r="AE32" s="181"/>
      <c r="AK32" s="180">
        <v>0</v>
      </c>
      <c r="AL32" s="181"/>
      <c r="AM32" s="181"/>
      <c r="AN32" s="181"/>
      <c r="AO32" s="181"/>
      <c r="AR32" s="32"/>
      <c r="BG32" s="167"/>
    </row>
    <row r="33" spans="2:59" s="2" customFormat="1" ht="14.45" hidden="1" customHeight="1">
      <c r="B33" s="32"/>
      <c r="F33" s="33" t="s">
        <v>44</v>
      </c>
      <c r="L33" s="179">
        <v>0</v>
      </c>
      <c r="M33" s="178"/>
      <c r="N33" s="178"/>
      <c r="O33" s="178"/>
      <c r="P33" s="178"/>
      <c r="Q33" s="34"/>
      <c r="R33" s="34"/>
      <c r="S33" s="34"/>
      <c r="T33" s="34"/>
      <c r="U33" s="34"/>
      <c r="V33" s="34"/>
      <c r="W33" s="177">
        <f>ROUND(BF94, 2)</f>
        <v>0</v>
      </c>
      <c r="X33" s="178"/>
      <c r="Y33" s="178"/>
      <c r="Z33" s="178"/>
      <c r="AA33" s="178"/>
      <c r="AB33" s="178"/>
      <c r="AC33" s="178"/>
      <c r="AD33" s="178"/>
      <c r="AE33" s="178"/>
      <c r="AF33" s="34"/>
      <c r="AG33" s="34"/>
      <c r="AH33" s="34"/>
      <c r="AI33" s="34"/>
      <c r="AJ33" s="34"/>
      <c r="AK33" s="177">
        <v>0</v>
      </c>
      <c r="AL33" s="178"/>
      <c r="AM33" s="178"/>
      <c r="AN33" s="178"/>
      <c r="AO33" s="178"/>
      <c r="AP33" s="34"/>
      <c r="AQ33" s="34"/>
      <c r="AR33" s="35"/>
      <c r="AS33" s="34"/>
      <c r="AT33" s="34"/>
      <c r="AU33" s="34"/>
      <c r="AV33" s="34"/>
      <c r="AW33" s="34"/>
      <c r="AX33" s="34"/>
      <c r="AY33" s="34"/>
      <c r="AZ33" s="34"/>
      <c r="BG33" s="167"/>
    </row>
    <row r="34" spans="2:59" s="1" customFormat="1" ht="6.95" customHeight="1">
      <c r="B34" s="28"/>
      <c r="AR34" s="28"/>
      <c r="BG34" s="166"/>
    </row>
    <row r="35" spans="2:59" s="1" customFormat="1" ht="25.9" customHeight="1">
      <c r="B35" s="28"/>
      <c r="C35" s="36"/>
      <c r="D35" s="37" t="s">
        <v>45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46</v>
      </c>
      <c r="U35" s="38"/>
      <c r="V35" s="38"/>
      <c r="W35" s="38"/>
      <c r="X35" s="183" t="s">
        <v>47</v>
      </c>
      <c r="Y35" s="184"/>
      <c r="Z35" s="184"/>
      <c r="AA35" s="184"/>
      <c r="AB35" s="184"/>
      <c r="AC35" s="38"/>
      <c r="AD35" s="38"/>
      <c r="AE35" s="38"/>
      <c r="AF35" s="38"/>
      <c r="AG35" s="38"/>
      <c r="AH35" s="38"/>
      <c r="AI35" s="38"/>
      <c r="AJ35" s="38"/>
      <c r="AK35" s="185">
        <f>SUM(AK26:AK33)</f>
        <v>0</v>
      </c>
      <c r="AL35" s="184"/>
      <c r="AM35" s="184"/>
      <c r="AN35" s="184"/>
      <c r="AO35" s="186"/>
      <c r="AP35" s="36"/>
      <c r="AQ35" s="36"/>
      <c r="AR35" s="28"/>
    </row>
    <row r="36" spans="2:59" s="1" customFormat="1" ht="6.95" customHeight="1">
      <c r="B36" s="28"/>
      <c r="AR36" s="28"/>
    </row>
    <row r="37" spans="2:59" s="1" customFormat="1" ht="14.45" customHeight="1">
      <c r="B37" s="28"/>
      <c r="AR37" s="28"/>
    </row>
    <row r="38" spans="2:59" ht="14.45" customHeight="1">
      <c r="B38" s="16"/>
      <c r="AR38" s="16"/>
    </row>
    <row r="39" spans="2:59" ht="14.45" customHeight="1">
      <c r="B39" s="16"/>
      <c r="AR39" s="16"/>
    </row>
    <row r="40" spans="2:59" ht="14.45" customHeight="1">
      <c r="B40" s="16"/>
      <c r="AR40" s="16"/>
    </row>
    <row r="41" spans="2:59" ht="14.45" customHeight="1">
      <c r="B41" s="16"/>
      <c r="AR41" s="16"/>
    </row>
    <row r="42" spans="2:59" ht="14.45" customHeight="1">
      <c r="B42" s="16"/>
      <c r="AR42" s="16"/>
    </row>
    <row r="43" spans="2:59" ht="14.45" customHeight="1">
      <c r="B43" s="16"/>
      <c r="AR43" s="16"/>
    </row>
    <row r="44" spans="2:59" ht="14.45" customHeight="1">
      <c r="B44" s="16"/>
      <c r="AR44" s="16"/>
    </row>
    <row r="45" spans="2:59" ht="14.45" customHeight="1">
      <c r="B45" s="16"/>
      <c r="AR45" s="16"/>
    </row>
    <row r="46" spans="2:59" ht="14.45" customHeight="1">
      <c r="B46" s="16"/>
      <c r="AR46" s="16"/>
    </row>
    <row r="47" spans="2:59" ht="14.45" customHeight="1">
      <c r="B47" s="16"/>
      <c r="AR47" s="16"/>
    </row>
    <row r="48" spans="2:59" ht="14.45" customHeight="1">
      <c r="B48" s="16"/>
      <c r="AR48" s="16"/>
    </row>
    <row r="49" spans="2:44" s="1" customFormat="1" ht="14.45" customHeight="1">
      <c r="B49" s="28"/>
      <c r="D49" s="40" t="s">
        <v>48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49</v>
      </c>
      <c r="AI49" s="41"/>
      <c r="AJ49" s="41"/>
      <c r="AK49" s="41"/>
      <c r="AL49" s="41"/>
      <c r="AM49" s="41"/>
      <c r="AN49" s="41"/>
      <c r="AO49" s="41"/>
      <c r="AR49" s="28"/>
    </row>
    <row r="50" spans="2:44" ht="11.25">
      <c r="B50" s="16"/>
      <c r="AR50" s="16"/>
    </row>
    <row r="51" spans="2:44" ht="11.25">
      <c r="B51" s="16"/>
      <c r="AR51" s="16"/>
    </row>
    <row r="52" spans="2:44" ht="11.25">
      <c r="B52" s="16"/>
      <c r="AR52" s="16"/>
    </row>
    <row r="53" spans="2:44" ht="11.25">
      <c r="B53" s="16"/>
      <c r="AR53" s="16"/>
    </row>
    <row r="54" spans="2:44" ht="11.25">
      <c r="B54" s="16"/>
      <c r="AR54" s="16"/>
    </row>
    <row r="55" spans="2:44" ht="11.25">
      <c r="B55" s="16"/>
      <c r="AR55" s="16"/>
    </row>
    <row r="56" spans="2:44" ht="11.25">
      <c r="B56" s="16"/>
      <c r="AR56" s="16"/>
    </row>
    <row r="57" spans="2:44" ht="11.25">
      <c r="B57" s="16"/>
      <c r="AR57" s="16"/>
    </row>
    <row r="58" spans="2:44" ht="11.25">
      <c r="B58" s="16"/>
      <c r="AR58" s="16"/>
    </row>
    <row r="59" spans="2:44" ht="11.25">
      <c r="B59" s="16"/>
      <c r="AR59" s="16"/>
    </row>
    <row r="60" spans="2:44" s="1" customFormat="1" ht="12.75">
      <c r="B60" s="28"/>
      <c r="D60" s="42" t="s">
        <v>50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42" t="s">
        <v>51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2" t="s">
        <v>50</v>
      </c>
      <c r="AI60" s="30"/>
      <c r="AJ60" s="30"/>
      <c r="AK60" s="30"/>
      <c r="AL60" s="30"/>
      <c r="AM60" s="42" t="s">
        <v>51</v>
      </c>
      <c r="AN60" s="30"/>
      <c r="AO60" s="30"/>
      <c r="AR60" s="28"/>
    </row>
    <row r="61" spans="2:44" ht="11.25">
      <c r="B61" s="16"/>
      <c r="AR61" s="16"/>
    </row>
    <row r="62" spans="2:44" ht="11.25">
      <c r="B62" s="16"/>
      <c r="AR62" s="16"/>
    </row>
    <row r="63" spans="2:44" ht="11.25">
      <c r="B63" s="16"/>
      <c r="AR63" s="16"/>
    </row>
    <row r="64" spans="2:44" s="1" customFormat="1" ht="12.75">
      <c r="B64" s="28"/>
      <c r="D64" s="40" t="s">
        <v>52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53</v>
      </c>
      <c r="AI64" s="41"/>
      <c r="AJ64" s="41"/>
      <c r="AK64" s="41"/>
      <c r="AL64" s="41"/>
      <c r="AM64" s="41"/>
      <c r="AN64" s="41"/>
      <c r="AO64" s="41"/>
      <c r="AR64" s="28"/>
    </row>
    <row r="65" spans="2:44" ht="11.25">
      <c r="B65" s="16"/>
      <c r="AR65" s="16"/>
    </row>
    <row r="66" spans="2:44" ht="11.25">
      <c r="B66" s="16"/>
      <c r="AR66" s="16"/>
    </row>
    <row r="67" spans="2:44" ht="11.25">
      <c r="B67" s="16"/>
      <c r="AR67" s="16"/>
    </row>
    <row r="68" spans="2:44" ht="11.25">
      <c r="B68" s="16"/>
      <c r="AR68" s="16"/>
    </row>
    <row r="69" spans="2:44" ht="11.25">
      <c r="B69" s="16"/>
      <c r="AR69" s="16"/>
    </row>
    <row r="70" spans="2:44" ht="11.25">
      <c r="B70" s="16"/>
      <c r="AR70" s="16"/>
    </row>
    <row r="71" spans="2:44" ht="11.25">
      <c r="B71" s="16"/>
      <c r="AR71" s="16"/>
    </row>
    <row r="72" spans="2:44" ht="11.25">
      <c r="B72" s="16"/>
      <c r="AR72" s="16"/>
    </row>
    <row r="73" spans="2:44" ht="11.25">
      <c r="B73" s="16"/>
      <c r="AR73" s="16"/>
    </row>
    <row r="74" spans="2:44" ht="11.25">
      <c r="B74" s="16"/>
      <c r="AR74" s="16"/>
    </row>
    <row r="75" spans="2:44" s="1" customFormat="1" ht="12.75">
      <c r="B75" s="28"/>
      <c r="D75" s="42" t="s">
        <v>50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42" t="s">
        <v>51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42" t="s">
        <v>50</v>
      </c>
      <c r="AI75" s="30"/>
      <c r="AJ75" s="30"/>
      <c r="AK75" s="30"/>
      <c r="AL75" s="30"/>
      <c r="AM75" s="42" t="s">
        <v>51</v>
      </c>
      <c r="AN75" s="30"/>
      <c r="AO75" s="30"/>
      <c r="AR75" s="28"/>
    </row>
    <row r="76" spans="2:44" s="1" customFormat="1" ht="11.25">
      <c r="B76" s="28"/>
      <c r="AR76" s="28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28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8"/>
    </row>
    <row r="82" spans="1:91" s="1" customFormat="1" ht="24.95" customHeight="1">
      <c r="B82" s="28"/>
      <c r="C82" s="17" t="s">
        <v>54</v>
      </c>
      <c r="AR82" s="28"/>
    </row>
    <row r="83" spans="1:91" s="1" customFormat="1" ht="6.95" customHeight="1">
      <c r="B83" s="28"/>
      <c r="AR83" s="28"/>
    </row>
    <row r="84" spans="1:91" s="3" customFormat="1" ht="12" customHeight="1">
      <c r="B84" s="47"/>
      <c r="C84" s="23" t="s">
        <v>12</v>
      </c>
      <c r="L84" s="3" t="str">
        <f>K5</f>
        <v>2023PS</v>
      </c>
      <c r="AR84" s="47"/>
    </row>
    <row r="85" spans="1:91" s="4" customFormat="1" ht="36.950000000000003" customHeight="1">
      <c r="B85" s="48"/>
      <c r="C85" s="49" t="s">
        <v>15</v>
      </c>
      <c r="L85" s="187" t="str">
        <f>K6</f>
        <v>Obnova lesných ciest</v>
      </c>
      <c r="M85" s="188"/>
      <c r="N85" s="188"/>
      <c r="O85" s="188"/>
      <c r="P85" s="188"/>
      <c r="Q85" s="188"/>
      <c r="R85" s="188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8"/>
      <c r="AJ85" s="188"/>
      <c r="AR85" s="48"/>
    </row>
    <row r="86" spans="1:91" s="1" customFormat="1" ht="6.95" customHeight="1">
      <c r="B86" s="28"/>
      <c r="AR86" s="28"/>
    </row>
    <row r="87" spans="1:91" s="1" customFormat="1" ht="12" customHeight="1">
      <c r="B87" s="28"/>
      <c r="C87" s="23" t="s">
        <v>19</v>
      </c>
      <c r="L87" s="50" t="str">
        <f>IF(K8="","",K8)</f>
        <v>Turany</v>
      </c>
      <c r="AI87" s="23" t="s">
        <v>21</v>
      </c>
      <c r="AM87" s="189" t="str">
        <f>IF(AN8= "","",AN8)</f>
        <v>20. 9. 2024</v>
      </c>
      <c r="AN87" s="189"/>
      <c r="AR87" s="28"/>
    </row>
    <row r="88" spans="1:91" s="1" customFormat="1" ht="6.95" customHeight="1">
      <c r="B88" s="28"/>
      <c r="AR88" s="28"/>
    </row>
    <row r="89" spans="1:91" s="1" customFormat="1" ht="15.2" customHeight="1">
      <c r="B89" s="28"/>
      <c r="C89" s="23" t="s">
        <v>23</v>
      </c>
      <c r="L89" s="3" t="str">
        <f>IF(E11= "","",E11)</f>
        <v>Pasienkové spoločenstvo, pozemkové spoločenstvo Tu</v>
      </c>
      <c r="AI89" s="23" t="s">
        <v>29</v>
      </c>
      <c r="AM89" s="190" t="str">
        <f>IF(E17="","",E17)</f>
        <v>Ing.Ivan Klein</v>
      </c>
      <c r="AN89" s="191"/>
      <c r="AO89" s="191"/>
      <c r="AP89" s="191"/>
      <c r="AR89" s="28"/>
      <c r="AS89" s="192" t="s">
        <v>55</v>
      </c>
      <c r="AT89" s="193"/>
      <c r="AU89" s="52"/>
      <c r="AV89" s="52"/>
      <c r="AW89" s="52"/>
      <c r="AX89" s="52"/>
      <c r="AY89" s="52"/>
      <c r="AZ89" s="52"/>
      <c r="BA89" s="52"/>
      <c r="BB89" s="52"/>
      <c r="BC89" s="52"/>
      <c r="BD89" s="52"/>
      <c r="BE89" s="52"/>
      <c r="BF89" s="53"/>
    </row>
    <row r="90" spans="1:91" s="1" customFormat="1" ht="15.2" customHeight="1">
      <c r="B90" s="28"/>
      <c r="C90" s="23" t="s">
        <v>27</v>
      </c>
      <c r="L90" s="3" t="str">
        <f>IF(E14= "Vyplň údaj","",E14)</f>
        <v/>
      </c>
      <c r="AI90" s="23" t="s">
        <v>32</v>
      </c>
      <c r="AM90" s="190" t="str">
        <f>IF(E20="","",E20)</f>
        <v xml:space="preserve"> </v>
      </c>
      <c r="AN90" s="191"/>
      <c r="AO90" s="191"/>
      <c r="AP90" s="191"/>
      <c r="AR90" s="28"/>
      <c r="AS90" s="194"/>
      <c r="AT90" s="195"/>
      <c r="BF90" s="55"/>
    </row>
    <row r="91" spans="1:91" s="1" customFormat="1" ht="10.9" customHeight="1">
      <c r="B91" s="28"/>
      <c r="AR91" s="28"/>
      <c r="AS91" s="194"/>
      <c r="AT91" s="195"/>
      <c r="BF91" s="55"/>
    </row>
    <row r="92" spans="1:91" s="1" customFormat="1" ht="29.25" customHeight="1">
      <c r="B92" s="28"/>
      <c r="C92" s="196" t="s">
        <v>56</v>
      </c>
      <c r="D92" s="197"/>
      <c r="E92" s="197"/>
      <c r="F92" s="197"/>
      <c r="G92" s="197"/>
      <c r="H92" s="56"/>
      <c r="I92" s="198" t="s">
        <v>57</v>
      </c>
      <c r="J92" s="197"/>
      <c r="K92" s="197"/>
      <c r="L92" s="197"/>
      <c r="M92" s="197"/>
      <c r="N92" s="197"/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197"/>
      <c r="Z92" s="197"/>
      <c r="AA92" s="197"/>
      <c r="AB92" s="197"/>
      <c r="AC92" s="197"/>
      <c r="AD92" s="197"/>
      <c r="AE92" s="197"/>
      <c r="AF92" s="197"/>
      <c r="AG92" s="199" t="s">
        <v>58</v>
      </c>
      <c r="AH92" s="197"/>
      <c r="AI92" s="197"/>
      <c r="AJ92" s="197"/>
      <c r="AK92" s="197"/>
      <c r="AL92" s="197"/>
      <c r="AM92" s="197"/>
      <c r="AN92" s="198" t="s">
        <v>59</v>
      </c>
      <c r="AO92" s="197"/>
      <c r="AP92" s="200"/>
      <c r="AQ92" s="57" t="s">
        <v>60</v>
      </c>
      <c r="AR92" s="28"/>
      <c r="AS92" s="58" t="s">
        <v>61</v>
      </c>
      <c r="AT92" s="59" t="s">
        <v>62</v>
      </c>
      <c r="AU92" s="59" t="s">
        <v>63</v>
      </c>
      <c r="AV92" s="59" t="s">
        <v>64</v>
      </c>
      <c r="AW92" s="59" t="s">
        <v>65</v>
      </c>
      <c r="AX92" s="59" t="s">
        <v>66</v>
      </c>
      <c r="AY92" s="59" t="s">
        <v>67</v>
      </c>
      <c r="AZ92" s="59" t="s">
        <v>68</v>
      </c>
      <c r="BA92" s="59" t="s">
        <v>69</v>
      </c>
      <c r="BB92" s="59" t="s">
        <v>70</v>
      </c>
      <c r="BC92" s="59" t="s">
        <v>71</v>
      </c>
      <c r="BD92" s="59" t="s">
        <v>72</v>
      </c>
      <c r="BE92" s="59" t="s">
        <v>73</v>
      </c>
      <c r="BF92" s="60" t="s">
        <v>74</v>
      </c>
    </row>
    <row r="93" spans="1:91" s="1" customFormat="1" ht="10.9" customHeight="1">
      <c r="B93" s="28"/>
      <c r="AR93" s="28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3"/>
    </row>
    <row r="94" spans="1:91" s="5" customFormat="1" ht="32.450000000000003" customHeight="1">
      <c r="B94" s="62"/>
      <c r="C94" s="63" t="s">
        <v>75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04">
        <f>ROUND(AG95,2)</f>
        <v>0</v>
      </c>
      <c r="AH94" s="204"/>
      <c r="AI94" s="204"/>
      <c r="AJ94" s="204"/>
      <c r="AK94" s="204"/>
      <c r="AL94" s="204"/>
      <c r="AM94" s="204"/>
      <c r="AN94" s="205">
        <f>SUM(AG94,AV94)</f>
        <v>0</v>
      </c>
      <c r="AO94" s="205"/>
      <c r="AP94" s="205"/>
      <c r="AQ94" s="66" t="s">
        <v>1</v>
      </c>
      <c r="AR94" s="62"/>
      <c r="AS94" s="67">
        <f>ROUND(AS95,2)</f>
        <v>0</v>
      </c>
      <c r="AT94" s="68">
        <f>ROUND(AT95,2)</f>
        <v>0</v>
      </c>
      <c r="AU94" s="69">
        <f>ROUND(AU95,2)</f>
        <v>0</v>
      </c>
      <c r="AV94" s="69">
        <f>ROUND(SUM(AX94:AY94),2)</f>
        <v>0</v>
      </c>
      <c r="AW94" s="70">
        <f>ROUND(AW95,5)</f>
        <v>0</v>
      </c>
      <c r="AX94" s="69">
        <f>ROUND(BB94*L29,2)</f>
        <v>0</v>
      </c>
      <c r="AY94" s="69">
        <f>ROUND(BC94*L30,2)</f>
        <v>0</v>
      </c>
      <c r="AZ94" s="69">
        <f>ROUND(BD94*L29,2)</f>
        <v>0</v>
      </c>
      <c r="BA94" s="69">
        <f>ROUND(BE94*L30,2)</f>
        <v>0</v>
      </c>
      <c r="BB94" s="69">
        <f>ROUND(BB95,2)</f>
        <v>0</v>
      </c>
      <c r="BC94" s="69">
        <f>ROUND(BC95,2)</f>
        <v>0</v>
      </c>
      <c r="BD94" s="69">
        <f>ROUND(BD95,2)</f>
        <v>0</v>
      </c>
      <c r="BE94" s="69">
        <f>ROUND(BE95,2)</f>
        <v>0</v>
      </c>
      <c r="BF94" s="71">
        <f>ROUND(BF95,2)</f>
        <v>0</v>
      </c>
      <c r="BS94" s="72" t="s">
        <v>76</v>
      </c>
      <c r="BT94" s="72" t="s">
        <v>77</v>
      </c>
      <c r="BU94" s="73" t="s">
        <v>78</v>
      </c>
      <c r="BV94" s="72" t="s">
        <v>79</v>
      </c>
      <c r="BW94" s="72" t="s">
        <v>5</v>
      </c>
      <c r="BX94" s="72" t="s">
        <v>80</v>
      </c>
      <c r="CL94" s="72" t="s">
        <v>1</v>
      </c>
    </row>
    <row r="95" spans="1:91" s="6" customFormat="1" ht="16.5" customHeight="1">
      <c r="A95" s="74" t="s">
        <v>81</v>
      </c>
      <c r="B95" s="75"/>
      <c r="C95" s="76"/>
      <c r="D95" s="203" t="s">
        <v>82</v>
      </c>
      <c r="E95" s="203"/>
      <c r="F95" s="203"/>
      <c r="G95" s="203"/>
      <c r="H95" s="203"/>
      <c r="I95" s="77"/>
      <c r="J95" s="203" t="s">
        <v>16</v>
      </c>
      <c r="K95" s="203"/>
      <c r="L95" s="203"/>
      <c r="M95" s="203"/>
      <c r="N95" s="203"/>
      <c r="O95" s="203"/>
      <c r="P95" s="203"/>
      <c r="Q95" s="203"/>
      <c r="R95" s="203"/>
      <c r="S95" s="203"/>
      <c r="T95" s="203"/>
      <c r="U95" s="203"/>
      <c r="V95" s="203"/>
      <c r="W95" s="203"/>
      <c r="X95" s="203"/>
      <c r="Y95" s="203"/>
      <c r="Z95" s="203"/>
      <c r="AA95" s="203"/>
      <c r="AB95" s="203"/>
      <c r="AC95" s="203"/>
      <c r="AD95" s="203"/>
      <c r="AE95" s="203"/>
      <c r="AF95" s="203"/>
      <c r="AG95" s="201">
        <f>'Objekt - Obnova lesných c...'!K32</f>
        <v>0</v>
      </c>
      <c r="AH95" s="202"/>
      <c r="AI95" s="202"/>
      <c r="AJ95" s="202"/>
      <c r="AK95" s="202"/>
      <c r="AL95" s="202"/>
      <c r="AM95" s="202"/>
      <c r="AN95" s="201">
        <f>SUM(AG95,AV95)</f>
        <v>0</v>
      </c>
      <c r="AO95" s="202"/>
      <c r="AP95" s="202"/>
      <c r="AQ95" s="78" t="s">
        <v>83</v>
      </c>
      <c r="AR95" s="75"/>
      <c r="AS95" s="79">
        <f>'Objekt - Obnova lesných c...'!K30</f>
        <v>0</v>
      </c>
      <c r="AT95" s="80">
        <f>'Objekt - Obnova lesných c...'!K31</f>
        <v>0</v>
      </c>
      <c r="AU95" s="80">
        <v>0</v>
      </c>
      <c r="AV95" s="80">
        <f>ROUND(SUM(AX95:AY95),2)</f>
        <v>0</v>
      </c>
      <c r="AW95" s="81">
        <f>'Objekt - Obnova lesných c...'!T125</f>
        <v>0</v>
      </c>
      <c r="AX95" s="80">
        <f>'Objekt - Obnova lesných c...'!K35</f>
        <v>0</v>
      </c>
      <c r="AY95" s="80">
        <f>'Objekt - Obnova lesných c...'!K36</f>
        <v>0</v>
      </c>
      <c r="AZ95" s="80">
        <f>'Objekt - Obnova lesných c...'!K37</f>
        <v>0</v>
      </c>
      <c r="BA95" s="80">
        <f>'Objekt - Obnova lesných c...'!K38</f>
        <v>0</v>
      </c>
      <c r="BB95" s="80">
        <f>'Objekt - Obnova lesných c...'!F35</f>
        <v>0</v>
      </c>
      <c r="BC95" s="80">
        <f>'Objekt - Obnova lesných c...'!F36</f>
        <v>0</v>
      </c>
      <c r="BD95" s="80">
        <f>'Objekt - Obnova lesných c...'!F37</f>
        <v>0</v>
      </c>
      <c r="BE95" s="80">
        <f>'Objekt - Obnova lesných c...'!F38</f>
        <v>0</v>
      </c>
      <c r="BF95" s="82">
        <f>'Objekt - Obnova lesných c...'!F39</f>
        <v>0</v>
      </c>
      <c r="BT95" s="83" t="s">
        <v>84</v>
      </c>
      <c r="BV95" s="83" t="s">
        <v>79</v>
      </c>
      <c r="BW95" s="83" t="s">
        <v>85</v>
      </c>
      <c r="BX95" s="83" t="s">
        <v>5</v>
      </c>
      <c r="CL95" s="83" t="s">
        <v>1</v>
      </c>
      <c r="CM95" s="83" t="s">
        <v>77</v>
      </c>
    </row>
    <row r="96" spans="1:91" s="1" customFormat="1" ht="30" customHeight="1">
      <c r="B96" s="28"/>
      <c r="AR96" s="28"/>
    </row>
    <row r="97" spans="2:44" s="1" customFormat="1" ht="6.95" customHeight="1">
      <c r="B97" s="43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28"/>
    </row>
  </sheetData>
  <mergeCells count="42">
    <mergeCell ref="AR2:BG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G5:BG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Objekt - Obnova lesných c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80"/>
  <sheetViews>
    <sheetView showGridLines="0" tabSelected="1" topLeftCell="A173" workbookViewId="0">
      <selection activeCell="H180" sqref="H180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15.5" hidden="1" customWidth="1"/>
    <col min="13" max="13" width="9.33203125" customWidth="1"/>
    <col min="14" max="14" width="10.83203125" hidden="1" customWidth="1"/>
    <col min="15" max="15" width="9.33203125" hidden="1"/>
    <col min="16" max="24" width="14.1640625" hidden="1" customWidth="1"/>
    <col min="25" max="25" width="12.33203125" hidden="1" customWidth="1"/>
    <col min="26" max="26" width="16.33203125" customWidth="1"/>
    <col min="27" max="27" width="12.33203125" customWidth="1"/>
    <col min="28" max="28" width="1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M2" s="206" t="s">
        <v>6</v>
      </c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T2" s="13" t="s">
        <v>85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AT3" s="13" t="s">
        <v>77</v>
      </c>
    </row>
    <row r="4" spans="2:46" ht="24.95" customHeight="1">
      <c r="B4" s="16"/>
      <c r="D4" s="17" t="s">
        <v>86</v>
      </c>
      <c r="M4" s="16"/>
      <c r="N4" s="84" t="s">
        <v>10</v>
      </c>
      <c r="AT4" s="13" t="s">
        <v>3</v>
      </c>
    </row>
    <row r="5" spans="2:46" ht="6.95" customHeight="1">
      <c r="B5" s="16"/>
      <c r="M5" s="16"/>
    </row>
    <row r="6" spans="2:46" ht="12" customHeight="1">
      <c r="B6" s="16"/>
      <c r="D6" s="23" t="s">
        <v>15</v>
      </c>
      <c r="M6" s="16"/>
    </row>
    <row r="7" spans="2:46" ht="16.5" customHeight="1">
      <c r="B7" s="16"/>
      <c r="E7" s="207" t="str">
        <f>'Rekapitulácia stavby'!K6</f>
        <v>Obnova lesných ciest</v>
      </c>
      <c r="F7" s="208"/>
      <c r="G7" s="208"/>
      <c r="H7" s="208"/>
      <c r="M7" s="16"/>
    </row>
    <row r="8" spans="2:46" s="1" customFormat="1" ht="12" customHeight="1">
      <c r="B8" s="28"/>
      <c r="D8" s="23" t="s">
        <v>87</v>
      </c>
      <c r="M8" s="28"/>
    </row>
    <row r="9" spans="2:46" s="1" customFormat="1" ht="16.5" customHeight="1">
      <c r="B9" s="28"/>
      <c r="E9" s="187" t="s">
        <v>88</v>
      </c>
      <c r="F9" s="209"/>
      <c r="G9" s="209"/>
      <c r="H9" s="209"/>
      <c r="M9" s="28"/>
    </row>
    <row r="10" spans="2:46" s="1" customFormat="1" ht="11.25">
      <c r="B10" s="28"/>
      <c r="M10" s="28"/>
    </row>
    <row r="11" spans="2:46" s="1" customFormat="1" ht="12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M11" s="28"/>
    </row>
    <row r="12" spans="2:46" s="1" customFormat="1" ht="12" customHeight="1">
      <c r="B12" s="28"/>
      <c r="D12" s="23" t="s">
        <v>19</v>
      </c>
      <c r="F12" s="21" t="s">
        <v>33</v>
      </c>
      <c r="I12" s="23" t="s">
        <v>21</v>
      </c>
      <c r="J12" s="51" t="str">
        <f>'Rekapitulácia stavby'!AN8</f>
        <v>20. 9. 2024</v>
      </c>
      <c r="M12" s="28"/>
    </row>
    <row r="13" spans="2:46" s="1" customFormat="1" ht="10.9" customHeight="1">
      <c r="B13" s="28"/>
      <c r="M13" s="28"/>
    </row>
    <row r="14" spans="2:46" s="1" customFormat="1" ht="12" customHeight="1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M14" s="28"/>
    </row>
    <row r="15" spans="2:46" s="1" customFormat="1" ht="18" customHeight="1">
      <c r="B15" s="28"/>
      <c r="E15" s="21" t="str">
        <f>IF('Rekapitulácia stavby'!E11="","",'Rekapitulácia stavby'!E11)</f>
        <v>Pasienkové spoločenstvo, pozemkové spoločenstvo Tu</v>
      </c>
      <c r="I15" s="23" t="s">
        <v>26</v>
      </c>
      <c r="J15" s="21" t="str">
        <f>IF('Rekapitulácia stavby'!AN11="","",'Rekapitulácia stavby'!AN11)</f>
        <v/>
      </c>
      <c r="M15" s="28"/>
    </row>
    <row r="16" spans="2:46" s="1" customFormat="1" ht="6.95" customHeight="1">
      <c r="B16" s="28"/>
      <c r="M16" s="28"/>
    </row>
    <row r="17" spans="2:13" s="1" customFormat="1" ht="12" customHeight="1">
      <c r="B17" s="28"/>
      <c r="D17" s="23" t="s">
        <v>27</v>
      </c>
      <c r="I17" s="23" t="s">
        <v>24</v>
      </c>
      <c r="J17" s="24" t="str">
        <f>'Rekapitulácia stavby'!AN13</f>
        <v>Vyplň údaj</v>
      </c>
      <c r="M17" s="28"/>
    </row>
    <row r="18" spans="2:13" s="1" customFormat="1" ht="18" customHeight="1">
      <c r="B18" s="28"/>
      <c r="E18" s="210" t="str">
        <f>'Rekapitulácia stavby'!E14</f>
        <v>Vyplň údaj</v>
      </c>
      <c r="F18" s="168"/>
      <c r="G18" s="168"/>
      <c r="H18" s="168"/>
      <c r="I18" s="23" t="s">
        <v>26</v>
      </c>
      <c r="J18" s="24" t="str">
        <f>'Rekapitulácia stavby'!AN14</f>
        <v>Vyplň údaj</v>
      </c>
      <c r="M18" s="28"/>
    </row>
    <row r="19" spans="2:13" s="1" customFormat="1" ht="6.95" customHeight="1">
      <c r="B19" s="28"/>
      <c r="M19" s="28"/>
    </row>
    <row r="20" spans="2:13" s="1" customFormat="1" ht="12" customHeight="1">
      <c r="B20" s="28"/>
      <c r="D20" s="23" t="s">
        <v>29</v>
      </c>
      <c r="I20" s="23" t="s">
        <v>24</v>
      </c>
      <c r="J20" s="21" t="s">
        <v>1</v>
      </c>
      <c r="M20" s="28"/>
    </row>
    <row r="21" spans="2:13" s="1" customFormat="1" ht="18" customHeight="1">
      <c r="B21" s="28"/>
      <c r="E21" s="21" t="s">
        <v>30</v>
      </c>
      <c r="I21" s="23" t="s">
        <v>26</v>
      </c>
      <c r="J21" s="21" t="s">
        <v>1</v>
      </c>
      <c r="M21" s="28"/>
    </row>
    <row r="22" spans="2:13" s="1" customFormat="1" ht="6.95" customHeight="1">
      <c r="B22" s="28"/>
      <c r="M22" s="28"/>
    </row>
    <row r="23" spans="2:13" s="1" customFormat="1" ht="12" customHeight="1">
      <c r="B23" s="28"/>
      <c r="D23" s="23" t="s">
        <v>32</v>
      </c>
      <c r="I23" s="23" t="s">
        <v>24</v>
      </c>
      <c r="J23" s="21" t="str">
        <f>IF('Rekapitulácia stavby'!AN19="","",'Rekapitulácia stavby'!AN19)</f>
        <v/>
      </c>
      <c r="M23" s="28"/>
    </row>
    <row r="24" spans="2:13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26</v>
      </c>
      <c r="J24" s="21" t="str">
        <f>IF('Rekapitulácia stavby'!AN20="","",'Rekapitulácia stavby'!AN20)</f>
        <v/>
      </c>
      <c r="M24" s="28"/>
    </row>
    <row r="25" spans="2:13" s="1" customFormat="1" ht="6.95" customHeight="1">
      <c r="B25" s="28"/>
      <c r="M25" s="28"/>
    </row>
    <row r="26" spans="2:13" s="1" customFormat="1" ht="12" customHeight="1">
      <c r="B26" s="28"/>
      <c r="D26" s="23" t="s">
        <v>34</v>
      </c>
      <c r="M26" s="28"/>
    </row>
    <row r="27" spans="2:13" s="7" customFormat="1" ht="16.5" customHeight="1">
      <c r="B27" s="85"/>
      <c r="E27" s="173" t="s">
        <v>1</v>
      </c>
      <c r="F27" s="173"/>
      <c r="G27" s="173"/>
      <c r="H27" s="173"/>
      <c r="M27" s="85"/>
    </row>
    <row r="28" spans="2:13" s="1" customFormat="1" ht="6.95" customHeight="1">
      <c r="B28" s="28"/>
      <c r="M28" s="28"/>
    </row>
    <row r="29" spans="2:13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52"/>
      <c r="M29" s="28"/>
    </row>
    <row r="30" spans="2:13" s="1" customFormat="1" ht="12.75">
      <c r="B30" s="28"/>
      <c r="E30" s="23" t="s">
        <v>89</v>
      </c>
      <c r="K30" s="86">
        <f>I96</f>
        <v>0</v>
      </c>
      <c r="M30" s="28"/>
    </row>
    <row r="31" spans="2:13" s="1" customFormat="1" ht="12.75">
      <c r="B31" s="28"/>
      <c r="E31" s="23" t="s">
        <v>90</v>
      </c>
      <c r="K31" s="86">
        <f>J96</f>
        <v>0</v>
      </c>
      <c r="M31" s="28"/>
    </row>
    <row r="32" spans="2:13" s="1" customFormat="1" ht="25.35" customHeight="1">
      <c r="B32" s="28"/>
      <c r="D32" s="87" t="s">
        <v>35</v>
      </c>
      <c r="K32" s="65">
        <f>ROUND(K125, 2)</f>
        <v>0</v>
      </c>
      <c r="M32" s="28"/>
    </row>
    <row r="33" spans="2:13" s="1" customFormat="1" ht="6.95" customHeight="1">
      <c r="B33" s="28"/>
      <c r="D33" s="52"/>
      <c r="E33" s="52"/>
      <c r="F33" s="52"/>
      <c r="G33" s="52"/>
      <c r="H33" s="52"/>
      <c r="I33" s="52"/>
      <c r="J33" s="52"/>
      <c r="K33" s="52"/>
      <c r="L33" s="52"/>
      <c r="M33" s="28"/>
    </row>
    <row r="34" spans="2:13" s="1" customFormat="1" ht="14.45" customHeight="1">
      <c r="B34" s="28"/>
      <c r="F34" s="31" t="s">
        <v>37</v>
      </c>
      <c r="I34" s="31" t="s">
        <v>36</v>
      </c>
      <c r="K34" s="31" t="s">
        <v>38</v>
      </c>
      <c r="M34" s="28"/>
    </row>
    <row r="35" spans="2:13" s="1" customFormat="1" ht="14.45" customHeight="1">
      <c r="B35" s="28"/>
      <c r="D35" s="54" t="s">
        <v>39</v>
      </c>
      <c r="E35" s="33" t="s">
        <v>40</v>
      </c>
      <c r="F35" s="88">
        <f>ROUND((SUM(BE125:BE179)),  2)</f>
        <v>0</v>
      </c>
      <c r="G35" s="89"/>
      <c r="H35" s="89"/>
      <c r="I35" s="90">
        <v>0.2</v>
      </c>
      <c r="J35" s="89"/>
      <c r="K35" s="88">
        <f>ROUND(((SUM(BE125:BE179))*I35),  2)</f>
        <v>0</v>
      </c>
      <c r="M35" s="28"/>
    </row>
    <row r="36" spans="2:13" s="1" customFormat="1" ht="14.45" customHeight="1">
      <c r="B36" s="28"/>
      <c r="E36" s="33" t="s">
        <v>41</v>
      </c>
      <c r="F36" s="88">
        <f>ROUND((SUM(BF125:BF179)),  2)</f>
        <v>0</v>
      </c>
      <c r="G36" s="89"/>
      <c r="H36" s="89"/>
      <c r="I36" s="90">
        <v>0.2</v>
      </c>
      <c r="J36" s="89"/>
      <c r="K36" s="88">
        <f>ROUND(((SUM(BF125:BF179))*I36),  2)</f>
        <v>0</v>
      </c>
      <c r="M36" s="28"/>
    </row>
    <row r="37" spans="2:13" s="1" customFormat="1" ht="14.45" hidden="1" customHeight="1">
      <c r="B37" s="28"/>
      <c r="E37" s="23" t="s">
        <v>42</v>
      </c>
      <c r="F37" s="86">
        <f>ROUND((SUM(BG125:BG179)),  2)</f>
        <v>0</v>
      </c>
      <c r="I37" s="91">
        <v>0.2</v>
      </c>
      <c r="K37" s="86">
        <f>0</f>
        <v>0</v>
      </c>
      <c r="M37" s="28"/>
    </row>
    <row r="38" spans="2:13" s="1" customFormat="1" ht="14.45" hidden="1" customHeight="1">
      <c r="B38" s="28"/>
      <c r="E38" s="23" t="s">
        <v>43</v>
      </c>
      <c r="F38" s="86">
        <f>ROUND((SUM(BH125:BH179)),  2)</f>
        <v>0</v>
      </c>
      <c r="I38" s="91">
        <v>0.2</v>
      </c>
      <c r="K38" s="86">
        <f>0</f>
        <v>0</v>
      </c>
      <c r="M38" s="28"/>
    </row>
    <row r="39" spans="2:13" s="1" customFormat="1" ht="14.45" hidden="1" customHeight="1">
      <c r="B39" s="28"/>
      <c r="E39" s="33" t="s">
        <v>44</v>
      </c>
      <c r="F39" s="88">
        <f>ROUND((SUM(BI125:BI179)),  2)</f>
        <v>0</v>
      </c>
      <c r="G39" s="89"/>
      <c r="H39" s="89"/>
      <c r="I39" s="90">
        <v>0</v>
      </c>
      <c r="J39" s="89"/>
      <c r="K39" s="88">
        <f>0</f>
        <v>0</v>
      </c>
      <c r="M39" s="28"/>
    </row>
    <row r="40" spans="2:13" s="1" customFormat="1" ht="6.95" customHeight="1">
      <c r="B40" s="28"/>
      <c r="M40" s="28"/>
    </row>
    <row r="41" spans="2:13" s="1" customFormat="1" ht="25.35" customHeight="1">
      <c r="B41" s="28"/>
      <c r="C41" s="92"/>
      <c r="D41" s="93" t="s">
        <v>45</v>
      </c>
      <c r="E41" s="56"/>
      <c r="F41" s="56"/>
      <c r="G41" s="94" t="s">
        <v>46</v>
      </c>
      <c r="H41" s="95" t="s">
        <v>47</v>
      </c>
      <c r="I41" s="56"/>
      <c r="J41" s="56"/>
      <c r="K41" s="96">
        <f>SUM(K32:K39)</f>
        <v>0</v>
      </c>
      <c r="L41" s="97"/>
      <c r="M41" s="28"/>
    </row>
    <row r="42" spans="2:13" s="1" customFormat="1" ht="14.45" customHeight="1">
      <c r="B42" s="28"/>
      <c r="M42" s="28"/>
    </row>
    <row r="43" spans="2:13" ht="14.45" customHeight="1">
      <c r="B43" s="16"/>
      <c r="M43" s="16"/>
    </row>
    <row r="44" spans="2:13" ht="14.45" customHeight="1">
      <c r="B44" s="16"/>
      <c r="M44" s="16"/>
    </row>
    <row r="45" spans="2:13" ht="14.45" customHeight="1">
      <c r="B45" s="16"/>
      <c r="M45" s="16"/>
    </row>
    <row r="46" spans="2:13" ht="14.45" customHeight="1">
      <c r="B46" s="16"/>
      <c r="M46" s="16"/>
    </row>
    <row r="47" spans="2:13" ht="14.45" customHeight="1">
      <c r="B47" s="16"/>
      <c r="M47" s="16"/>
    </row>
    <row r="48" spans="2:13" ht="14.45" customHeight="1">
      <c r="B48" s="16"/>
      <c r="M48" s="16"/>
    </row>
    <row r="49" spans="2:13" ht="14.45" customHeight="1">
      <c r="B49" s="16"/>
      <c r="M49" s="16"/>
    </row>
    <row r="50" spans="2:13" s="1" customFormat="1" ht="14.45" customHeight="1">
      <c r="B50" s="28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41"/>
      <c r="M50" s="28"/>
    </row>
    <row r="51" spans="2:13" ht="11.25">
      <c r="B51" s="16"/>
      <c r="M51" s="16"/>
    </row>
    <row r="52" spans="2:13" ht="11.25">
      <c r="B52" s="16"/>
      <c r="M52" s="16"/>
    </row>
    <row r="53" spans="2:13" ht="11.25">
      <c r="B53" s="16"/>
      <c r="M53" s="16"/>
    </row>
    <row r="54" spans="2:13" ht="11.25">
      <c r="B54" s="16"/>
      <c r="M54" s="16"/>
    </row>
    <row r="55" spans="2:13" ht="11.25">
      <c r="B55" s="16"/>
      <c r="M55" s="16"/>
    </row>
    <row r="56" spans="2:13" ht="11.25">
      <c r="B56" s="16"/>
      <c r="M56" s="16"/>
    </row>
    <row r="57" spans="2:13" ht="11.25">
      <c r="B57" s="16"/>
      <c r="M57" s="16"/>
    </row>
    <row r="58" spans="2:13" ht="11.25">
      <c r="B58" s="16"/>
      <c r="M58" s="16"/>
    </row>
    <row r="59" spans="2:13" ht="11.25">
      <c r="B59" s="16"/>
      <c r="M59" s="16"/>
    </row>
    <row r="60" spans="2:13" ht="11.25">
      <c r="B60" s="16"/>
      <c r="M60" s="16"/>
    </row>
    <row r="61" spans="2:13" s="1" customFormat="1" ht="12.75">
      <c r="B61" s="28"/>
      <c r="D61" s="42" t="s">
        <v>50</v>
      </c>
      <c r="E61" s="30"/>
      <c r="F61" s="98" t="s">
        <v>51</v>
      </c>
      <c r="G61" s="42" t="s">
        <v>50</v>
      </c>
      <c r="H61" s="30"/>
      <c r="I61" s="30"/>
      <c r="J61" s="99" t="s">
        <v>51</v>
      </c>
      <c r="K61" s="30"/>
      <c r="L61" s="30"/>
      <c r="M61" s="28"/>
    </row>
    <row r="62" spans="2:13" ht="11.25">
      <c r="B62" s="16"/>
      <c r="M62" s="16"/>
    </row>
    <row r="63" spans="2:13" ht="11.25">
      <c r="B63" s="16"/>
      <c r="M63" s="16"/>
    </row>
    <row r="64" spans="2:13" ht="11.25">
      <c r="B64" s="16"/>
      <c r="M64" s="16"/>
    </row>
    <row r="65" spans="2:13" s="1" customFormat="1" ht="12.75">
      <c r="B65" s="28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41"/>
      <c r="M65" s="28"/>
    </row>
    <row r="66" spans="2:13" ht="11.25">
      <c r="B66" s="16"/>
      <c r="M66" s="16"/>
    </row>
    <row r="67" spans="2:13" ht="11.25">
      <c r="B67" s="16"/>
      <c r="M67" s="16"/>
    </row>
    <row r="68" spans="2:13" ht="11.25">
      <c r="B68" s="16"/>
      <c r="M68" s="16"/>
    </row>
    <row r="69" spans="2:13" ht="11.25">
      <c r="B69" s="16"/>
      <c r="M69" s="16"/>
    </row>
    <row r="70" spans="2:13" ht="11.25">
      <c r="B70" s="16"/>
      <c r="M70" s="16"/>
    </row>
    <row r="71" spans="2:13" ht="11.25">
      <c r="B71" s="16"/>
      <c r="M71" s="16"/>
    </row>
    <row r="72" spans="2:13" ht="11.25">
      <c r="B72" s="16"/>
      <c r="M72" s="16"/>
    </row>
    <row r="73" spans="2:13" ht="11.25">
      <c r="B73" s="16"/>
      <c r="M73" s="16"/>
    </row>
    <row r="74" spans="2:13" ht="11.25">
      <c r="B74" s="16"/>
      <c r="M74" s="16"/>
    </row>
    <row r="75" spans="2:13" ht="11.25">
      <c r="B75" s="16"/>
      <c r="M75" s="16"/>
    </row>
    <row r="76" spans="2:13" s="1" customFormat="1" ht="12.75">
      <c r="B76" s="28"/>
      <c r="D76" s="42" t="s">
        <v>50</v>
      </c>
      <c r="E76" s="30"/>
      <c r="F76" s="98" t="s">
        <v>51</v>
      </c>
      <c r="G76" s="42" t="s">
        <v>50</v>
      </c>
      <c r="H76" s="30"/>
      <c r="I76" s="30"/>
      <c r="J76" s="99" t="s">
        <v>51</v>
      </c>
      <c r="K76" s="30"/>
      <c r="L76" s="30"/>
      <c r="M76" s="28"/>
    </row>
    <row r="77" spans="2:13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28"/>
    </row>
    <row r="81" spans="2:47" s="1" customFormat="1" ht="6.95" hidden="1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28"/>
    </row>
    <row r="82" spans="2:47" s="1" customFormat="1" ht="24.95" hidden="1" customHeight="1">
      <c r="B82" s="28"/>
      <c r="C82" s="17" t="s">
        <v>91</v>
      </c>
      <c r="M82" s="28"/>
    </row>
    <row r="83" spans="2:47" s="1" customFormat="1" ht="6.95" hidden="1" customHeight="1">
      <c r="B83" s="28"/>
      <c r="M83" s="28"/>
    </row>
    <row r="84" spans="2:47" s="1" customFormat="1" ht="12" hidden="1" customHeight="1">
      <c r="B84" s="28"/>
      <c r="C84" s="23" t="s">
        <v>15</v>
      </c>
      <c r="M84" s="28"/>
    </row>
    <row r="85" spans="2:47" s="1" customFormat="1" ht="16.5" hidden="1" customHeight="1">
      <c r="B85" s="28"/>
      <c r="E85" s="207" t="str">
        <f>E7</f>
        <v>Obnova lesných ciest</v>
      </c>
      <c r="F85" s="208"/>
      <c r="G85" s="208"/>
      <c r="H85" s="208"/>
      <c r="M85" s="28"/>
    </row>
    <row r="86" spans="2:47" s="1" customFormat="1" ht="12" hidden="1" customHeight="1">
      <c r="B86" s="28"/>
      <c r="C86" s="23" t="s">
        <v>87</v>
      </c>
      <c r="M86" s="28"/>
    </row>
    <row r="87" spans="2:47" s="1" customFormat="1" ht="16.5" hidden="1" customHeight="1">
      <c r="B87" s="28"/>
      <c r="E87" s="187" t="str">
        <f>E9</f>
        <v>Objekt - Obnova lesných ciest</v>
      </c>
      <c r="F87" s="209"/>
      <c r="G87" s="209"/>
      <c r="H87" s="209"/>
      <c r="M87" s="28"/>
    </row>
    <row r="88" spans="2:47" s="1" customFormat="1" ht="6.95" hidden="1" customHeight="1">
      <c r="B88" s="28"/>
      <c r="M88" s="28"/>
    </row>
    <row r="89" spans="2:47" s="1" customFormat="1" ht="12" hidden="1" customHeight="1">
      <c r="B89" s="28"/>
      <c r="C89" s="23" t="s">
        <v>19</v>
      </c>
      <c r="F89" s="21" t="str">
        <f>F12</f>
        <v xml:space="preserve"> </v>
      </c>
      <c r="I89" s="23" t="s">
        <v>21</v>
      </c>
      <c r="J89" s="51" t="str">
        <f>IF(J12="","",J12)</f>
        <v>20. 9. 2024</v>
      </c>
      <c r="M89" s="28"/>
    </row>
    <row r="90" spans="2:47" s="1" customFormat="1" ht="6.95" hidden="1" customHeight="1">
      <c r="B90" s="28"/>
      <c r="M90" s="28"/>
    </row>
    <row r="91" spans="2:47" s="1" customFormat="1" ht="15.2" hidden="1" customHeight="1">
      <c r="B91" s="28"/>
      <c r="C91" s="23" t="s">
        <v>23</v>
      </c>
      <c r="F91" s="21" t="str">
        <f>E15</f>
        <v>Pasienkové spoločenstvo, pozemkové spoločenstvo Tu</v>
      </c>
      <c r="I91" s="23" t="s">
        <v>29</v>
      </c>
      <c r="J91" s="26" t="str">
        <f>E21</f>
        <v>Ing.Ivan Klein</v>
      </c>
      <c r="M91" s="28"/>
    </row>
    <row r="92" spans="2:47" s="1" customFormat="1" ht="15.2" hidden="1" customHeight="1">
      <c r="B92" s="28"/>
      <c r="C92" s="23" t="s">
        <v>27</v>
      </c>
      <c r="F92" s="21" t="str">
        <f>IF(E18="","",E18)</f>
        <v>Vyplň údaj</v>
      </c>
      <c r="I92" s="23" t="s">
        <v>32</v>
      </c>
      <c r="J92" s="26" t="str">
        <f>E24</f>
        <v xml:space="preserve"> </v>
      </c>
      <c r="M92" s="28"/>
    </row>
    <row r="93" spans="2:47" s="1" customFormat="1" ht="10.35" hidden="1" customHeight="1">
      <c r="B93" s="28"/>
      <c r="M93" s="28"/>
    </row>
    <row r="94" spans="2:47" s="1" customFormat="1" ht="29.25" hidden="1" customHeight="1">
      <c r="B94" s="28"/>
      <c r="C94" s="100" t="s">
        <v>92</v>
      </c>
      <c r="D94" s="92"/>
      <c r="E94" s="92"/>
      <c r="F94" s="92"/>
      <c r="G94" s="92"/>
      <c r="H94" s="92"/>
      <c r="I94" s="101" t="s">
        <v>93</v>
      </c>
      <c r="J94" s="101" t="s">
        <v>94</v>
      </c>
      <c r="K94" s="101" t="s">
        <v>95</v>
      </c>
      <c r="L94" s="92"/>
      <c r="M94" s="28"/>
    </row>
    <row r="95" spans="2:47" s="1" customFormat="1" ht="10.35" hidden="1" customHeight="1">
      <c r="B95" s="28"/>
      <c r="M95" s="28"/>
    </row>
    <row r="96" spans="2:47" s="1" customFormat="1" ht="22.9" hidden="1" customHeight="1">
      <c r="B96" s="28"/>
      <c r="C96" s="102" t="s">
        <v>96</v>
      </c>
      <c r="I96" s="65">
        <f t="shared" ref="I96:J98" si="0">Q125</f>
        <v>0</v>
      </c>
      <c r="J96" s="65">
        <f t="shared" si="0"/>
        <v>0</v>
      </c>
      <c r="K96" s="65">
        <f>K125</f>
        <v>0</v>
      </c>
      <c r="M96" s="28"/>
      <c r="AU96" s="13" t="s">
        <v>97</v>
      </c>
    </row>
    <row r="97" spans="2:13" s="8" customFormat="1" ht="24.95" hidden="1" customHeight="1">
      <c r="B97" s="103"/>
      <c r="D97" s="104" t="s">
        <v>98</v>
      </c>
      <c r="E97" s="105"/>
      <c r="F97" s="105"/>
      <c r="G97" s="105"/>
      <c r="H97" s="105"/>
      <c r="I97" s="106">
        <f t="shared" si="0"/>
        <v>0</v>
      </c>
      <c r="J97" s="106">
        <f t="shared" si="0"/>
        <v>0</v>
      </c>
      <c r="K97" s="106">
        <f>K126</f>
        <v>0</v>
      </c>
      <c r="M97" s="103"/>
    </row>
    <row r="98" spans="2:13" s="9" customFormat="1" ht="19.899999999999999" hidden="1" customHeight="1">
      <c r="B98" s="107"/>
      <c r="D98" s="108" t="s">
        <v>99</v>
      </c>
      <c r="E98" s="109"/>
      <c r="F98" s="109"/>
      <c r="G98" s="109"/>
      <c r="H98" s="109"/>
      <c r="I98" s="110">
        <f t="shared" si="0"/>
        <v>0</v>
      </c>
      <c r="J98" s="110">
        <f t="shared" si="0"/>
        <v>0</v>
      </c>
      <c r="K98" s="110">
        <f>K127</f>
        <v>0</v>
      </c>
      <c r="M98" s="107"/>
    </row>
    <row r="99" spans="2:13" s="9" customFormat="1" ht="19.899999999999999" hidden="1" customHeight="1">
      <c r="B99" s="107"/>
      <c r="D99" s="108" t="s">
        <v>100</v>
      </c>
      <c r="E99" s="109"/>
      <c r="F99" s="109"/>
      <c r="G99" s="109"/>
      <c r="H99" s="109"/>
      <c r="I99" s="110">
        <f>Q143</f>
        <v>0</v>
      </c>
      <c r="J99" s="110">
        <f>R143</f>
        <v>0</v>
      </c>
      <c r="K99" s="110">
        <f>K143</f>
        <v>0</v>
      </c>
      <c r="M99" s="107"/>
    </row>
    <row r="100" spans="2:13" s="9" customFormat="1" ht="19.899999999999999" hidden="1" customHeight="1">
      <c r="B100" s="107"/>
      <c r="D100" s="108" t="s">
        <v>101</v>
      </c>
      <c r="E100" s="109"/>
      <c r="F100" s="109"/>
      <c r="G100" s="109"/>
      <c r="H100" s="109"/>
      <c r="I100" s="110">
        <f>Q147</f>
        <v>0</v>
      </c>
      <c r="J100" s="110">
        <f>R147</f>
        <v>0</v>
      </c>
      <c r="K100" s="110">
        <f>K147</f>
        <v>0</v>
      </c>
      <c r="M100" s="107"/>
    </row>
    <row r="101" spans="2:13" s="9" customFormat="1" ht="19.899999999999999" hidden="1" customHeight="1">
      <c r="B101" s="107"/>
      <c r="D101" s="108" t="s">
        <v>102</v>
      </c>
      <c r="E101" s="109"/>
      <c r="F101" s="109"/>
      <c r="G101" s="109"/>
      <c r="H101" s="109"/>
      <c r="I101" s="110">
        <f>Q150</f>
        <v>0</v>
      </c>
      <c r="J101" s="110">
        <f>R150</f>
        <v>0</v>
      </c>
      <c r="K101" s="110">
        <f>K150</f>
        <v>0</v>
      </c>
      <c r="M101" s="107"/>
    </row>
    <row r="102" spans="2:13" s="9" customFormat="1" ht="19.899999999999999" hidden="1" customHeight="1">
      <c r="B102" s="107"/>
      <c r="D102" s="108" t="s">
        <v>103</v>
      </c>
      <c r="E102" s="109"/>
      <c r="F102" s="109"/>
      <c r="G102" s="109"/>
      <c r="H102" s="109"/>
      <c r="I102" s="110">
        <f>Q154</f>
        <v>0</v>
      </c>
      <c r="J102" s="110">
        <f>R154</f>
        <v>0</v>
      </c>
      <c r="K102" s="110">
        <f>K154</f>
        <v>0</v>
      </c>
      <c r="M102" s="107"/>
    </row>
    <row r="103" spans="2:13" s="9" customFormat="1" ht="19.899999999999999" hidden="1" customHeight="1">
      <c r="B103" s="107"/>
      <c r="D103" s="108" t="s">
        <v>104</v>
      </c>
      <c r="E103" s="109"/>
      <c r="F103" s="109"/>
      <c r="G103" s="109"/>
      <c r="H103" s="109"/>
      <c r="I103" s="110">
        <f>Q162</f>
        <v>0</v>
      </c>
      <c r="J103" s="110">
        <f>R162</f>
        <v>0</v>
      </c>
      <c r="K103" s="110">
        <f>K162</f>
        <v>0</v>
      </c>
      <c r="M103" s="107"/>
    </row>
    <row r="104" spans="2:13" s="9" customFormat="1" ht="19.899999999999999" hidden="1" customHeight="1">
      <c r="B104" s="107"/>
      <c r="D104" s="108" t="s">
        <v>105</v>
      </c>
      <c r="E104" s="109"/>
      <c r="F104" s="109"/>
      <c r="G104" s="109"/>
      <c r="H104" s="109"/>
      <c r="I104" s="110">
        <f>Q174</f>
        <v>0</v>
      </c>
      <c r="J104" s="110">
        <f>R174</f>
        <v>0</v>
      </c>
      <c r="K104" s="110">
        <f>K174</f>
        <v>0</v>
      </c>
      <c r="M104" s="107"/>
    </row>
    <row r="105" spans="2:13" s="8" customFormat="1" ht="24.95" hidden="1" customHeight="1">
      <c r="B105" s="103"/>
      <c r="D105" s="104" t="s">
        <v>106</v>
      </c>
      <c r="E105" s="105"/>
      <c r="F105" s="105"/>
      <c r="G105" s="105"/>
      <c r="H105" s="105"/>
      <c r="I105" s="106">
        <f>Q176</f>
        <v>0</v>
      </c>
      <c r="J105" s="106">
        <f>R176</f>
        <v>0</v>
      </c>
      <c r="K105" s="106">
        <f>K176</f>
        <v>0</v>
      </c>
      <c r="M105" s="103"/>
    </row>
    <row r="106" spans="2:13" s="1" customFormat="1" ht="21.75" hidden="1" customHeight="1">
      <c r="B106" s="28"/>
      <c r="M106" s="28"/>
    </row>
    <row r="107" spans="2:13" s="1" customFormat="1" ht="6.95" hidden="1" customHeight="1"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28"/>
    </row>
    <row r="108" spans="2:13" ht="11.25" hidden="1"/>
    <row r="109" spans="2:13" ht="11.25" hidden="1"/>
    <row r="110" spans="2:13" ht="11.25" hidden="1"/>
    <row r="111" spans="2:13" s="1" customFormat="1" ht="6.95" customHeight="1">
      <c r="B111" s="45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28"/>
    </row>
    <row r="112" spans="2:13" s="1" customFormat="1" ht="24.95" customHeight="1">
      <c r="B112" s="28"/>
      <c r="C112" s="17" t="s">
        <v>107</v>
      </c>
      <c r="M112" s="28"/>
    </row>
    <row r="113" spans="2:65" s="1" customFormat="1" ht="6.95" customHeight="1">
      <c r="B113" s="28"/>
      <c r="M113" s="28"/>
    </row>
    <row r="114" spans="2:65" s="1" customFormat="1" ht="12" customHeight="1">
      <c r="B114" s="28"/>
      <c r="C114" s="23" t="s">
        <v>15</v>
      </c>
      <c r="M114" s="28"/>
    </row>
    <row r="115" spans="2:65" s="1" customFormat="1" ht="16.5" customHeight="1">
      <c r="B115" s="28"/>
      <c r="E115" s="207" t="str">
        <f>E7</f>
        <v>Obnova lesných ciest</v>
      </c>
      <c r="F115" s="208"/>
      <c r="G115" s="208"/>
      <c r="H115" s="208"/>
      <c r="M115" s="28"/>
    </row>
    <row r="116" spans="2:65" s="1" customFormat="1" ht="12" customHeight="1">
      <c r="B116" s="28"/>
      <c r="C116" s="23" t="s">
        <v>87</v>
      </c>
      <c r="M116" s="28"/>
    </row>
    <row r="117" spans="2:65" s="1" customFormat="1" ht="16.5" customHeight="1">
      <c r="B117" s="28"/>
      <c r="E117" s="187" t="str">
        <f>E9</f>
        <v>Objekt - Obnova lesných ciest</v>
      </c>
      <c r="F117" s="209"/>
      <c r="G117" s="209"/>
      <c r="H117" s="209"/>
      <c r="M117" s="28"/>
    </row>
    <row r="118" spans="2:65" s="1" customFormat="1" ht="6.95" customHeight="1">
      <c r="B118" s="28"/>
      <c r="M118" s="28"/>
    </row>
    <row r="119" spans="2:65" s="1" customFormat="1" ht="12" customHeight="1">
      <c r="B119" s="28"/>
      <c r="C119" s="23" t="s">
        <v>19</v>
      </c>
      <c r="F119" s="21" t="str">
        <f>F12</f>
        <v xml:space="preserve"> </v>
      </c>
      <c r="I119" s="23" t="s">
        <v>21</v>
      </c>
      <c r="J119" s="51" t="str">
        <f>IF(J12="","",J12)</f>
        <v>20. 9. 2024</v>
      </c>
      <c r="M119" s="28"/>
    </row>
    <row r="120" spans="2:65" s="1" customFormat="1" ht="6.95" customHeight="1">
      <c r="B120" s="28"/>
      <c r="M120" s="28"/>
    </row>
    <row r="121" spans="2:65" s="1" customFormat="1" ht="15.2" customHeight="1">
      <c r="B121" s="28"/>
      <c r="C121" s="23" t="s">
        <v>23</v>
      </c>
      <c r="F121" s="21" t="str">
        <f>E15</f>
        <v>Pasienkové spoločenstvo, pozemkové spoločenstvo Tu</v>
      </c>
      <c r="I121" s="23" t="s">
        <v>29</v>
      </c>
      <c r="J121" s="26" t="str">
        <f>E21</f>
        <v>Ing.Ivan Klein</v>
      </c>
      <c r="M121" s="28"/>
    </row>
    <row r="122" spans="2:65" s="1" customFormat="1" ht="15.2" customHeight="1">
      <c r="B122" s="28"/>
      <c r="C122" s="23" t="s">
        <v>27</v>
      </c>
      <c r="F122" s="21" t="str">
        <f>IF(E18="","",E18)</f>
        <v>Vyplň údaj</v>
      </c>
      <c r="I122" s="23" t="s">
        <v>32</v>
      </c>
      <c r="J122" s="26" t="str">
        <f>E24</f>
        <v xml:space="preserve"> </v>
      </c>
      <c r="M122" s="28"/>
    </row>
    <row r="123" spans="2:65" s="1" customFormat="1" ht="10.35" customHeight="1">
      <c r="B123" s="28"/>
      <c r="M123" s="28"/>
    </row>
    <row r="124" spans="2:65" s="10" customFormat="1" ht="29.25" customHeight="1">
      <c r="B124" s="111"/>
      <c r="C124" s="112" t="s">
        <v>108</v>
      </c>
      <c r="D124" s="113" t="s">
        <v>60</v>
      </c>
      <c r="E124" s="113" t="s">
        <v>56</v>
      </c>
      <c r="F124" s="113" t="s">
        <v>57</v>
      </c>
      <c r="G124" s="113" t="s">
        <v>109</v>
      </c>
      <c r="H124" s="113" t="s">
        <v>110</v>
      </c>
      <c r="I124" s="113" t="s">
        <v>111</v>
      </c>
      <c r="J124" s="113" t="s">
        <v>112</v>
      </c>
      <c r="K124" s="114" t="s">
        <v>95</v>
      </c>
      <c r="L124" s="115" t="s">
        <v>113</v>
      </c>
      <c r="M124" s="111"/>
      <c r="N124" s="58" t="s">
        <v>1</v>
      </c>
      <c r="O124" s="59" t="s">
        <v>39</v>
      </c>
      <c r="P124" s="59" t="s">
        <v>114</v>
      </c>
      <c r="Q124" s="59" t="s">
        <v>115</v>
      </c>
      <c r="R124" s="59" t="s">
        <v>116</v>
      </c>
      <c r="S124" s="59" t="s">
        <v>117</v>
      </c>
      <c r="T124" s="59" t="s">
        <v>118</v>
      </c>
      <c r="U124" s="59" t="s">
        <v>119</v>
      </c>
      <c r="V124" s="59" t="s">
        <v>120</v>
      </c>
      <c r="W124" s="59" t="s">
        <v>121</v>
      </c>
      <c r="X124" s="60" t="s">
        <v>122</v>
      </c>
    </row>
    <row r="125" spans="2:65" s="1" customFormat="1" ht="22.9" customHeight="1">
      <c r="B125" s="28"/>
      <c r="C125" s="63" t="s">
        <v>96</v>
      </c>
      <c r="K125" s="116">
        <f>BK125</f>
        <v>0</v>
      </c>
      <c r="M125" s="28"/>
      <c r="N125" s="61"/>
      <c r="O125" s="52"/>
      <c r="P125" s="52"/>
      <c r="Q125" s="117">
        <f>Q126+Q176</f>
        <v>0</v>
      </c>
      <c r="R125" s="117">
        <f>R126+R176</f>
        <v>0</v>
      </c>
      <c r="S125" s="52"/>
      <c r="T125" s="118">
        <f>T126+T176</f>
        <v>0</v>
      </c>
      <c r="U125" s="52"/>
      <c r="V125" s="118">
        <f>V126+V176</f>
        <v>12705.799150000001</v>
      </c>
      <c r="W125" s="52"/>
      <c r="X125" s="119">
        <f>X126+X176</f>
        <v>0</v>
      </c>
      <c r="AT125" s="13" t="s">
        <v>76</v>
      </c>
      <c r="AU125" s="13" t="s">
        <v>97</v>
      </c>
      <c r="BK125" s="120">
        <f>BK126+BK176</f>
        <v>0</v>
      </c>
    </row>
    <row r="126" spans="2:65" s="11" customFormat="1" ht="25.9" customHeight="1">
      <c r="B126" s="121"/>
      <c r="D126" s="122" t="s">
        <v>76</v>
      </c>
      <c r="E126" s="123" t="s">
        <v>123</v>
      </c>
      <c r="F126" s="123" t="s">
        <v>124</v>
      </c>
      <c r="I126" s="124"/>
      <c r="J126" s="124"/>
      <c r="K126" s="125">
        <f>BK126</f>
        <v>0</v>
      </c>
      <c r="M126" s="121"/>
      <c r="N126" s="126"/>
      <c r="Q126" s="127">
        <f>Q127+Q143+Q147+Q150+Q154+Q162+Q174</f>
        <v>0</v>
      </c>
      <c r="R126" s="127">
        <f>R127+R143+R147+R150+R154+R162+R174</f>
        <v>0</v>
      </c>
      <c r="T126" s="128">
        <f>T127+T143+T147+T150+T154+T162+T174</f>
        <v>0</v>
      </c>
      <c r="V126" s="128">
        <f>V127+V143+V147+V150+V154+V162+V174</f>
        <v>12705.799150000001</v>
      </c>
      <c r="X126" s="129">
        <f>X127+X143+X147+X150+X154+X162+X174</f>
        <v>0</v>
      </c>
      <c r="AR126" s="122" t="s">
        <v>84</v>
      </c>
      <c r="AT126" s="130" t="s">
        <v>76</v>
      </c>
      <c r="AU126" s="130" t="s">
        <v>77</v>
      </c>
      <c r="AY126" s="122" t="s">
        <v>125</v>
      </c>
      <c r="BK126" s="131">
        <f>BK127+BK143+BK147+BK150+BK154+BK162+BK174</f>
        <v>0</v>
      </c>
    </row>
    <row r="127" spans="2:65" s="11" customFormat="1" ht="22.9" customHeight="1">
      <c r="B127" s="121"/>
      <c r="D127" s="122" t="s">
        <v>76</v>
      </c>
      <c r="E127" s="132" t="s">
        <v>84</v>
      </c>
      <c r="F127" s="132" t="s">
        <v>126</v>
      </c>
      <c r="I127" s="124"/>
      <c r="J127" s="124"/>
      <c r="K127" s="133">
        <f>BK127</f>
        <v>0</v>
      </c>
      <c r="M127" s="121"/>
      <c r="N127" s="126"/>
      <c r="Q127" s="127">
        <f>SUM(Q128:Q142)</f>
        <v>0</v>
      </c>
      <c r="R127" s="127">
        <f>SUM(R128:R142)</f>
        <v>0</v>
      </c>
      <c r="T127" s="128">
        <f>SUM(T128:T142)</f>
        <v>0</v>
      </c>
      <c r="V127" s="128">
        <f>SUM(V128:V142)</f>
        <v>813.78</v>
      </c>
      <c r="X127" s="129">
        <f>SUM(X128:X142)</f>
        <v>0</v>
      </c>
      <c r="AR127" s="122" t="s">
        <v>84</v>
      </c>
      <c r="AT127" s="130" t="s">
        <v>76</v>
      </c>
      <c r="AU127" s="130" t="s">
        <v>84</v>
      </c>
      <c r="AY127" s="122" t="s">
        <v>125</v>
      </c>
      <c r="BK127" s="131">
        <f>SUM(BK128:BK142)</f>
        <v>0</v>
      </c>
    </row>
    <row r="128" spans="2:65" s="1" customFormat="1" ht="33" customHeight="1">
      <c r="B128" s="134"/>
      <c r="C128" s="135" t="s">
        <v>84</v>
      </c>
      <c r="D128" s="135" t="s">
        <v>127</v>
      </c>
      <c r="E128" s="136" t="s">
        <v>128</v>
      </c>
      <c r="F128" s="137" t="s">
        <v>129</v>
      </c>
      <c r="G128" s="138" t="s">
        <v>130</v>
      </c>
      <c r="H128" s="139">
        <v>9325.15</v>
      </c>
      <c r="I128" s="140"/>
      <c r="J128" s="140"/>
      <c r="K128" s="139">
        <f t="shared" ref="K128:K142" si="1">ROUND(P128*H128,3)</f>
        <v>0</v>
      </c>
      <c r="L128" s="141"/>
      <c r="M128" s="28"/>
      <c r="N128" s="142" t="s">
        <v>1</v>
      </c>
      <c r="O128" s="143" t="s">
        <v>41</v>
      </c>
      <c r="P128" s="144">
        <f t="shared" ref="P128:P142" si="2">I128+J128</f>
        <v>0</v>
      </c>
      <c r="Q128" s="144">
        <f t="shared" ref="Q128:Q142" si="3">ROUND(I128*H128,3)</f>
        <v>0</v>
      </c>
      <c r="R128" s="144">
        <f t="shared" ref="R128:R142" si="4">ROUND(J128*H128,3)</f>
        <v>0</v>
      </c>
      <c r="T128" s="145">
        <f t="shared" ref="T128:T142" si="5">S128*H128</f>
        <v>0</v>
      </c>
      <c r="U128" s="145">
        <v>0</v>
      </c>
      <c r="V128" s="145">
        <f t="shared" ref="V128:V142" si="6">U128*H128</f>
        <v>0</v>
      </c>
      <c r="W128" s="145">
        <v>0</v>
      </c>
      <c r="X128" s="146">
        <f t="shared" ref="X128:X142" si="7">W128*H128</f>
        <v>0</v>
      </c>
      <c r="AR128" s="147" t="s">
        <v>131</v>
      </c>
      <c r="AT128" s="147" t="s">
        <v>127</v>
      </c>
      <c r="AU128" s="147" t="s">
        <v>132</v>
      </c>
      <c r="AY128" s="13" t="s">
        <v>125</v>
      </c>
      <c r="BE128" s="148">
        <f t="shared" ref="BE128:BE142" si="8">IF(O128="základná",K128,0)</f>
        <v>0</v>
      </c>
      <c r="BF128" s="148">
        <f t="shared" ref="BF128:BF142" si="9">IF(O128="znížená",K128,0)</f>
        <v>0</v>
      </c>
      <c r="BG128" s="148">
        <f t="shared" ref="BG128:BG142" si="10">IF(O128="zákl. prenesená",K128,0)</f>
        <v>0</v>
      </c>
      <c r="BH128" s="148">
        <f t="shared" ref="BH128:BH142" si="11">IF(O128="zníž. prenesená",K128,0)</f>
        <v>0</v>
      </c>
      <c r="BI128" s="148">
        <f t="shared" ref="BI128:BI142" si="12">IF(O128="nulová",K128,0)</f>
        <v>0</v>
      </c>
      <c r="BJ128" s="13" t="s">
        <v>132</v>
      </c>
      <c r="BK128" s="149">
        <f t="shared" ref="BK128:BK142" si="13">ROUND(P128*H128,3)</f>
        <v>0</v>
      </c>
      <c r="BL128" s="13" t="s">
        <v>131</v>
      </c>
      <c r="BM128" s="147" t="s">
        <v>132</v>
      </c>
    </row>
    <row r="129" spans="2:65" s="1" customFormat="1" ht="33" customHeight="1">
      <c r="B129" s="134"/>
      <c r="C129" s="135" t="s">
        <v>132</v>
      </c>
      <c r="D129" s="135" t="s">
        <v>127</v>
      </c>
      <c r="E129" s="136" t="s">
        <v>133</v>
      </c>
      <c r="F129" s="137" t="s">
        <v>134</v>
      </c>
      <c r="G129" s="138" t="s">
        <v>135</v>
      </c>
      <c r="H129" s="139">
        <v>633.75</v>
      </c>
      <c r="I129" s="140"/>
      <c r="J129" s="140"/>
      <c r="K129" s="139">
        <f t="shared" si="1"/>
        <v>0</v>
      </c>
      <c r="L129" s="141"/>
      <c r="M129" s="28"/>
      <c r="N129" s="142" t="s">
        <v>1</v>
      </c>
      <c r="O129" s="143" t="s">
        <v>41</v>
      </c>
      <c r="P129" s="144">
        <f t="shared" si="2"/>
        <v>0</v>
      </c>
      <c r="Q129" s="144">
        <f t="shared" si="3"/>
        <v>0</v>
      </c>
      <c r="R129" s="144">
        <f t="shared" si="4"/>
        <v>0</v>
      </c>
      <c r="T129" s="145">
        <f t="shared" si="5"/>
        <v>0</v>
      </c>
      <c r="U129" s="145">
        <v>0</v>
      </c>
      <c r="V129" s="145">
        <f t="shared" si="6"/>
        <v>0</v>
      </c>
      <c r="W129" s="145">
        <v>0</v>
      </c>
      <c r="X129" s="146">
        <f t="shared" si="7"/>
        <v>0</v>
      </c>
      <c r="AR129" s="147" t="s">
        <v>131</v>
      </c>
      <c r="AT129" s="147" t="s">
        <v>127</v>
      </c>
      <c r="AU129" s="147" t="s">
        <v>132</v>
      </c>
      <c r="AY129" s="13" t="s">
        <v>125</v>
      </c>
      <c r="BE129" s="148">
        <f t="shared" si="8"/>
        <v>0</v>
      </c>
      <c r="BF129" s="148">
        <f t="shared" si="9"/>
        <v>0</v>
      </c>
      <c r="BG129" s="148">
        <f t="shared" si="10"/>
        <v>0</v>
      </c>
      <c r="BH129" s="148">
        <f t="shared" si="11"/>
        <v>0</v>
      </c>
      <c r="BI129" s="148">
        <f t="shared" si="12"/>
        <v>0</v>
      </c>
      <c r="BJ129" s="13" t="s">
        <v>132</v>
      </c>
      <c r="BK129" s="149">
        <f t="shared" si="13"/>
        <v>0</v>
      </c>
      <c r="BL129" s="13" t="s">
        <v>131</v>
      </c>
      <c r="BM129" s="147" t="s">
        <v>131</v>
      </c>
    </row>
    <row r="130" spans="2:65" s="1" customFormat="1" ht="24.2" customHeight="1">
      <c r="B130" s="134"/>
      <c r="C130" s="135" t="s">
        <v>136</v>
      </c>
      <c r="D130" s="135" t="s">
        <v>127</v>
      </c>
      <c r="E130" s="136" t="s">
        <v>137</v>
      </c>
      <c r="F130" s="137" t="s">
        <v>138</v>
      </c>
      <c r="G130" s="138" t="s">
        <v>139</v>
      </c>
      <c r="H130" s="139">
        <v>168</v>
      </c>
      <c r="I130" s="140"/>
      <c r="J130" s="140"/>
      <c r="K130" s="139">
        <f t="shared" si="1"/>
        <v>0</v>
      </c>
      <c r="L130" s="141"/>
      <c r="M130" s="28"/>
      <c r="N130" s="142" t="s">
        <v>1</v>
      </c>
      <c r="O130" s="143" t="s">
        <v>41</v>
      </c>
      <c r="P130" s="144">
        <f t="shared" si="2"/>
        <v>0</v>
      </c>
      <c r="Q130" s="144">
        <f t="shared" si="3"/>
        <v>0</v>
      </c>
      <c r="R130" s="144">
        <f t="shared" si="4"/>
        <v>0</v>
      </c>
      <c r="T130" s="145">
        <f t="shared" si="5"/>
        <v>0</v>
      </c>
      <c r="U130" s="145">
        <v>0</v>
      </c>
      <c r="V130" s="145">
        <f t="shared" si="6"/>
        <v>0</v>
      </c>
      <c r="W130" s="145">
        <v>0</v>
      </c>
      <c r="X130" s="146">
        <f t="shared" si="7"/>
        <v>0</v>
      </c>
      <c r="AR130" s="147" t="s">
        <v>131</v>
      </c>
      <c r="AT130" s="147" t="s">
        <v>127</v>
      </c>
      <c r="AU130" s="147" t="s">
        <v>132</v>
      </c>
      <c r="AY130" s="13" t="s">
        <v>125</v>
      </c>
      <c r="BE130" s="148">
        <f t="shared" si="8"/>
        <v>0</v>
      </c>
      <c r="BF130" s="148">
        <f t="shared" si="9"/>
        <v>0</v>
      </c>
      <c r="BG130" s="148">
        <f t="shared" si="10"/>
        <v>0</v>
      </c>
      <c r="BH130" s="148">
        <f t="shared" si="11"/>
        <v>0</v>
      </c>
      <c r="BI130" s="148">
        <f t="shared" si="12"/>
        <v>0</v>
      </c>
      <c r="BJ130" s="13" t="s">
        <v>132</v>
      </c>
      <c r="BK130" s="149">
        <f t="shared" si="13"/>
        <v>0</v>
      </c>
      <c r="BL130" s="13" t="s">
        <v>131</v>
      </c>
      <c r="BM130" s="147" t="s">
        <v>140</v>
      </c>
    </row>
    <row r="131" spans="2:65" s="1" customFormat="1" ht="21.75" customHeight="1">
      <c r="B131" s="134"/>
      <c r="C131" s="135" t="s">
        <v>131</v>
      </c>
      <c r="D131" s="135" t="s">
        <v>127</v>
      </c>
      <c r="E131" s="136" t="s">
        <v>141</v>
      </c>
      <c r="F131" s="137" t="s">
        <v>142</v>
      </c>
      <c r="G131" s="138" t="s">
        <v>135</v>
      </c>
      <c r="H131" s="139">
        <v>4485</v>
      </c>
      <c r="I131" s="140"/>
      <c r="J131" s="140"/>
      <c r="K131" s="139">
        <f t="shared" si="1"/>
        <v>0</v>
      </c>
      <c r="L131" s="141"/>
      <c r="M131" s="28"/>
      <c r="N131" s="142" t="s">
        <v>1</v>
      </c>
      <c r="O131" s="143" t="s">
        <v>41</v>
      </c>
      <c r="P131" s="144">
        <f t="shared" si="2"/>
        <v>0</v>
      </c>
      <c r="Q131" s="144">
        <f t="shared" si="3"/>
        <v>0</v>
      </c>
      <c r="R131" s="144">
        <f t="shared" si="4"/>
        <v>0</v>
      </c>
      <c r="T131" s="145">
        <f t="shared" si="5"/>
        <v>0</v>
      </c>
      <c r="U131" s="145">
        <v>0</v>
      </c>
      <c r="V131" s="145">
        <f t="shared" si="6"/>
        <v>0</v>
      </c>
      <c r="W131" s="145">
        <v>0</v>
      </c>
      <c r="X131" s="146">
        <f t="shared" si="7"/>
        <v>0</v>
      </c>
      <c r="AR131" s="147" t="s">
        <v>131</v>
      </c>
      <c r="AT131" s="147" t="s">
        <v>127</v>
      </c>
      <c r="AU131" s="147" t="s">
        <v>132</v>
      </c>
      <c r="AY131" s="13" t="s">
        <v>125</v>
      </c>
      <c r="BE131" s="148">
        <f t="shared" si="8"/>
        <v>0</v>
      </c>
      <c r="BF131" s="148">
        <f t="shared" si="9"/>
        <v>0</v>
      </c>
      <c r="BG131" s="148">
        <f t="shared" si="10"/>
        <v>0</v>
      </c>
      <c r="BH131" s="148">
        <f t="shared" si="11"/>
        <v>0</v>
      </c>
      <c r="BI131" s="148">
        <f t="shared" si="12"/>
        <v>0</v>
      </c>
      <c r="BJ131" s="13" t="s">
        <v>132</v>
      </c>
      <c r="BK131" s="149">
        <f t="shared" si="13"/>
        <v>0</v>
      </c>
      <c r="BL131" s="13" t="s">
        <v>131</v>
      </c>
      <c r="BM131" s="147" t="s">
        <v>143</v>
      </c>
    </row>
    <row r="132" spans="2:65" s="1" customFormat="1" ht="24.2" customHeight="1">
      <c r="B132" s="134"/>
      <c r="C132" s="135" t="s">
        <v>144</v>
      </c>
      <c r="D132" s="135" t="s">
        <v>127</v>
      </c>
      <c r="E132" s="136" t="s">
        <v>145</v>
      </c>
      <c r="F132" s="137" t="s">
        <v>146</v>
      </c>
      <c r="G132" s="138" t="s">
        <v>135</v>
      </c>
      <c r="H132" s="139">
        <v>4485</v>
      </c>
      <c r="I132" s="140"/>
      <c r="J132" s="140"/>
      <c r="K132" s="139">
        <f t="shared" si="1"/>
        <v>0</v>
      </c>
      <c r="L132" s="141"/>
      <c r="M132" s="28"/>
      <c r="N132" s="142" t="s">
        <v>1</v>
      </c>
      <c r="O132" s="143" t="s">
        <v>41</v>
      </c>
      <c r="P132" s="144">
        <f t="shared" si="2"/>
        <v>0</v>
      </c>
      <c r="Q132" s="144">
        <f t="shared" si="3"/>
        <v>0</v>
      </c>
      <c r="R132" s="144">
        <f t="shared" si="4"/>
        <v>0</v>
      </c>
      <c r="T132" s="145">
        <f t="shared" si="5"/>
        <v>0</v>
      </c>
      <c r="U132" s="145">
        <v>0</v>
      </c>
      <c r="V132" s="145">
        <f t="shared" si="6"/>
        <v>0</v>
      </c>
      <c r="W132" s="145">
        <v>0</v>
      </c>
      <c r="X132" s="146">
        <f t="shared" si="7"/>
        <v>0</v>
      </c>
      <c r="AR132" s="147" t="s">
        <v>131</v>
      </c>
      <c r="AT132" s="147" t="s">
        <v>127</v>
      </c>
      <c r="AU132" s="147" t="s">
        <v>132</v>
      </c>
      <c r="AY132" s="13" t="s">
        <v>125</v>
      </c>
      <c r="BE132" s="148">
        <f t="shared" si="8"/>
        <v>0</v>
      </c>
      <c r="BF132" s="148">
        <f t="shared" si="9"/>
        <v>0</v>
      </c>
      <c r="BG132" s="148">
        <f t="shared" si="10"/>
        <v>0</v>
      </c>
      <c r="BH132" s="148">
        <f t="shared" si="11"/>
        <v>0</v>
      </c>
      <c r="BI132" s="148">
        <f t="shared" si="12"/>
        <v>0</v>
      </c>
      <c r="BJ132" s="13" t="s">
        <v>132</v>
      </c>
      <c r="BK132" s="149">
        <f t="shared" si="13"/>
        <v>0</v>
      </c>
      <c r="BL132" s="13" t="s">
        <v>131</v>
      </c>
      <c r="BM132" s="147" t="s">
        <v>147</v>
      </c>
    </row>
    <row r="133" spans="2:65" s="1" customFormat="1" ht="24.2" customHeight="1">
      <c r="B133" s="134"/>
      <c r="C133" s="135" t="s">
        <v>140</v>
      </c>
      <c r="D133" s="135" t="s">
        <v>127</v>
      </c>
      <c r="E133" s="136" t="s">
        <v>148</v>
      </c>
      <c r="F133" s="137" t="s">
        <v>149</v>
      </c>
      <c r="G133" s="138" t="s">
        <v>135</v>
      </c>
      <c r="H133" s="139">
        <v>1140.75</v>
      </c>
      <c r="I133" s="140"/>
      <c r="J133" s="140"/>
      <c r="K133" s="139">
        <f t="shared" si="1"/>
        <v>0</v>
      </c>
      <c r="L133" s="141"/>
      <c r="M133" s="28"/>
      <c r="N133" s="142" t="s">
        <v>1</v>
      </c>
      <c r="O133" s="143" t="s">
        <v>41</v>
      </c>
      <c r="P133" s="144">
        <f t="shared" si="2"/>
        <v>0</v>
      </c>
      <c r="Q133" s="144">
        <f t="shared" si="3"/>
        <v>0</v>
      </c>
      <c r="R133" s="144">
        <f t="shared" si="4"/>
        <v>0</v>
      </c>
      <c r="T133" s="145">
        <f t="shared" si="5"/>
        <v>0</v>
      </c>
      <c r="U133" s="145">
        <v>0</v>
      </c>
      <c r="V133" s="145">
        <f t="shared" si="6"/>
        <v>0</v>
      </c>
      <c r="W133" s="145">
        <v>0</v>
      </c>
      <c r="X133" s="146">
        <f t="shared" si="7"/>
        <v>0</v>
      </c>
      <c r="AR133" s="147" t="s">
        <v>131</v>
      </c>
      <c r="AT133" s="147" t="s">
        <v>127</v>
      </c>
      <c r="AU133" s="147" t="s">
        <v>132</v>
      </c>
      <c r="AY133" s="13" t="s">
        <v>125</v>
      </c>
      <c r="BE133" s="148">
        <f t="shared" si="8"/>
        <v>0</v>
      </c>
      <c r="BF133" s="148">
        <f t="shared" si="9"/>
        <v>0</v>
      </c>
      <c r="BG133" s="148">
        <f t="shared" si="10"/>
        <v>0</v>
      </c>
      <c r="BH133" s="148">
        <f t="shared" si="11"/>
        <v>0</v>
      </c>
      <c r="BI133" s="148">
        <f t="shared" si="12"/>
        <v>0</v>
      </c>
      <c r="BJ133" s="13" t="s">
        <v>132</v>
      </c>
      <c r="BK133" s="149">
        <f t="shared" si="13"/>
        <v>0</v>
      </c>
      <c r="BL133" s="13" t="s">
        <v>131</v>
      </c>
      <c r="BM133" s="147" t="s">
        <v>150</v>
      </c>
    </row>
    <row r="134" spans="2:65" s="1" customFormat="1" ht="37.9" customHeight="1">
      <c r="B134" s="134"/>
      <c r="C134" s="135" t="s">
        <v>151</v>
      </c>
      <c r="D134" s="135" t="s">
        <v>127</v>
      </c>
      <c r="E134" s="136" t="s">
        <v>152</v>
      </c>
      <c r="F134" s="137" t="s">
        <v>153</v>
      </c>
      <c r="G134" s="138" t="s">
        <v>135</v>
      </c>
      <c r="H134" s="139">
        <v>1140.75</v>
      </c>
      <c r="I134" s="140"/>
      <c r="J134" s="140"/>
      <c r="K134" s="139">
        <f t="shared" si="1"/>
        <v>0</v>
      </c>
      <c r="L134" s="141"/>
      <c r="M134" s="28"/>
      <c r="N134" s="142" t="s">
        <v>1</v>
      </c>
      <c r="O134" s="143" t="s">
        <v>41</v>
      </c>
      <c r="P134" s="144">
        <f t="shared" si="2"/>
        <v>0</v>
      </c>
      <c r="Q134" s="144">
        <f t="shared" si="3"/>
        <v>0</v>
      </c>
      <c r="R134" s="144">
        <f t="shared" si="4"/>
        <v>0</v>
      </c>
      <c r="T134" s="145">
        <f t="shared" si="5"/>
        <v>0</v>
      </c>
      <c r="U134" s="145">
        <v>0</v>
      </c>
      <c r="V134" s="145">
        <f t="shared" si="6"/>
        <v>0</v>
      </c>
      <c r="W134" s="145">
        <v>0</v>
      </c>
      <c r="X134" s="146">
        <f t="shared" si="7"/>
        <v>0</v>
      </c>
      <c r="AR134" s="147" t="s">
        <v>131</v>
      </c>
      <c r="AT134" s="147" t="s">
        <v>127</v>
      </c>
      <c r="AU134" s="147" t="s">
        <v>132</v>
      </c>
      <c r="AY134" s="13" t="s">
        <v>125</v>
      </c>
      <c r="BE134" s="148">
        <f t="shared" si="8"/>
        <v>0</v>
      </c>
      <c r="BF134" s="148">
        <f t="shared" si="9"/>
        <v>0</v>
      </c>
      <c r="BG134" s="148">
        <f t="shared" si="10"/>
        <v>0</v>
      </c>
      <c r="BH134" s="148">
        <f t="shared" si="11"/>
        <v>0</v>
      </c>
      <c r="BI134" s="148">
        <f t="shared" si="12"/>
        <v>0</v>
      </c>
      <c r="BJ134" s="13" t="s">
        <v>132</v>
      </c>
      <c r="BK134" s="149">
        <f t="shared" si="13"/>
        <v>0</v>
      </c>
      <c r="BL134" s="13" t="s">
        <v>131</v>
      </c>
      <c r="BM134" s="147" t="s">
        <v>154</v>
      </c>
    </row>
    <row r="135" spans="2:65" s="1" customFormat="1" ht="33" customHeight="1">
      <c r="B135" s="134"/>
      <c r="C135" s="135" t="s">
        <v>143</v>
      </c>
      <c r="D135" s="135" t="s">
        <v>127</v>
      </c>
      <c r="E135" s="136" t="s">
        <v>155</v>
      </c>
      <c r="F135" s="137" t="s">
        <v>156</v>
      </c>
      <c r="G135" s="138" t="s">
        <v>135</v>
      </c>
      <c r="H135" s="139">
        <v>5625.75</v>
      </c>
      <c r="I135" s="140"/>
      <c r="J135" s="140"/>
      <c r="K135" s="139">
        <f t="shared" si="1"/>
        <v>0</v>
      </c>
      <c r="L135" s="141"/>
      <c r="M135" s="28"/>
      <c r="N135" s="142" t="s">
        <v>1</v>
      </c>
      <c r="O135" s="143" t="s">
        <v>41</v>
      </c>
      <c r="P135" s="144">
        <f t="shared" si="2"/>
        <v>0</v>
      </c>
      <c r="Q135" s="144">
        <f t="shared" si="3"/>
        <v>0</v>
      </c>
      <c r="R135" s="144">
        <f t="shared" si="4"/>
        <v>0</v>
      </c>
      <c r="T135" s="145">
        <f t="shared" si="5"/>
        <v>0</v>
      </c>
      <c r="U135" s="145">
        <v>0</v>
      </c>
      <c r="V135" s="145">
        <f t="shared" si="6"/>
        <v>0</v>
      </c>
      <c r="W135" s="145">
        <v>0</v>
      </c>
      <c r="X135" s="146">
        <f t="shared" si="7"/>
        <v>0</v>
      </c>
      <c r="AR135" s="147" t="s">
        <v>131</v>
      </c>
      <c r="AT135" s="147" t="s">
        <v>127</v>
      </c>
      <c r="AU135" s="147" t="s">
        <v>132</v>
      </c>
      <c r="AY135" s="13" t="s">
        <v>125</v>
      </c>
      <c r="BE135" s="148">
        <f t="shared" si="8"/>
        <v>0</v>
      </c>
      <c r="BF135" s="148">
        <f t="shared" si="9"/>
        <v>0</v>
      </c>
      <c r="BG135" s="148">
        <f t="shared" si="10"/>
        <v>0</v>
      </c>
      <c r="BH135" s="148">
        <f t="shared" si="11"/>
        <v>0</v>
      </c>
      <c r="BI135" s="148">
        <f t="shared" si="12"/>
        <v>0</v>
      </c>
      <c r="BJ135" s="13" t="s">
        <v>132</v>
      </c>
      <c r="BK135" s="149">
        <f t="shared" si="13"/>
        <v>0</v>
      </c>
      <c r="BL135" s="13" t="s">
        <v>131</v>
      </c>
      <c r="BM135" s="147" t="s">
        <v>157</v>
      </c>
    </row>
    <row r="136" spans="2:65" s="1" customFormat="1" ht="24.2" customHeight="1">
      <c r="B136" s="134"/>
      <c r="C136" s="135" t="s">
        <v>158</v>
      </c>
      <c r="D136" s="135" t="s">
        <v>127</v>
      </c>
      <c r="E136" s="136" t="s">
        <v>159</v>
      </c>
      <c r="F136" s="137" t="s">
        <v>160</v>
      </c>
      <c r="G136" s="138" t="s">
        <v>135</v>
      </c>
      <c r="H136" s="139">
        <v>2281</v>
      </c>
      <c r="I136" s="140"/>
      <c r="J136" s="140"/>
      <c r="K136" s="139">
        <f t="shared" si="1"/>
        <v>0</v>
      </c>
      <c r="L136" s="141"/>
      <c r="M136" s="28"/>
      <c r="N136" s="142" t="s">
        <v>1</v>
      </c>
      <c r="O136" s="143" t="s">
        <v>41</v>
      </c>
      <c r="P136" s="144">
        <f t="shared" si="2"/>
        <v>0</v>
      </c>
      <c r="Q136" s="144">
        <f t="shared" si="3"/>
        <v>0</v>
      </c>
      <c r="R136" s="144">
        <f t="shared" si="4"/>
        <v>0</v>
      </c>
      <c r="T136" s="145">
        <f t="shared" si="5"/>
        <v>0</v>
      </c>
      <c r="U136" s="145">
        <v>0</v>
      </c>
      <c r="V136" s="145">
        <f t="shared" si="6"/>
        <v>0</v>
      </c>
      <c r="W136" s="145">
        <v>0</v>
      </c>
      <c r="X136" s="146">
        <f t="shared" si="7"/>
        <v>0</v>
      </c>
      <c r="AR136" s="147" t="s">
        <v>131</v>
      </c>
      <c r="AT136" s="147" t="s">
        <v>127</v>
      </c>
      <c r="AU136" s="147" t="s">
        <v>132</v>
      </c>
      <c r="AY136" s="13" t="s">
        <v>125</v>
      </c>
      <c r="BE136" s="148">
        <f t="shared" si="8"/>
        <v>0</v>
      </c>
      <c r="BF136" s="148">
        <f t="shared" si="9"/>
        <v>0</v>
      </c>
      <c r="BG136" s="148">
        <f t="shared" si="10"/>
        <v>0</v>
      </c>
      <c r="BH136" s="148">
        <f t="shared" si="11"/>
        <v>0</v>
      </c>
      <c r="BI136" s="148">
        <f t="shared" si="12"/>
        <v>0</v>
      </c>
      <c r="BJ136" s="13" t="s">
        <v>132</v>
      </c>
      <c r="BK136" s="149">
        <f t="shared" si="13"/>
        <v>0</v>
      </c>
      <c r="BL136" s="13" t="s">
        <v>131</v>
      </c>
      <c r="BM136" s="147" t="s">
        <v>161</v>
      </c>
    </row>
    <row r="137" spans="2:65" s="1" customFormat="1" ht="44.25" customHeight="1">
      <c r="B137" s="134"/>
      <c r="C137" s="135" t="s">
        <v>147</v>
      </c>
      <c r="D137" s="135" t="s">
        <v>127</v>
      </c>
      <c r="E137" s="136" t="s">
        <v>162</v>
      </c>
      <c r="F137" s="137" t="s">
        <v>163</v>
      </c>
      <c r="G137" s="138" t="s">
        <v>135</v>
      </c>
      <c r="H137" s="139">
        <v>11587.5</v>
      </c>
      <c r="I137" s="140"/>
      <c r="J137" s="140"/>
      <c r="K137" s="139">
        <f t="shared" si="1"/>
        <v>0</v>
      </c>
      <c r="L137" s="141"/>
      <c r="M137" s="28"/>
      <c r="N137" s="142" t="s">
        <v>1</v>
      </c>
      <c r="O137" s="143" t="s">
        <v>41</v>
      </c>
      <c r="P137" s="144">
        <f t="shared" si="2"/>
        <v>0</v>
      </c>
      <c r="Q137" s="144">
        <f t="shared" si="3"/>
        <v>0</v>
      </c>
      <c r="R137" s="144">
        <f t="shared" si="4"/>
        <v>0</v>
      </c>
      <c r="T137" s="145">
        <f t="shared" si="5"/>
        <v>0</v>
      </c>
      <c r="U137" s="145">
        <v>0</v>
      </c>
      <c r="V137" s="145">
        <f t="shared" si="6"/>
        <v>0</v>
      </c>
      <c r="W137" s="145">
        <v>0</v>
      </c>
      <c r="X137" s="146">
        <f t="shared" si="7"/>
        <v>0</v>
      </c>
      <c r="AR137" s="147" t="s">
        <v>131</v>
      </c>
      <c r="AT137" s="147" t="s">
        <v>127</v>
      </c>
      <c r="AU137" s="147" t="s">
        <v>132</v>
      </c>
      <c r="AY137" s="13" t="s">
        <v>125</v>
      </c>
      <c r="BE137" s="148">
        <f t="shared" si="8"/>
        <v>0</v>
      </c>
      <c r="BF137" s="148">
        <f t="shared" si="9"/>
        <v>0</v>
      </c>
      <c r="BG137" s="148">
        <f t="shared" si="10"/>
        <v>0</v>
      </c>
      <c r="BH137" s="148">
        <f t="shared" si="11"/>
        <v>0</v>
      </c>
      <c r="BI137" s="148">
        <f t="shared" si="12"/>
        <v>0</v>
      </c>
      <c r="BJ137" s="13" t="s">
        <v>132</v>
      </c>
      <c r="BK137" s="149">
        <f t="shared" si="13"/>
        <v>0</v>
      </c>
      <c r="BL137" s="13" t="s">
        <v>131</v>
      </c>
      <c r="BM137" s="147" t="s">
        <v>8</v>
      </c>
    </row>
    <row r="138" spans="2:65" s="1" customFormat="1" ht="24.2" customHeight="1">
      <c r="B138" s="134"/>
      <c r="C138" s="150" t="s">
        <v>164</v>
      </c>
      <c r="D138" s="150" t="s">
        <v>165</v>
      </c>
      <c r="E138" s="151" t="s">
        <v>166</v>
      </c>
      <c r="F138" s="152" t="s">
        <v>167</v>
      </c>
      <c r="G138" s="153" t="s">
        <v>168</v>
      </c>
      <c r="H138" s="154">
        <v>739.8</v>
      </c>
      <c r="I138" s="155"/>
      <c r="J138" s="156"/>
      <c r="K138" s="154">
        <f t="shared" si="1"/>
        <v>0</v>
      </c>
      <c r="L138" s="156"/>
      <c r="M138" s="157"/>
      <c r="N138" s="158" t="s">
        <v>1</v>
      </c>
      <c r="O138" s="143" t="s">
        <v>41</v>
      </c>
      <c r="P138" s="144">
        <f t="shared" si="2"/>
        <v>0</v>
      </c>
      <c r="Q138" s="144">
        <f t="shared" si="3"/>
        <v>0</v>
      </c>
      <c r="R138" s="144">
        <f t="shared" si="4"/>
        <v>0</v>
      </c>
      <c r="T138" s="145">
        <f t="shared" si="5"/>
        <v>0</v>
      </c>
      <c r="U138" s="145">
        <v>1</v>
      </c>
      <c r="V138" s="145">
        <f t="shared" si="6"/>
        <v>739.8</v>
      </c>
      <c r="W138" s="145">
        <v>0</v>
      </c>
      <c r="X138" s="146">
        <f t="shared" si="7"/>
        <v>0</v>
      </c>
      <c r="AR138" s="147" t="s">
        <v>143</v>
      </c>
      <c r="AT138" s="147" t="s">
        <v>165</v>
      </c>
      <c r="AU138" s="147" t="s">
        <v>132</v>
      </c>
      <c r="AY138" s="13" t="s">
        <v>125</v>
      </c>
      <c r="BE138" s="148">
        <f t="shared" si="8"/>
        <v>0</v>
      </c>
      <c r="BF138" s="148">
        <f t="shared" si="9"/>
        <v>0</v>
      </c>
      <c r="BG138" s="148">
        <f t="shared" si="10"/>
        <v>0</v>
      </c>
      <c r="BH138" s="148">
        <f t="shared" si="11"/>
        <v>0</v>
      </c>
      <c r="BI138" s="148">
        <f t="shared" si="12"/>
        <v>0</v>
      </c>
      <c r="BJ138" s="13" t="s">
        <v>132</v>
      </c>
      <c r="BK138" s="149">
        <f t="shared" si="13"/>
        <v>0</v>
      </c>
      <c r="BL138" s="13" t="s">
        <v>131</v>
      </c>
      <c r="BM138" s="147" t="s">
        <v>169</v>
      </c>
    </row>
    <row r="139" spans="2:65" s="1" customFormat="1" ht="16.5" customHeight="1">
      <c r="B139" s="134"/>
      <c r="C139" s="150" t="s">
        <v>150</v>
      </c>
      <c r="D139" s="150" t="s">
        <v>165</v>
      </c>
      <c r="E139" s="151" t="s">
        <v>170</v>
      </c>
      <c r="F139" s="152" t="s">
        <v>171</v>
      </c>
      <c r="G139" s="153" t="s">
        <v>168</v>
      </c>
      <c r="H139" s="154">
        <v>73.98</v>
      </c>
      <c r="I139" s="155"/>
      <c r="J139" s="156"/>
      <c r="K139" s="154">
        <f t="shared" si="1"/>
        <v>0</v>
      </c>
      <c r="L139" s="156"/>
      <c r="M139" s="157"/>
      <c r="N139" s="158" t="s">
        <v>1</v>
      </c>
      <c r="O139" s="143" t="s">
        <v>41</v>
      </c>
      <c r="P139" s="144">
        <f t="shared" si="2"/>
        <v>0</v>
      </c>
      <c r="Q139" s="144">
        <f t="shared" si="3"/>
        <v>0</v>
      </c>
      <c r="R139" s="144">
        <f t="shared" si="4"/>
        <v>0</v>
      </c>
      <c r="T139" s="145">
        <f t="shared" si="5"/>
        <v>0</v>
      </c>
      <c r="U139" s="145">
        <v>1</v>
      </c>
      <c r="V139" s="145">
        <f t="shared" si="6"/>
        <v>73.98</v>
      </c>
      <c r="W139" s="145">
        <v>0</v>
      </c>
      <c r="X139" s="146">
        <f t="shared" si="7"/>
        <v>0</v>
      </c>
      <c r="AR139" s="147" t="s">
        <v>143</v>
      </c>
      <c r="AT139" s="147" t="s">
        <v>165</v>
      </c>
      <c r="AU139" s="147" t="s">
        <v>132</v>
      </c>
      <c r="AY139" s="13" t="s">
        <v>125</v>
      </c>
      <c r="BE139" s="148">
        <f t="shared" si="8"/>
        <v>0</v>
      </c>
      <c r="BF139" s="148">
        <f t="shared" si="9"/>
        <v>0</v>
      </c>
      <c r="BG139" s="148">
        <f t="shared" si="10"/>
        <v>0</v>
      </c>
      <c r="BH139" s="148">
        <f t="shared" si="11"/>
        <v>0</v>
      </c>
      <c r="BI139" s="148">
        <f t="shared" si="12"/>
        <v>0</v>
      </c>
      <c r="BJ139" s="13" t="s">
        <v>132</v>
      </c>
      <c r="BK139" s="149">
        <f t="shared" si="13"/>
        <v>0</v>
      </c>
      <c r="BL139" s="13" t="s">
        <v>131</v>
      </c>
      <c r="BM139" s="147" t="s">
        <v>172</v>
      </c>
    </row>
    <row r="140" spans="2:65" s="1" customFormat="1" ht="24.2" customHeight="1">
      <c r="B140" s="134"/>
      <c r="C140" s="135" t="s">
        <v>173</v>
      </c>
      <c r="D140" s="135" t="s">
        <v>127</v>
      </c>
      <c r="E140" s="136" t="s">
        <v>174</v>
      </c>
      <c r="F140" s="137" t="s">
        <v>175</v>
      </c>
      <c r="G140" s="138" t="s">
        <v>135</v>
      </c>
      <c r="H140" s="139">
        <v>420</v>
      </c>
      <c r="I140" s="140"/>
      <c r="J140" s="140"/>
      <c r="K140" s="139">
        <f t="shared" si="1"/>
        <v>0</v>
      </c>
      <c r="L140" s="141"/>
      <c r="M140" s="28"/>
      <c r="N140" s="142" t="s">
        <v>1</v>
      </c>
      <c r="O140" s="143" t="s">
        <v>41</v>
      </c>
      <c r="P140" s="144">
        <f t="shared" si="2"/>
        <v>0</v>
      </c>
      <c r="Q140" s="144">
        <f t="shared" si="3"/>
        <v>0</v>
      </c>
      <c r="R140" s="144">
        <f t="shared" si="4"/>
        <v>0</v>
      </c>
      <c r="T140" s="145">
        <f t="shared" si="5"/>
        <v>0</v>
      </c>
      <c r="U140" s="145">
        <v>0</v>
      </c>
      <c r="V140" s="145">
        <f t="shared" si="6"/>
        <v>0</v>
      </c>
      <c r="W140" s="145">
        <v>0</v>
      </c>
      <c r="X140" s="146">
        <f t="shared" si="7"/>
        <v>0</v>
      </c>
      <c r="AR140" s="147" t="s">
        <v>131</v>
      </c>
      <c r="AT140" s="147" t="s">
        <v>127</v>
      </c>
      <c r="AU140" s="147" t="s">
        <v>132</v>
      </c>
      <c r="AY140" s="13" t="s">
        <v>125</v>
      </c>
      <c r="BE140" s="148">
        <f t="shared" si="8"/>
        <v>0</v>
      </c>
      <c r="BF140" s="148">
        <f t="shared" si="9"/>
        <v>0</v>
      </c>
      <c r="BG140" s="148">
        <f t="shared" si="10"/>
        <v>0</v>
      </c>
      <c r="BH140" s="148">
        <f t="shared" si="11"/>
        <v>0</v>
      </c>
      <c r="BI140" s="148">
        <f t="shared" si="12"/>
        <v>0</v>
      </c>
      <c r="BJ140" s="13" t="s">
        <v>132</v>
      </c>
      <c r="BK140" s="149">
        <f t="shared" si="13"/>
        <v>0</v>
      </c>
      <c r="BL140" s="13" t="s">
        <v>131</v>
      </c>
      <c r="BM140" s="147" t="s">
        <v>176</v>
      </c>
    </row>
    <row r="141" spans="2:65" s="1" customFormat="1" ht="21.75" customHeight="1">
      <c r="B141" s="134"/>
      <c r="C141" s="135" t="s">
        <v>154</v>
      </c>
      <c r="D141" s="135" t="s">
        <v>127</v>
      </c>
      <c r="E141" s="136" t="s">
        <v>177</v>
      </c>
      <c r="F141" s="137" t="s">
        <v>178</v>
      </c>
      <c r="G141" s="138" t="s">
        <v>130</v>
      </c>
      <c r="H141" s="139">
        <v>9752.5</v>
      </c>
      <c r="I141" s="140"/>
      <c r="J141" s="140"/>
      <c r="K141" s="139">
        <f t="shared" si="1"/>
        <v>0</v>
      </c>
      <c r="L141" s="141"/>
      <c r="M141" s="28"/>
      <c r="N141" s="142" t="s">
        <v>1</v>
      </c>
      <c r="O141" s="143" t="s">
        <v>41</v>
      </c>
      <c r="P141" s="144">
        <f t="shared" si="2"/>
        <v>0</v>
      </c>
      <c r="Q141" s="144">
        <f t="shared" si="3"/>
        <v>0</v>
      </c>
      <c r="R141" s="144">
        <f t="shared" si="4"/>
        <v>0</v>
      </c>
      <c r="T141" s="145">
        <f t="shared" si="5"/>
        <v>0</v>
      </c>
      <c r="U141" s="145">
        <v>0</v>
      </c>
      <c r="V141" s="145">
        <f t="shared" si="6"/>
        <v>0</v>
      </c>
      <c r="W141" s="145">
        <v>0</v>
      </c>
      <c r="X141" s="146">
        <f t="shared" si="7"/>
        <v>0</v>
      </c>
      <c r="AR141" s="147" t="s">
        <v>131</v>
      </c>
      <c r="AT141" s="147" t="s">
        <v>127</v>
      </c>
      <c r="AU141" s="147" t="s">
        <v>132</v>
      </c>
      <c r="AY141" s="13" t="s">
        <v>125</v>
      </c>
      <c r="BE141" s="148">
        <f t="shared" si="8"/>
        <v>0</v>
      </c>
      <c r="BF141" s="148">
        <f t="shared" si="9"/>
        <v>0</v>
      </c>
      <c r="BG141" s="148">
        <f t="shared" si="10"/>
        <v>0</v>
      </c>
      <c r="BH141" s="148">
        <f t="shared" si="11"/>
        <v>0</v>
      </c>
      <c r="BI141" s="148">
        <f t="shared" si="12"/>
        <v>0</v>
      </c>
      <c r="BJ141" s="13" t="s">
        <v>132</v>
      </c>
      <c r="BK141" s="149">
        <f t="shared" si="13"/>
        <v>0</v>
      </c>
      <c r="BL141" s="13" t="s">
        <v>131</v>
      </c>
      <c r="BM141" s="147" t="s">
        <v>179</v>
      </c>
    </row>
    <row r="142" spans="2:65" s="1" customFormat="1" ht="33" customHeight="1">
      <c r="B142" s="134"/>
      <c r="C142" s="135" t="s">
        <v>180</v>
      </c>
      <c r="D142" s="135" t="s">
        <v>127</v>
      </c>
      <c r="E142" s="136" t="s">
        <v>181</v>
      </c>
      <c r="F142" s="137" t="s">
        <v>182</v>
      </c>
      <c r="G142" s="138" t="s">
        <v>130</v>
      </c>
      <c r="H142" s="139">
        <v>2315</v>
      </c>
      <c r="I142" s="140"/>
      <c r="J142" s="140"/>
      <c r="K142" s="139">
        <f t="shared" si="1"/>
        <v>0</v>
      </c>
      <c r="L142" s="141"/>
      <c r="M142" s="28"/>
      <c r="N142" s="142" t="s">
        <v>1</v>
      </c>
      <c r="O142" s="143" t="s">
        <v>41</v>
      </c>
      <c r="P142" s="144">
        <f t="shared" si="2"/>
        <v>0</v>
      </c>
      <c r="Q142" s="144">
        <f t="shared" si="3"/>
        <v>0</v>
      </c>
      <c r="R142" s="144">
        <f t="shared" si="4"/>
        <v>0</v>
      </c>
      <c r="T142" s="145">
        <f t="shared" si="5"/>
        <v>0</v>
      </c>
      <c r="U142" s="145">
        <v>0</v>
      </c>
      <c r="V142" s="145">
        <f t="shared" si="6"/>
        <v>0</v>
      </c>
      <c r="W142" s="145">
        <v>0</v>
      </c>
      <c r="X142" s="146">
        <f t="shared" si="7"/>
        <v>0</v>
      </c>
      <c r="AR142" s="147" t="s">
        <v>131</v>
      </c>
      <c r="AT142" s="147" t="s">
        <v>127</v>
      </c>
      <c r="AU142" s="147" t="s">
        <v>132</v>
      </c>
      <c r="AY142" s="13" t="s">
        <v>125</v>
      </c>
      <c r="BE142" s="148">
        <f t="shared" si="8"/>
        <v>0</v>
      </c>
      <c r="BF142" s="148">
        <f t="shared" si="9"/>
        <v>0</v>
      </c>
      <c r="BG142" s="148">
        <f t="shared" si="10"/>
        <v>0</v>
      </c>
      <c r="BH142" s="148">
        <f t="shared" si="11"/>
        <v>0</v>
      </c>
      <c r="BI142" s="148">
        <f t="shared" si="12"/>
        <v>0</v>
      </c>
      <c r="BJ142" s="13" t="s">
        <v>132</v>
      </c>
      <c r="BK142" s="149">
        <f t="shared" si="13"/>
        <v>0</v>
      </c>
      <c r="BL142" s="13" t="s">
        <v>131</v>
      </c>
      <c r="BM142" s="147" t="s">
        <v>183</v>
      </c>
    </row>
    <row r="143" spans="2:65" s="11" customFormat="1" ht="22.9" customHeight="1">
      <c r="B143" s="121"/>
      <c r="D143" s="122" t="s">
        <v>76</v>
      </c>
      <c r="E143" s="132" t="s">
        <v>132</v>
      </c>
      <c r="F143" s="132" t="s">
        <v>184</v>
      </c>
      <c r="I143" s="124"/>
      <c r="J143" s="124"/>
      <c r="K143" s="133">
        <f>BK143</f>
        <v>0</v>
      </c>
      <c r="M143" s="121"/>
      <c r="N143" s="126"/>
      <c r="Q143" s="127">
        <f>SUM(Q144:Q146)</f>
        <v>0</v>
      </c>
      <c r="R143" s="127">
        <f>SUM(R144:R146)</f>
        <v>0</v>
      </c>
      <c r="T143" s="128">
        <f>SUM(T144:T146)</f>
        <v>0</v>
      </c>
      <c r="V143" s="128">
        <f>SUM(V144:V146)</f>
        <v>118.97999999999999</v>
      </c>
      <c r="X143" s="129">
        <f>SUM(X144:X146)</f>
        <v>0</v>
      </c>
      <c r="AR143" s="122" t="s">
        <v>84</v>
      </c>
      <c r="AT143" s="130" t="s">
        <v>76</v>
      </c>
      <c r="AU143" s="130" t="s">
        <v>84</v>
      </c>
      <c r="AY143" s="122" t="s">
        <v>125</v>
      </c>
      <c r="BK143" s="131">
        <f>SUM(BK144:BK146)</f>
        <v>0</v>
      </c>
    </row>
    <row r="144" spans="2:65" s="1" customFormat="1" ht="16.5" customHeight="1">
      <c r="B144" s="134"/>
      <c r="C144" s="135" t="s">
        <v>157</v>
      </c>
      <c r="D144" s="135" t="s">
        <v>127</v>
      </c>
      <c r="E144" s="136" t="s">
        <v>185</v>
      </c>
      <c r="F144" s="137" t="s">
        <v>186</v>
      </c>
      <c r="G144" s="138" t="s">
        <v>135</v>
      </c>
      <c r="H144" s="139">
        <v>3.6</v>
      </c>
      <c r="I144" s="140"/>
      <c r="J144" s="140"/>
      <c r="K144" s="139">
        <f>ROUND(P144*H144,3)</f>
        <v>0</v>
      </c>
      <c r="L144" s="141"/>
      <c r="M144" s="28"/>
      <c r="N144" s="142" t="s">
        <v>1</v>
      </c>
      <c r="O144" s="143" t="s">
        <v>41</v>
      </c>
      <c r="P144" s="144">
        <f>I144+J144</f>
        <v>0</v>
      </c>
      <c r="Q144" s="144">
        <f>ROUND(I144*H144,3)</f>
        <v>0</v>
      </c>
      <c r="R144" s="144">
        <f>ROUND(J144*H144,3)</f>
        <v>0</v>
      </c>
      <c r="T144" s="145">
        <f>S144*H144</f>
        <v>0</v>
      </c>
      <c r="U144" s="145">
        <v>1.89</v>
      </c>
      <c r="V144" s="145">
        <f>U144*H144</f>
        <v>6.8039999999999994</v>
      </c>
      <c r="W144" s="145">
        <v>0</v>
      </c>
      <c r="X144" s="146">
        <f>W144*H144</f>
        <v>0</v>
      </c>
      <c r="AR144" s="147" t="s">
        <v>131</v>
      </c>
      <c r="AT144" s="147" t="s">
        <v>127</v>
      </c>
      <c r="AU144" s="147" t="s">
        <v>132</v>
      </c>
      <c r="AY144" s="13" t="s">
        <v>125</v>
      </c>
      <c r="BE144" s="148">
        <f>IF(O144="základná",K144,0)</f>
        <v>0</v>
      </c>
      <c r="BF144" s="148">
        <f>IF(O144="znížená",K144,0)</f>
        <v>0</v>
      </c>
      <c r="BG144" s="148">
        <f>IF(O144="zákl. prenesená",K144,0)</f>
        <v>0</v>
      </c>
      <c r="BH144" s="148">
        <f>IF(O144="zníž. prenesená",K144,0)</f>
        <v>0</v>
      </c>
      <c r="BI144" s="148">
        <f>IF(O144="nulová",K144,0)</f>
        <v>0</v>
      </c>
      <c r="BJ144" s="13" t="s">
        <v>132</v>
      </c>
      <c r="BK144" s="149">
        <f>ROUND(P144*H144,3)</f>
        <v>0</v>
      </c>
      <c r="BL144" s="13" t="s">
        <v>131</v>
      </c>
      <c r="BM144" s="147" t="s">
        <v>187</v>
      </c>
    </row>
    <row r="145" spans="2:65" s="1" customFormat="1" ht="16.5" customHeight="1">
      <c r="B145" s="134"/>
      <c r="C145" s="135" t="s">
        <v>188</v>
      </c>
      <c r="D145" s="135" t="s">
        <v>127</v>
      </c>
      <c r="E145" s="136" t="s">
        <v>185</v>
      </c>
      <c r="F145" s="137" t="s">
        <v>186</v>
      </c>
      <c r="G145" s="138" t="s">
        <v>135</v>
      </c>
      <c r="H145" s="139">
        <v>38.4</v>
      </c>
      <c r="I145" s="140"/>
      <c r="J145" s="140"/>
      <c r="K145" s="139">
        <f>ROUND(P145*H145,3)</f>
        <v>0</v>
      </c>
      <c r="L145" s="141"/>
      <c r="M145" s="28"/>
      <c r="N145" s="142" t="s">
        <v>1</v>
      </c>
      <c r="O145" s="143" t="s">
        <v>41</v>
      </c>
      <c r="P145" s="144">
        <f>I145+J145</f>
        <v>0</v>
      </c>
      <c r="Q145" s="144">
        <f>ROUND(I145*H145,3)</f>
        <v>0</v>
      </c>
      <c r="R145" s="144">
        <f>ROUND(J145*H145,3)</f>
        <v>0</v>
      </c>
      <c r="T145" s="145">
        <f>S145*H145</f>
        <v>0</v>
      </c>
      <c r="U145" s="145">
        <v>1.89</v>
      </c>
      <c r="V145" s="145">
        <f>U145*H145</f>
        <v>72.575999999999993</v>
      </c>
      <c r="W145" s="145">
        <v>0</v>
      </c>
      <c r="X145" s="146">
        <f>W145*H145</f>
        <v>0</v>
      </c>
      <c r="AR145" s="147" t="s">
        <v>131</v>
      </c>
      <c r="AT145" s="147" t="s">
        <v>127</v>
      </c>
      <c r="AU145" s="147" t="s">
        <v>132</v>
      </c>
      <c r="AY145" s="13" t="s">
        <v>125</v>
      </c>
      <c r="BE145" s="148">
        <f>IF(O145="základná",K145,0)</f>
        <v>0</v>
      </c>
      <c r="BF145" s="148">
        <f>IF(O145="znížená",K145,0)</f>
        <v>0</v>
      </c>
      <c r="BG145" s="148">
        <f>IF(O145="zákl. prenesená",K145,0)</f>
        <v>0</v>
      </c>
      <c r="BH145" s="148">
        <f>IF(O145="zníž. prenesená",K145,0)</f>
        <v>0</v>
      </c>
      <c r="BI145" s="148">
        <f>IF(O145="nulová",K145,0)</f>
        <v>0</v>
      </c>
      <c r="BJ145" s="13" t="s">
        <v>132</v>
      </c>
      <c r="BK145" s="149">
        <f>ROUND(P145*H145,3)</f>
        <v>0</v>
      </c>
      <c r="BL145" s="13" t="s">
        <v>131</v>
      </c>
      <c r="BM145" s="147" t="s">
        <v>189</v>
      </c>
    </row>
    <row r="146" spans="2:65" s="1" customFormat="1" ht="16.5" customHeight="1">
      <c r="B146" s="134"/>
      <c r="C146" s="135" t="s">
        <v>161</v>
      </c>
      <c r="D146" s="135" t="s">
        <v>127</v>
      </c>
      <c r="E146" s="136" t="s">
        <v>190</v>
      </c>
      <c r="F146" s="137" t="s">
        <v>191</v>
      </c>
      <c r="G146" s="138" t="s">
        <v>135</v>
      </c>
      <c r="H146" s="139">
        <v>18</v>
      </c>
      <c r="I146" s="140"/>
      <c r="J146" s="140"/>
      <c r="K146" s="139">
        <f>ROUND(P146*H146,3)</f>
        <v>0</v>
      </c>
      <c r="L146" s="141"/>
      <c r="M146" s="28"/>
      <c r="N146" s="142" t="s">
        <v>1</v>
      </c>
      <c r="O146" s="143" t="s">
        <v>41</v>
      </c>
      <c r="P146" s="144">
        <f>I146+J146</f>
        <v>0</v>
      </c>
      <c r="Q146" s="144">
        <f>ROUND(I146*H146,3)</f>
        <v>0</v>
      </c>
      <c r="R146" s="144">
        <f>ROUND(J146*H146,3)</f>
        <v>0</v>
      </c>
      <c r="T146" s="145">
        <f>S146*H146</f>
        <v>0</v>
      </c>
      <c r="U146" s="145">
        <v>2.2000000000000002</v>
      </c>
      <c r="V146" s="145">
        <f>U146*H146</f>
        <v>39.6</v>
      </c>
      <c r="W146" s="145">
        <v>0</v>
      </c>
      <c r="X146" s="146">
        <f>W146*H146</f>
        <v>0</v>
      </c>
      <c r="AR146" s="147" t="s">
        <v>131</v>
      </c>
      <c r="AT146" s="147" t="s">
        <v>127</v>
      </c>
      <c r="AU146" s="147" t="s">
        <v>132</v>
      </c>
      <c r="AY146" s="13" t="s">
        <v>125</v>
      </c>
      <c r="BE146" s="148">
        <f>IF(O146="základná",K146,0)</f>
        <v>0</v>
      </c>
      <c r="BF146" s="148">
        <f>IF(O146="znížená",K146,0)</f>
        <v>0</v>
      </c>
      <c r="BG146" s="148">
        <f>IF(O146="zákl. prenesená",K146,0)</f>
        <v>0</v>
      </c>
      <c r="BH146" s="148">
        <f>IF(O146="zníž. prenesená",K146,0)</f>
        <v>0</v>
      </c>
      <c r="BI146" s="148">
        <f>IF(O146="nulová",K146,0)</f>
        <v>0</v>
      </c>
      <c r="BJ146" s="13" t="s">
        <v>132</v>
      </c>
      <c r="BK146" s="149">
        <f>ROUND(P146*H146,3)</f>
        <v>0</v>
      </c>
      <c r="BL146" s="13" t="s">
        <v>131</v>
      </c>
      <c r="BM146" s="147" t="s">
        <v>192</v>
      </c>
    </row>
    <row r="147" spans="2:65" s="11" customFormat="1" ht="22.9" customHeight="1">
      <c r="B147" s="121"/>
      <c r="D147" s="122" t="s">
        <v>76</v>
      </c>
      <c r="E147" s="132" t="s">
        <v>136</v>
      </c>
      <c r="F147" s="132" t="s">
        <v>193</v>
      </c>
      <c r="I147" s="124"/>
      <c r="J147" s="124"/>
      <c r="K147" s="133">
        <f>BK147</f>
        <v>0</v>
      </c>
      <c r="M147" s="121"/>
      <c r="N147" s="126"/>
      <c r="Q147" s="127">
        <f>SUM(Q148:Q149)</f>
        <v>0</v>
      </c>
      <c r="R147" s="127">
        <f>SUM(R148:R149)</f>
        <v>0</v>
      </c>
      <c r="T147" s="128">
        <f>SUM(T148:T149)</f>
        <v>0</v>
      </c>
      <c r="V147" s="128">
        <f>SUM(V148:V149)</f>
        <v>108.864</v>
      </c>
      <c r="X147" s="129">
        <f>SUM(X148:X149)</f>
        <v>0</v>
      </c>
      <c r="AR147" s="122" t="s">
        <v>84</v>
      </c>
      <c r="AT147" s="130" t="s">
        <v>76</v>
      </c>
      <c r="AU147" s="130" t="s">
        <v>84</v>
      </c>
      <c r="AY147" s="122" t="s">
        <v>125</v>
      </c>
      <c r="BK147" s="131">
        <f>SUM(BK148:BK149)</f>
        <v>0</v>
      </c>
    </row>
    <row r="148" spans="2:65" s="1" customFormat="1" ht="24.2" customHeight="1">
      <c r="B148" s="134"/>
      <c r="C148" s="135" t="s">
        <v>194</v>
      </c>
      <c r="D148" s="135" t="s">
        <v>127</v>
      </c>
      <c r="E148" s="136" t="s">
        <v>195</v>
      </c>
      <c r="F148" s="137" t="s">
        <v>196</v>
      </c>
      <c r="G148" s="138" t="s">
        <v>135</v>
      </c>
      <c r="H148" s="139">
        <v>45</v>
      </c>
      <c r="I148" s="140"/>
      <c r="J148" s="140"/>
      <c r="K148" s="139">
        <f>ROUND(P148*H148,3)</f>
        <v>0</v>
      </c>
      <c r="L148" s="141"/>
      <c r="M148" s="28"/>
      <c r="N148" s="142" t="s">
        <v>1</v>
      </c>
      <c r="O148" s="143" t="s">
        <v>41</v>
      </c>
      <c r="P148" s="144">
        <f>I148+J148</f>
        <v>0</v>
      </c>
      <c r="Q148" s="144">
        <f>ROUND(I148*H148,3)</f>
        <v>0</v>
      </c>
      <c r="R148" s="144">
        <f>ROUND(J148*H148,3)</f>
        <v>0</v>
      </c>
      <c r="T148" s="145">
        <f>S148*H148</f>
        <v>0</v>
      </c>
      <c r="U148" s="145">
        <v>2.4</v>
      </c>
      <c r="V148" s="145">
        <f>U148*H148</f>
        <v>108</v>
      </c>
      <c r="W148" s="145">
        <v>0</v>
      </c>
      <c r="X148" s="146">
        <f>W148*H148</f>
        <v>0</v>
      </c>
      <c r="AR148" s="147" t="s">
        <v>131</v>
      </c>
      <c r="AT148" s="147" t="s">
        <v>127</v>
      </c>
      <c r="AU148" s="147" t="s">
        <v>132</v>
      </c>
      <c r="AY148" s="13" t="s">
        <v>125</v>
      </c>
      <c r="BE148" s="148">
        <f>IF(O148="základná",K148,0)</f>
        <v>0</v>
      </c>
      <c r="BF148" s="148">
        <f>IF(O148="znížená",K148,0)</f>
        <v>0</v>
      </c>
      <c r="BG148" s="148">
        <f>IF(O148="zákl. prenesená",K148,0)</f>
        <v>0</v>
      </c>
      <c r="BH148" s="148">
        <f>IF(O148="zníž. prenesená",K148,0)</f>
        <v>0</v>
      </c>
      <c r="BI148" s="148">
        <f>IF(O148="nulová",K148,0)</f>
        <v>0</v>
      </c>
      <c r="BJ148" s="13" t="s">
        <v>132</v>
      </c>
      <c r="BK148" s="149">
        <f>ROUND(P148*H148,3)</f>
        <v>0</v>
      </c>
      <c r="BL148" s="13" t="s">
        <v>131</v>
      </c>
      <c r="BM148" s="147" t="s">
        <v>197</v>
      </c>
    </row>
    <row r="149" spans="2:65" s="1" customFormat="1" ht="24.2" customHeight="1">
      <c r="B149" s="134"/>
      <c r="C149" s="150" t="s">
        <v>8</v>
      </c>
      <c r="D149" s="150" t="s">
        <v>165</v>
      </c>
      <c r="E149" s="151" t="s">
        <v>198</v>
      </c>
      <c r="F149" s="152" t="s">
        <v>199</v>
      </c>
      <c r="G149" s="153" t="s">
        <v>200</v>
      </c>
      <c r="H149" s="154">
        <v>180</v>
      </c>
      <c r="I149" s="155"/>
      <c r="J149" s="156"/>
      <c r="K149" s="154">
        <f>ROUND(P149*H149,3)</f>
        <v>0</v>
      </c>
      <c r="L149" s="156"/>
      <c r="M149" s="157"/>
      <c r="N149" s="158" t="s">
        <v>1</v>
      </c>
      <c r="O149" s="143" t="s">
        <v>41</v>
      </c>
      <c r="P149" s="144">
        <f>I149+J149</f>
        <v>0</v>
      </c>
      <c r="Q149" s="144">
        <f>ROUND(I149*H149,3)</f>
        <v>0</v>
      </c>
      <c r="R149" s="144">
        <f>ROUND(J149*H149,3)</f>
        <v>0</v>
      </c>
      <c r="T149" s="145">
        <f>S149*H149</f>
        <v>0</v>
      </c>
      <c r="U149" s="145">
        <v>4.7999999999999996E-3</v>
      </c>
      <c r="V149" s="145">
        <f>U149*H149</f>
        <v>0.86399999999999988</v>
      </c>
      <c r="W149" s="145">
        <v>0</v>
      </c>
      <c r="X149" s="146">
        <f>W149*H149</f>
        <v>0</v>
      </c>
      <c r="AR149" s="147" t="s">
        <v>143</v>
      </c>
      <c r="AT149" s="147" t="s">
        <v>165</v>
      </c>
      <c r="AU149" s="147" t="s">
        <v>132</v>
      </c>
      <c r="AY149" s="13" t="s">
        <v>125</v>
      </c>
      <c r="BE149" s="148">
        <f>IF(O149="základná",K149,0)</f>
        <v>0</v>
      </c>
      <c r="BF149" s="148">
        <f>IF(O149="znížená",K149,0)</f>
        <v>0</v>
      </c>
      <c r="BG149" s="148">
        <f>IF(O149="zákl. prenesená",K149,0)</f>
        <v>0</v>
      </c>
      <c r="BH149" s="148">
        <f>IF(O149="zníž. prenesená",K149,0)</f>
        <v>0</v>
      </c>
      <c r="BI149" s="148">
        <f>IF(O149="nulová",K149,0)</f>
        <v>0</v>
      </c>
      <c r="BJ149" s="13" t="s">
        <v>132</v>
      </c>
      <c r="BK149" s="149">
        <f>ROUND(P149*H149,3)</f>
        <v>0</v>
      </c>
      <c r="BL149" s="13" t="s">
        <v>131</v>
      </c>
      <c r="BM149" s="147" t="s">
        <v>201</v>
      </c>
    </row>
    <row r="150" spans="2:65" s="11" customFormat="1" ht="22.9" customHeight="1">
      <c r="B150" s="121"/>
      <c r="D150" s="122" t="s">
        <v>76</v>
      </c>
      <c r="E150" s="132" t="s">
        <v>131</v>
      </c>
      <c r="F150" s="132" t="s">
        <v>202</v>
      </c>
      <c r="I150" s="124"/>
      <c r="J150" s="124"/>
      <c r="K150" s="133">
        <f>BK150</f>
        <v>0</v>
      </c>
      <c r="M150" s="121"/>
      <c r="N150" s="126"/>
      <c r="Q150" s="127">
        <f>SUM(Q151:Q153)</f>
        <v>0</v>
      </c>
      <c r="R150" s="127">
        <f>SUM(R151:R153)</f>
        <v>0</v>
      </c>
      <c r="T150" s="128">
        <f>SUM(T151:T153)</f>
        <v>0</v>
      </c>
      <c r="V150" s="128">
        <f>SUM(V151:V153)</f>
        <v>130.52000000000001</v>
      </c>
      <c r="X150" s="129">
        <f>SUM(X151:X153)</f>
        <v>0</v>
      </c>
      <c r="AR150" s="122" t="s">
        <v>84</v>
      </c>
      <c r="AT150" s="130" t="s">
        <v>76</v>
      </c>
      <c r="AU150" s="130" t="s">
        <v>84</v>
      </c>
      <c r="AY150" s="122" t="s">
        <v>125</v>
      </c>
      <c r="BK150" s="131">
        <f>SUM(BK151:BK153)</f>
        <v>0</v>
      </c>
    </row>
    <row r="151" spans="2:65" s="1" customFormat="1" ht="24.2" customHeight="1">
      <c r="B151" s="134"/>
      <c r="C151" s="135" t="s">
        <v>203</v>
      </c>
      <c r="D151" s="135" t="s">
        <v>127</v>
      </c>
      <c r="E151" s="136" t="s">
        <v>204</v>
      </c>
      <c r="F151" s="137" t="s">
        <v>205</v>
      </c>
      <c r="G151" s="138" t="s">
        <v>130</v>
      </c>
      <c r="H151" s="139">
        <v>52</v>
      </c>
      <c r="I151" s="140"/>
      <c r="J151" s="140"/>
      <c r="K151" s="139">
        <f>ROUND(P151*H151,3)</f>
        <v>0</v>
      </c>
      <c r="L151" s="141"/>
      <c r="M151" s="28"/>
      <c r="N151" s="142" t="s">
        <v>1</v>
      </c>
      <c r="O151" s="143" t="s">
        <v>41</v>
      </c>
      <c r="P151" s="144">
        <f>I151+J151</f>
        <v>0</v>
      </c>
      <c r="Q151" s="144">
        <f>ROUND(I151*H151,3)</f>
        <v>0</v>
      </c>
      <c r="R151" s="144">
        <f>ROUND(J151*H151,3)</f>
        <v>0</v>
      </c>
      <c r="T151" s="145">
        <f>S151*H151</f>
        <v>0</v>
      </c>
      <c r="U151" s="145">
        <v>0.32</v>
      </c>
      <c r="V151" s="145">
        <f>U151*H151</f>
        <v>16.64</v>
      </c>
      <c r="W151" s="145">
        <v>0</v>
      </c>
      <c r="X151" s="146">
        <f>W151*H151</f>
        <v>0</v>
      </c>
      <c r="AR151" s="147" t="s">
        <v>131</v>
      </c>
      <c r="AT151" s="147" t="s">
        <v>127</v>
      </c>
      <c r="AU151" s="147" t="s">
        <v>132</v>
      </c>
      <c r="AY151" s="13" t="s">
        <v>125</v>
      </c>
      <c r="BE151" s="148">
        <f>IF(O151="základná",K151,0)</f>
        <v>0</v>
      </c>
      <c r="BF151" s="148">
        <f>IF(O151="znížená",K151,0)</f>
        <v>0</v>
      </c>
      <c r="BG151" s="148">
        <f>IF(O151="zákl. prenesená",K151,0)</f>
        <v>0</v>
      </c>
      <c r="BH151" s="148">
        <f>IF(O151="zníž. prenesená",K151,0)</f>
        <v>0</v>
      </c>
      <c r="BI151" s="148">
        <f>IF(O151="nulová",K151,0)</f>
        <v>0</v>
      </c>
      <c r="BJ151" s="13" t="s">
        <v>132</v>
      </c>
      <c r="BK151" s="149">
        <f>ROUND(P151*H151,3)</f>
        <v>0</v>
      </c>
      <c r="BL151" s="13" t="s">
        <v>131</v>
      </c>
      <c r="BM151" s="147" t="s">
        <v>206</v>
      </c>
    </row>
    <row r="152" spans="2:65" s="1" customFormat="1" ht="24.2" customHeight="1">
      <c r="B152" s="134"/>
      <c r="C152" s="135" t="s">
        <v>179</v>
      </c>
      <c r="D152" s="135" t="s">
        <v>127</v>
      </c>
      <c r="E152" s="136" t="s">
        <v>207</v>
      </c>
      <c r="F152" s="137" t="s">
        <v>208</v>
      </c>
      <c r="G152" s="138" t="s">
        <v>135</v>
      </c>
      <c r="H152" s="139">
        <v>41.6</v>
      </c>
      <c r="I152" s="140"/>
      <c r="J152" s="140"/>
      <c r="K152" s="139">
        <f>ROUND(P152*H152,3)</f>
        <v>0</v>
      </c>
      <c r="L152" s="141"/>
      <c r="M152" s="28"/>
      <c r="N152" s="142" t="s">
        <v>1</v>
      </c>
      <c r="O152" s="143" t="s">
        <v>41</v>
      </c>
      <c r="P152" s="144">
        <f>I152+J152</f>
        <v>0</v>
      </c>
      <c r="Q152" s="144">
        <f>ROUND(I152*H152,3)</f>
        <v>0</v>
      </c>
      <c r="R152" s="144">
        <f>ROUND(J152*H152,3)</f>
        <v>0</v>
      </c>
      <c r="T152" s="145">
        <f>S152*H152</f>
        <v>0</v>
      </c>
      <c r="U152" s="145">
        <v>2.2000000000000002</v>
      </c>
      <c r="V152" s="145">
        <f>U152*H152</f>
        <v>91.52000000000001</v>
      </c>
      <c r="W152" s="145">
        <v>0</v>
      </c>
      <c r="X152" s="146">
        <f>W152*H152</f>
        <v>0</v>
      </c>
      <c r="AR152" s="147" t="s">
        <v>131</v>
      </c>
      <c r="AT152" s="147" t="s">
        <v>127</v>
      </c>
      <c r="AU152" s="147" t="s">
        <v>132</v>
      </c>
      <c r="AY152" s="13" t="s">
        <v>125</v>
      </c>
      <c r="BE152" s="148">
        <f>IF(O152="základná",K152,0)</f>
        <v>0</v>
      </c>
      <c r="BF152" s="148">
        <f>IF(O152="znížená",K152,0)</f>
        <v>0</v>
      </c>
      <c r="BG152" s="148">
        <f>IF(O152="zákl. prenesená",K152,0)</f>
        <v>0</v>
      </c>
      <c r="BH152" s="148">
        <f>IF(O152="zníž. prenesená",K152,0)</f>
        <v>0</v>
      </c>
      <c r="BI152" s="148">
        <f>IF(O152="nulová",K152,0)</f>
        <v>0</v>
      </c>
      <c r="BJ152" s="13" t="s">
        <v>132</v>
      </c>
      <c r="BK152" s="149">
        <f>ROUND(P152*H152,3)</f>
        <v>0</v>
      </c>
      <c r="BL152" s="13" t="s">
        <v>131</v>
      </c>
      <c r="BM152" s="147" t="s">
        <v>209</v>
      </c>
    </row>
    <row r="153" spans="2:65" s="1" customFormat="1" ht="33" customHeight="1">
      <c r="B153" s="134"/>
      <c r="C153" s="135" t="s">
        <v>210</v>
      </c>
      <c r="D153" s="135" t="s">
        <v>127</v>
      </c>
      <c r="E153" s="136" t="s">
        <v>211</v>
      </c>
      <c r="F153" s="137" t="s">
        <v>212</v>
      </c>
      <c r="G153" s="138" t="s">
        <v>130</v>
      </c>
      <c r="H153" s="139">
        <v>52</v>
      </c>
      <c r="I153" s="140"/>
      <c r="J153" s="140"/>
      <c r="K153" s="139">
        <f>ROUND(P153*H153,3)</f>
        <v>0</v>
      </c>
      <c r="L153" s="141"/>
      <c r="M153" s="28"/>
      <c r="N153" s="142" t="s">
        <v>1</v>
      </c>
      <c r="O153" s="143" t="s">
        <v>41</v>
      </c>
      <c r="P153" s="144">
        <f>I153+J153</f>
        <v>0</v>
      </c>
      <c r="Q153" s="144">
        <f>ROUND(I153*H153,3)</f>
        <v>0</v>
      </c>
      <c r="R153" s="144">
        <f>ROUND(J153*H153,3)</f>
        <v>0</v>
      </c>
      <c r="T153" s="145">
        <f>S153*H153</f>
        <v>0</v>
      </c>
      <c r="U153" s="145">
        <v>0.43</v>
      </c>
      <c r="V153" s="145">
        <f>U153*H153</f>
        <v>22.36</v>
      </c>
      <c r="W153" s="145">
        <v>0</v>
      </c>
      <c r="X153" s="146">
        <f>W153*H153</f>
        <v>0</v>
      </c>
      <c r="AR153" s="147" t="s">
        <v>131</v>
      </c>
      <c r="AT153" s="147" t="s">
        <v>127</v>
      </c>
      <c r="AU153" s="147" t="s">
        <v>132</v>
      </c>
      <c r="AY153" s="13" t="s">
        <v>125</v>
      </c>
      <c r="BE153" s="148">
        <f>IF(O153="základná",K153,0)</f>
        <v>0</v>
      </c>
      <c r="BF153" s="148">
        <f>IF(O153="znížená",K153,0)</f>
        <v>0</v>
      </c>
      <c r="BG153" s="148">
        <f>IF(O153="zákl. prenesená",K153,0)</f>
        <v>0</v>
      </c>
      <c r="BH153" s="148">
        <f>IF(O153="zníž. prenesená",K153,0)</f>
        <v>0</v>
      </c>
      <c r="BI153" s="148">
        <f>IF(O153="nulová",K153,0)</f>
        <v>0</v>
      </c>
      <c r="BJ153" s="13" t="s">
        <v>132</v>
      </c>
      <c r="BK153" s="149">
        <f>ROUND(P153*H153,3)</f>
        <v>0</v>
      </c>
      <c r="BL153" s="13" t="s">
        <v>131</v>
      </c>
      <c r="BM153" s="147" t="s">
        <v>213</v>
      </c>
    </row>
    <row r="154" spans="2:65" s="11" customFormat="1" ht="22.9" customHeight="1">
      <c r="B154" s="121"/>
      <c r="D154" s="122" t="s">
        <v>76</v>
      </c>
      <c r="E154" s="132" t="s">
        <v>144</v>
      </c>
      <c r="F154" s="132" t="s">
        <v>214</v>
      </c>
      <c r="I154" s="124"/>
      <c r="J154" s="124"/>
      <c r="K154" s="133">
        <f>BK154</f>
        <v>0</v>
      </c>
      <c r="M154" s="121"/>
      <c r="N154" s="126"/>
      <c r="Q154" s="127">
        <f>SUM(Q155:Q161)</f>
        <v>0</v>
      </c>
      <c r="R154" s="127">
        <f>SUM(R155:R161)</f>
        <v>0</v>
      </c>
      <c r="T154" s="128">
        <f>SUM(T155:T161)</f>
        <v>0</v>
      </c>
      <c r="V154" s="128">
        <f>SUM(V155:V161)</f>
        <v>11323.237650000001</v>
      </c>
      <c r="X154" s="129">
        <f>SUM(X155:X161)</f>
        <v>0</v>
      </c>
      <c r="AR154" s="122" t="s">
        <v>84</v>
      </c>
      <c r="AT154" s="130" t="s">
        <v>76</v>
      </c>
      <c r="AU154" s="130" t="s">
        <v>84</v>
      </c>
      <c r="AY154" s="122" t="s">
        <v>125</v>
      </c>
      <c r="BK154" s="131">
        <f>SUM(BK155:BK161)</f>
        <v>0</v>
      </c>
    </row>
    <row r="155" spans="2:65" s="1" customFormat="1" ht="37.9" customHeight="1">
      <c r="B155" s="134"/>
      <c r="C155" s="135" t="s">
        <v>215</v>
      </c>
      <c r="D155" s="135" t="s">
        <v>127</v>
      </c>
      <c r="E155" s="136" t="s">
        <v>216</v>
      </c>
      <c r="F155" s="137" t="s">
        <v>217</v>
      </c>
      <c r="G155" s="138" t="s">
        <v>130</v>
      </c>
      <c r="H155" s="139">
        <v>9752.5</v>
      </c>
      <c r="I155" s="140"/>
      <c r="J155" s="140"/>
      <c r="K155" s="139">
        <f t="shared" ref="K155:K161" si="14">ROUND(P155*H155,3)</f>
        <v>0</v>
      </c>
      <c r="L155" s="141"/>
      <c r="M155" s="28"/>
      <c r="N155" s="142" t="s">
        <v>1</v>
      </c>
      <c r="O155" s="143" t="s">
        <v>41</v>
      </c>
      <c r="P155" s="144">
        <f t="shared" ref="P155:P161" si="15">I155+J155</f>
        <v>0</v>
      </c>
      <c r="Q155" s="144">
        <f t="shared" ref="Q155:Q161" si="16">ROUND(I155*H155,3)</f>
        <v>0</v>
      </c>
      <c r="R155" s="144">
        <f t="shared" ref="R155:R161" si="17">ROUND(J155*H155,3)</f>
        <v>0</v>
      </c>
      <c r="T155" s="145">
        <f t="shared" ref="T155:T161" si="18">S155*H155</f>
        <v>0</v>
      </c>
      <c r="U155" s="145">
        <v>1.206E-2</v>
      </c>
      <c r="V155" s="145">
        <f t="shared" ref="V155:V161" si="19">U155*H155</f>
        <v>117.61515</v>
      </c>
      <c r="W155" s="145">
        <v>0</v>
      </c>
      <c r="X155" s="146">
        <f t="shared" ref="X155:X161" si="20">W155*H155</f>
        <v>0</v>
      </c>
      <c r="AR155" s="147" t="s">
        <v>131</v>
      </c>
      <c r="AT155" s="147" t="s">
        <v>127</v>
      </c>
      <c r="AU155" s="147" t="s">
        <v>132</v>
      </c>
      <c r="AY155" s="13" t="s">
        <v>125</v>
      </c>
      <c r="BE155" s="148">
        <f t="shared" ref="BE155:BE161" si="21">IF(O155="základná",K155,0)</f>
        <v>0</v>
      </c>
      <c r="BF155" s="148">
        <f t="shared" ref="BF155:BF161" si="22">IF(O155="znížená",K155,0)</f>
        <v>0</v>
      </c>
      <c r="BG155" s="148">
        <f t="shared" ref="BG155:BG161" si="23">IF(O155="zákl. prenesená",K155,0)</f>
        <v>0</v>
      </c>
      <c r="BH155" s="148">
        <f t="shared" ref="BH155:BH161" si="24">IF(O155="zníž. prenesená",K155,0)</f>
        <v>0</v>
      </c>
      <c r="BI155" s="148">
        <f t="shared" ref="BI155:BI161" si="25">IF(O155="nulová",K155,0)</f>
        <v>0</v>
      </c>
      <c r="BJ155" s="13" t="s">
        <v>132</v>
      </c>
      <c r="BK155" s="149">
        <f t="shared" ref="BK155:BK161" si="26">ROUND(P155*H155,3)</f>
        <v>0</v>
      </c>
      <c r="BL155" s="13" t="s">
        <v>131</v>
      </c>
      <c r="BM155" s="147" t="s">
        <v>218</v>
      </c>
    </row>
    <row r="156" spans="2:65" s="1" customFormat="1" ht="24.2" customHeight="1">
      <c r="B156" s="134"/>
      <c r="C156" s="135" t="s">
        <v>219</v>
      </c>
      <c r="D156" s="135" t="s">
        <v>127</v>
      </c>
      <c r="E156" s="136" t="s">
        <v>220</v>
      </c>
      <c r="F156" s="137" t="s">
        <v>221</v>
      </c>
      <c r="G156" s="138" t="s">
        <v>130</v>
      </c>
      <c r="H156" s="139">
        <v>19505</v>
      </c>
      <c r="I156" s="140"/>
      <c r="J156" s="140"/>
      <c r="K156" s="139">
        <f t="shared" si="14"/>
        <v>0</v>
      </c>
      <c r="L156" s="141"/>
      <c r="M156" s="28"/>
      <c r="N156" s="142" t="s">
        <v>1</v>
      </c>
      <c r="O156" s="143" t="s">
        <v>41</v>
      </c>
      <c r="P156" s="144">
        <f t="shared" si="15"/>
        <v>0</v>
      </c>
      <c r="Q156" s="144">
        <f t="shared" si="16"/>
        <v>0</v>
      </c>
      <c r="R156" s="144">
        <f t="shared" si="17"/>
        <v>0</v>
      </c>
      <c r="T156" s="145">
        <f t="shared" si="18"/>
        <v>0</v>
      </c>
      <c r="U156" s="145">
        <v>0</v>
      </c>
      <c r="V156" s="145">
        <f t="shared" si="19"/>
        <v>0</v>
      </c>
      <c r="W156" s="145">
        <v>0</v>
      </c>
      <c r="X156" s="146">
        <f t="shared" si="20"/>
        <v>0</v>
      </c>
      <c r="AR156" s="147" t="s">
        <v>131</v>
      </c>
      <c r="AT156" s="147" t="s">
        <v>127</v>
      </c>
      <c r="AU156" s="147" t="s">
        <v>132</v>
      </c>
      <c r="AY156" s="13" t="s">
        <v>125</v>
      </c>
      <c r="BE156" s="148">
        <f t="shared" si="21"/>
        <v>0</v>
      </c>
      <c r="BF156" s="148">
        <f t="shared" si="22"/>
        <v>0</v>
      </c>
      <c r="BG156" s="148">
        <f t="shared" si="23"/>
        <v>0</v>
      </c>
      <c r="BH156" s="148">
        <f t="shared" si="24"/>
        <v>0</v>
      </c>
      <c r="BI156" s="148">
        <f t="shared" si="25"/>
        <v>0</v>
      </c>
      <c r="BJ156" s="13" t="s">
        <v>132</v>
      </c>
      <c r="BK156" s="149">
        <f t="shared" si="26"/>
        <v>0</v>
      </c>
      <c r="BL156" s="13" t="s">
        <v>131</v>
      </c>
      <c r="BM156" s="147" t="s">
        <v>222</v>
      </c>
    </row>
    <row r="157" spans="2:65" s="1" customFormat="1" ht="33" customHeight="1">
      <c r="B157" s="134"/>
      <c r="C157" s="135" t="s">
        <v>223</v>
      </c>
      <c r="D157" s="135" t="s">
        <v>127</v>
      </c>
      <c r="E157" s="136" t="s">
        <v>224</v>
      </c>
      <c r="F157" s="137" t="s">
        <v>225</v>
      </c>
      <c r="G157" s="138" t="s">
        <v>130</v>
      </c>
      <c r="H157" s="139">
        <v>9752.5</v>
      </c>
      <c r="I157" s="140"/>
      <c r="J157" s="140"/>
      <c r="K157" s="139">
        <f t="shared" si="14"/>
        <v>0</v>
      </c>
      <c r="L157" s="141"/>
      <c r="M157" s="28"/>
      <c r="N157" s="142" t="s">
        <v>1</v>
      </c>
      <c r="O157" s="143" t="s">
        <v>41</v>
      </c>
      <c r="P157" s="144">
        <f t="shared" si="15"/>
        <v>0</v>
      </c>
      <c r="Q157" s="144">
        <f t="shared" si="16"/>
        <v>0</v>
      </c>
      <c r="R157" s="144">
        <f t="shared" si="17"/>
        <v>0</v>
      </c>
      <c r="T157" s="145">
        <f t="shared" si="18"/>
        <v>0</v>
      </c>
      <c r="U157" s="145">
        <v>0.06</v>
      </c>
      <c r="V157" s="145">
        <f t="shared" si="19"/>
        <v>585.15</v>
      </c>
      <c r="W157" s="145">
        <v>0</v>
      </c>
      <c r="X157" s="146">
        <f t="shared" si="20"/>
        <v>0</v>
      </c>
      <c r="AR157" s="147" t="s">
        <v>131</v>
      </c>
      <c r="AT157" s="147" t="s">
        <v>127</v>
      </c>
      <c r="AU157" s="147" t="s">
        <v>132</v>
      </c>
      <c r="AY157" s="13" t="s">
        <v>125</v>
      </c>
      <c r="BE157" s="148">
        <f t="shared" si="21"/>
        <v>0</v>
      </c>
      <c r="BF157" s="148">
        <f t="shared" si="22"/>
        <v>0</v>
      </c>
      <c r="BG157" s="148">
        <f t="shared" si="23"/>
        <v>0</v>
      </c>
      <c r="BH157" s="148">
        <f t="shared" si="24"/>
        <v>0</v>
      </c>
      <c r="BI157" s="148">
        <f t="shared" si="25"/>
        <v>0</v>
      </c>
      <c r="BJ157" s="13" t="s">
        <v>132</v>
      </c>
      <c r="BK157" s="149">
        <f t="shared" si="26"/>
        <v>0</v>
      </c>
      <c r="BL157" s="13" t="s">
        <v>131</v>
      </c>
      <c r="BM157" s="147" t="s">
        <v>226</v>
      </c>
    </row>
    <row r="158" spans="2:65" s="1" customFormat="1" ht="37.9" customHeight="1">
      <c r="B158" s="134"/>
      <c r="C158" s="135" t="s">
        <v>227</v>
      </c>
      <c r="D158" s="135" t="s">
        <v>127</v>
      </c>
      <c r="E158" s="136" t="s">
        <v>228</v>
      </c>
      <c r="F158" s="137" t="s">
        <v>229</v>
      </c>
      <c r="G158" s="138" t="s">
        <v>130</v>
      </c>
      <c r="H158" s="139">
        <v>9752.5</v>
      </c>
      <c r="I158" s="140"/>
      <c r="J158" s="140"/>
      <c r="K158" s="139">
        <f t="shared" si="14"/>
        <v>0</v>
      </c>
      <c r="L158" s="141"/>
      <c r="M158" s="28"/>
      <c r="N158" s="142" t="s">
        <v>1</v>
      </c>
      <c r="O158" s="143" t="s">
        <v>41</v>
      </c>
      <c r="P158" s="144">
        <f t="shared" si="15"/>
        <v>0</v>
      </c>
      <c r="Q158" s="144">
        <f t="shared" si="16"/>
        <v>0</v>
      </c>
      <c r="R158" s="144">
        <f t="shared" si="17"/>
        <v>0</v>
      </c>
      <c r="T158" s="145">
        <f t="shared" si="18"/>
        <v>0</v>
      </c>
      <c r="U158" s="145">
        <v>0.55100000000000005</v>
      </c>
      <c r="V158" s="145">
        <f t="shared" si="19"/>
        <v>5373.6275000000005</v>
      </c>
      <c r="W158" s="145">
        <v>0</v>
      </c>
      <c r="X158" s="146">
        <f t="shared" si="20"/>
        <v>0</v>
      </c>
      <c r="AR158" s="147" t="s">
        <v>131</v>
      </c>
      <c r="AT158" s="147" t="s">
        <v>127</v>
      </c>
      <c r="AU158" s="147" t="s">
        <v>132</v>
      </c>
      <c r="AY158" s="13" t="s">
        <v>125</v>
      </c>
      <c r="BE158" s="148">
        <f t="shared" si="21"/>
        <v>0</v>
      </c>
      <c r="BF158" s="148">
        <f t="shared" si="22"/>
        <v>0</v>
      </c>
      <c r="BG158" s="148">
        <f t="shared" si="23"/>
        <v>0</v>
      </c>
      <c r="BH158" s="148">
        <f t="shared" si="24"/>
        <v>0</v>
      </c>
      <c r="BI158" s="148">
        <f t="shared" si="25"/>
        <v>0</v>
      </c>
      <c r="BJ158" s="13" t="s">
        <v>132</v>
      </c>
      <c r="BK158" s="149">
        <f t="shared" si="26"/>
        <v>0</v>
      </c>
      <c r="BL158" s="13" t="s">
        <v>131</v>
      </c>
      <c r="BM158" s="147" t="s">
        <v>230</v>
      </c>
    </row>
    <row r="159" spans="2:65" s="1" customFormat="1" ht="24.2" customHeight="1">
      <c r="B159" s="134"/>
      <c r="C159" s="135" t="s">
        <v>183</v>
      </c>
      <c r="D159" s="135" t="s">
        <v>127</v>
      </c>
      <c r="E159" s="136" t="s">
        <v>231</v>
      </c>
      <c r="F159" s="137" t="s">
        <v>232</v>
      </c>
      <c r="G159" s="138" t="s">
        <v>130</v>
      </c>
      <c r="H159" s="139">
        <v>9752.5</v>
      </c>
      <c r="I159" s="140"/>
      <c r="J159" s="140"/>
      <c r="K159" s="139">
        <f t="shared" si="14"/>
        <v>0</v>
      </c>
      <c r="L159" s="141"/>
      <c r="M159" s="28"/>
      <c r="N159" s="142" t="s">
        <v>1</v>
      </c>
      <c r="O159" s="143" t="s">
        <v>41</v>
      </c>
      <c r="P159" s="144">
        <f t="shared" si="15"/>
        <v>0</v>
      </c>
      <c r="Q159" s="144">
        <f t="shared" si="16"/>
        <v>0</v>
      </c>
      <c r="R159" s="144">
        <f t="shared" si="17"/>
        <v>0</v>
      </c>
      <c r="T159" s="145">
        <f t="shared" si="18"/>
        <v>0</v>
      </c>
      <c r="U159" s="145">
        <v>0.128</v>
      </c>
      <c r="V159" s="145">
        <f t="shared" si="19"/>
        <v>1248.32</v>
      </c>
      <c r="W159" s="145">
        <v>0</v>
      </c>
      <c r="X159" s="146">
        <f t="shared" si="20"/>
        <v>0</v>
      </c>
      <c r="AR159" s="147" t="s">
        <v>131</v>
      </c>
      <c r="AT159" s="147" t="s">
        <v>127</v>
      </c>
      <c r="AU159" s="147" t="s">
        <v>132</v>
      </c>
      <c r="AY159" s="13" t="s">
        <v>125</v>
      </c>
      <c r="BE159" s="148">
        <f t="shared" si="21"/>
        <v>0</v>
      </c>
      <c r="BF159" s="148">
        <f t="shared" si="22"/>
        <v>0</v>
      </c>
      <c r="BG159" s="148">
        <f t="shared" si="23"/>
        <v>0</v>
      </c>
      <c r="BH159" s="148">
        <f t="shared" si="24"/>
        <v>0</v>
      </c>
      <c r="BI159" s="148">
        <f t="shared" si="25"/>
        <v>0</v>
      </c>
      <c r="BJ159" s="13" t="s">
        <v>132</v>
      </c>
      <c r="BK159" s="149">
        <f t="shared" si="26"/>
        <v>0</v>
      </c>
      <c r="BL159" s="13" t="s">
        <v>131</v>
      </c>
      <c r="BM159" s="147" t="s">
        <v>233</v>
      </c>
    </row>
    <row r="160" spans="2:65" s="1" customFormat="1" ht="21.75" customHeight="1">
      <c r="B160" s="134"/>
      <c r="C160" s="135" t="s">
        <v>234</v>
      </c>
      <c r="D160" s="135" t="s">
        <v>127</v>
      </c>
      <c r="E160" s="136" t="s">
        <v>235</v>
      </c>
      <c r="F160" s="137" t="s">
        <v>236</v>
      </c>
      <c r="G160" s="138" t="s">
        <v>130</v>
      </c>
      <c r="H160" s="139">
        <v>9752.5</v>
      </c>
      <c r="I160" s="140"/>
      <c r="J160" s="140"/>
      <c r="K160" s="139">
        <f t="shared" si="14"/>
        <v>0</v>
      </c>
      <c r="L160" s="141"/>
      <c r="M160" s="28"/>
      <c r="N160" s="142" t="s">
        <v>1</v>
      </c>
      <c r="O160" s="143" t="s">
        <v>41</v>
      </c>
      <c r="P160" s="144">
        <f t="shared" si="15"/>
        <v>0</v>
      </c>
      <c r="Q160" s="144">
        <f t="shared" si="16"/>
        <v>0</v>
      </c>
      <c r="R160" s="144">
        <f t="shared" si="17"/>
        <v>0</v>
      </c>
      <c r="T160" s="145">
        <f t="shared" si="18"/>
        <v>0</v>
      </c>
      <c r="U160" s="145">
        <v>0.13</v>
      </c>
      <c r="V160" s="145">
        <f t="shared" si="19"/>
        <v>1267.825</v>
      </c>
      <c r="W160" s="145">
        <v>0</v>
      </c>
      <c r="X160" s="146">
        <f t="shared" si="20"/>
        <v>0</v>
      </c>
      <c r="AR160" s="147" t="s">
        <v>131</v>
      </c>
      <c r="AT160" s="147" t="s">
        <v>127</v>
      </c>
      <c r="AU160" s="147" t="s">
        <v>132</v>
      </c>
      <c r="AY160" s="13" t="s">
        <v>125</v>
      </c>
      <c r="BE160" s="148">
        <f t="shared" si="21"/>
        <v>0</v>
      </c>
      <c r="BF160" s="148">
        <f t="shared" si="22"/>
        <v>0</v>
      </c>
      <c r="BG160" s="148">
        <f t="shared" si="23"/>
        <v>0</v>
      </c>
      <c r="BH160" s="148">
        <f t="shared" si="24"/>
        <v>0</v>
      </c>
      <c r="BI160" s="148">
        <f t="shared" si="25"/>
        <v>0</v>
      </c>
      <c r="BJ160" s="13" t="s">
        <v>132</v>
      </c>
      <c r="BK160" s="149">
        <f t="shared" si="26"/>
        <v>0</v>
      </c>
      <c r="BL160" s="13" t="s">
        <v>131</v>
      </c>
      <c r="BM160" s="147" t="s">
        <v>237</v>
      </c>
    </row>
    <row r="161" spans="2:65" s="1" customFormat="1" ht="24.2" customHeight="1">
      <c r="B161" s="134"/>
      <c r="C161" s="135" t="s">
        <v>187</v>
      </c>
      <c r="D161" s="135" t="s">
        <v>127</v>
      </c>
      <c r="E161" s="136" t="s">
        <v>238</v>
      </c>
      <c r="F161" s="137" t="s">
        <v>239</v>
      </c>
      <c r="G161" s="138" t="s">
        <v>130</v>
      </c>
      <c r="H161" s="139">
        <v>9752.5</v>
      </c>
      <c r="I161" s="140"/>
      <c r="J161" s="140"/>
      <c r="K161" s="139">
        <f t="shared" si="14"/>
        <v>0</v>
      </c>
      <c r="L161" s="141"/>
      <c r="M161" s="28"/>
      <c r="N161" s="142" t="s">
        <v>1</v>
      </c>
      <c r="O161" s="143" t="s">
        <v>41</v>
      </c>
      <c r="P161" s="144">
        <f t="shared" si="15"/>
        <v>0</v>
      </c>
      <c r="Q161" s="144">
        <f t="shared" si="16"/>
        <v>0</v>
      </c>
      <c r="R161" s="144">
        <f t="shared" si="17"/>
        <v>0</v>
      </c>
      <c r="T161" s="145">
        <f t="shared" si="18"/>
        <v>0</v>
      </c>
      <c r="U161" s="145">
        <v>0.28000000000000003</v>
      </c>
      <c r="V161" s="145">
        <f t="shared" si="19"/>
        <v>2730.7000000000003</v>
      </c>
      <c r="W161" s="145">
        <v>0</v>
      </c>
      <c r="X161" s="146">
        <f t="shared" si="20"/>
        <v>0</v>
      </c>
      <c r="AR161" s="147" t="s">
        <v>131</v>
      </c>
      <c r="AT161" s="147" t="s">
        <v>127</v>
      </c>
      <c r="AU161" s="147" t="s">
        <v>132</v>
      </c>
      <c r="AY161" s="13" t="s">
        <v>125</v>
      </c>
      <c r="BE161" s="148">
        <f t="shared" si="21"/>
        <v>0</v>
      </c>
      <c r="BF161" s="148">
        <f t="shared" si="22"/>
        <v>0</v>
      </c>
      <c r="BG161" s="148">
        <f t="shared" si="23"/>
        <v>0</v>
      </c>
      <c r="BH161" s="148">
        <f t="shared" si="24"/>
        <v>0</v>
      </c>
      <c r="BI161" s="148">
        <f t="shared" si="25"/>
        <v>0</v>
      </c>
      <c r="BJ161" s="13" t="s">
        <v>132</v>
      </c>
      <c r="BK161" s="149">
        <f t="shared" si="26"/>
        <v>0</v>
      </c>
      <c r="BL161" s="13" t="s">
        <v>131</v>
      </c>
      <c r="BM161" s="147" t="s">
        <v>240</v>
      </c>
    </row>
    <row r="162" spans="2:65" s="11" customFormat="1" ht="22.9" customHeight="1">
      <c r="B162" s="121"/>
      <c r="D162" s="122" t="s">
        <v>76</v>
      </c>
      <c r="E162" s="132" t="s">
        <v>158</v>
      </c>
      <c r="F162" s="132" t="s">
        <v>241</v>
      </c>
      <c r="I162" s="124"/>
      <c r="J162" s="124"/>
      <c r="K162" s="133">
        <f>BK162</f>
        <v>0</v>
      </c>
      <c r="M162" s="121"/>
      <c r="N162" s="126"/>
      <c r="Q162" s="127">
        <f>SUM(Q163:Q173)</f>
        <v>0</v>
      </c>
      <c r="R162" s="127">
        <f>SUM(R163:R173)</f>
        <v>0</v>
      </c>
      <c r="T162" s="128">
        <f>SUM(T163:T173)</f>
        <v>0</v>
      </c>
      <c r="V162" s="128">
        <f>SUM(V163:V173)</f>
        <v>210.41750000000002</v>
      </c>
      <c r="X162" s="129">
        <f>SUM(X163:X173)</f>
        <v>0</v>
      </c>
      <c r="AR162" s="122" t="s">
        <v>84</v>
      </c>
      <c r="AT162" s="130" t="s">
        <v>76</v>
      </c>
      <c r="AU162" s="130" t="s">
        <v>84</v>
      </c>
      <c r="AY162" s="122" t="s">
        <v>125</v>
      </c>
      <c r="BK162" s="131">
        <f>SUM(BK163:BK173)</f>
        <v>0</v>
      </c>
    </row>
    <row r="163" spans="2:65" s="1" customFormat="1" ht="24.2" customHeight="1">
      <c r="B163" s="134"/>
      <c r="C163" s="150" t="s">
        <v>242</v>
      </c>
      <c r="D163" s="150" t="s">
        <v>165</v>
      </c>
      <c r="E163" s="151" t="s">
        <v>243</v>
      </c>
      <c r="F163" s="152" t="s">
        <v>244</v>
      </c>
      <c r="G163" s="153" t="s">
        <v>200</v>
      </c>
      <c r="H163" s="154">
        <v>3</v>
      </c>
      <c r="I163" s="155"/>
      <c r="J163" s="156"/>
      <c r="K163" s="154">
        <f t="shared" ref="K163:K173" si="27">ROUND(P163*H163,3)</f>
        <v>0</v>
      </c>
      <c r="L163" s="156"/>
      <c r="M163" s="157"/>
      <c r="N163" s="158" t="s">
        <v>1</v>
      </c>
      <c r="O163" s="143" t="s">
        <v>41</v>
      </c>
      <c r="P163" s="144">
        <f t="shared" ref="P163:P173" si="28">I163+J163</f>
        <v>0</v>
      </c>
      <c r="Q163" s="144">
        <f t="shared" ref="Q163:Q173" si="29">ROUND(I163*H163,3)</f>
        <v>0</v>
      </c>
      <c r="R163" s="144">
        <f t="shared" ref="R163:R173" si="30">ROUND(J163*H163,3)</f>
        <v>0</v>
      </c>
      <c r="T163" s="145">
        <f t="shared" ref="T163:T173" si="31">S163*H163</f>
        <v>0</v>
      </c>
      <c r="U163" s="145">
        <v>1.4E-3</v>
      </c>
      <c r="V163" s="145">
        <f t="shared" ref="V163:V173" si="32">U163*H163</f>
        <v>4.1999999999999997E-3</v>
      </c>
      <c r="W163" s="145">
        <v>0</v>
      </c>
      <c r="X163" s="146">
        <f t="shared" ref="X163:X173" si="33">W163*H163</f>
        <v>0</v>
      </c>
      <c r="AR163" s="147" t="s">
        <v>143</v>
      </c>
      <c r="AT163" s="147" t="s">
        <v>165</v>
      </c>
      <c r="AU163" s="147" t="s">
        <v>132</v>
      </c>
      <c r="AY163" s="13" t="s">
        <v>125</v>
      </c>
      <c r="BE163" s="148">
        <f t="shared" ref="BE163:BE173" si="34">IF(O163="základná",K163,0)</f>
        <v>0</v>
      </c>
      <c r="BF163" s="148">
        <f t="shared" ref="BF163:BF173" si="35">IF(O163="znížená",K163,0)</f>
        <v>0</v>
      </c>
      <c r="BG163" s="148">
        <f t="shared" ref="BG163:BG173" si="36">IF(O163="zákl. prenesená",K163,0)</f>
        <v>0</v>
      </c>
      <c r="BH163" s="148">
        <f t="shared" ref="BH163:BH173" si="37">IF(O163="zníž. prenesená",K163,0)</f>
        <v>0</v>
      </c>
      <c r="BI163" s="148">
        <f t="shared" ref="BI163:BI173" si="38">IF(O163="nulová",K163,0)</f>
        <v>0</v>
      </c>
      <c r="BJ163" s="13" t="s">
        <v>132</v>
      </c>
      <c r="BK163" s="149">
        <f t="shared" ref="BK163:BK173" si="39">ROUND(P163*H163,3)</f>
        <v>0</v>
      </c>
      <c r="BL163" s="13" t="s">
        <v>131</v>
      </c>
      <c r="BM163" s="147" t="s">
        <v>245</v>
      </c>
    </row>
    <row r="164" spans="2:65" s="1" customFormat="1" ht="16.5" customHeight="1">
      <c r="B164" s="134"/>
      <c r="C164" s="150" t="s">
        <v>189</v>
      </c>
      <c r="D164" s="150" t="s">
        <v>165</v>
      </c>
      <c r="E164" s="151" t="s">
        <v>246</v>
      </c>
      <c r="F164" s="152" t="s">
        <v>247</v>
      </c>
      <c r="G164" s="153" t="s">
        <v>200</v>
      </c>
      <c r="H164" s="154">
        <v>10</v>
      </c>
      <c r="I164" s="155"/>
      <c r="J164" s="156"/>
      <c r="K164" s="154">
        <f t="shared" si="27"/>
        <v>0</v>
      </c>
      <c r="L164" s="156"/>
      <c r="M164" s="157"/>
      <c r="N164" s="158" t="s">
        <v>1</v>
      </c>
      <c r="O164" s="143" t="s">
        <v>41</v>
      </c>
      <c r="P164" s="144">
        <f t="shared" si="28"/>
        <v>0</v>
      </c>
      <c r="Q164" s="144">
        <f t="shared" si="29"/>
        <v>0</v>
      </c>
      <c r="R164" s="144">
        <f t="shared" si="30"/>
        <v>0</v>
      </c>
      <c r="T164" s="145">
        <f t="shared" si="31"/>
        <v>0</v>
      </c>
      <c r="U164" s="145">
        <v>2E-3</v>
      </c>
      <c r="V164" s="145">
        <f t="shared" si="32"/>
        <v>0.02</v>
      </c>
      <c r="W164" s="145">
        <v>0</v>
      </c>
      <c r="X164" s="146">
        <f t="shared" si="33"/>
        <v>0</v>
      </c>
      <c r="AR164" s="147" t="s">
        <v>143</v>
      </c>
      <c r="AT164" s="147" t="s">
        <v>165</v>
      </c>
      <c r="AU164" s="147" t="s">
        <v>132</v>
      </c>
      <c r="AY164" s="13" t="s">
        <v>125</v>
      </c>
      <c r="BE164" s="148">
        <f t="shared" si="34"/>
        <v>0</v>
      </c>
      <c r="BF164" s="148">
        <f t="shared" si="35"/>
        <v>0</v>
      </c>
      <c r="BG164" s="148">
        <f t="shared" si="36"/>
        <v>0</v>
      </c>
      <c r="BH164" s="148">
        <f t="shared" si="37"/>
        <v>0</v>
      </c>
      <c r="BI164" s="148">
        <f t="shared" si="38"/>
        <v>0</v>
      </c>
      <c r="BJ164" s="13" t="s">
        <v>132</v>
      </c>
      <c r="BK164" s="149">
        <f t="shared" si="39"/>
        <v>0</v>
      </c>
      <c r="BL164" s="13" t="s">
        <v>131</v>
      </c>
      <c r="BM164" s="147" t="s">
        <v>248</v>
      </c>
    </row>
    <row r="165" spans="2:65" s="1" customFormat="1" ht="24.2" customHeight="1">
      <c r="B165" s="134"/>
      <c r="C165" s="135" t="s">
        <v>249</v>
      </c>
      <c r="D165" s="135" t="s">
        <v>127</v>
      </c>
      <c r="E165" s="136" t="s">
        <v>250</v>
      </c>
      <c r="F165" s="137" t="s">
        <v>251</v>
      </c>
      <c r="G165" s="138" t="s">
        <v>200</v>
      </c>
      <c r="H165" s="139">
        <v>10</v>
      </c>
      <c r="I165" s="140"/>
      <c r="J165" s="140"/>
      <c r="K165" s="139">
        <f t="shared" si="27"/>
        <v>0</v>
      </c>
      <c r="L165" s="141"/>
      <c r="M165" s="28"/>
      <c r="N165" s="142" t="s">
        <v>1</v>
      </c>
      <c r="O165" s="143" t="s">
        <v>41</v>
      </c>
      <c r="P165" s="144">
        <f t="shared" si="28"/>
        <v>0</v>
      </c>
      <c r="Q165" s="144">
        <f t="shared" si="29"/>
        <v>0</v>
      </c>
      <c r="R165" s="144">
        <f t="shared" si="30"/>
        <v>0</v>
      </c>
      <c r="T165" s="145">
        <f t="shared" si="31"/>
        <v>0</v>
      </c>
      <c r="U165" s="145">
        <v>0.22133</v>
      </c>
      <c r="V165" s="145">
        <f t="shared" si="32"/>
        <v>2.2132999999999998</v>
      </c>
      <c r="W165" s="145">
        <v>0</v>
      </c>
      <c r="X165" s="146">
        <f t="shared" si="33"/>
        <v>0</v>
      </c>
      <c r="AR165" s="147" t="s">
        <v>131</v>
      </c>
      <c r="AT165" s="147" t="s">
        <v>127</v>
      </c>
      <c r="AU165" s="147" t="s">
        <v>132</v>
      </c>
      <c r="AY165" s="13" t="s">
        <v>125</v>
      </c>
      <c r="BE165" s="148">
        <f t="shared" si="34"/>
        <v>0</v>
      </c>
      <c r="BF165" s="148">
        <f t="shared" si="35"/>
        <v>0</v>
      </c>
      <c r="BG165" s="148">
        <f t="shared" si="36"/>
        <v>0</v>
      </c>
      <c r="BH165" s="148">
        <f t="shared" si="37"/>
        <v>0</v>
      </c>
      <c r="BI165" s="148">
        <f t="shared" si="38"/>
        <v>0</v>
      </c>
      <c r="BJ165" s="13" t="s">
        <v>132</v>
      </c>
      <c r="BK165" s="149">
        <f t="shared" si="39"/>
        <v>0</v>
      </c>
      <c r="BL165" s="13" t="s">
        <v>131</v>
      </c>
      <c r="BM165" s="147" t="s">
        <v>252</v>
      </c>
    </row>
    <row r="166" spans="2:65" s="1" customFormat="1" ht="16.5" customHeight="1">
      <c r="B166" s="134"/>
      <c r="C166" s="135" t="s">
        <v>192</v>
      </c>
      <c r="D166" s="135" t="s">
        <v>127</v>
      </c>
      <c r="E166" s="136" t="s">
        <v>253</v>
      </c>
      <c r="F166" s="137" t="s">
        <v>254</v>
      </c>
      <c r="G166" s="138" t="s">
        <v>255</v>
      </c>
      <c r="H166" s="139">
        <v>100</v>
      </c>
      <c r="I166" s="140"/>
      <c r="J166" s="140"/>
      <c r="K166" s="139">
        <f t="shared" si="27"/>
        <v>0</v>
      </c>
      <c r="L166" s="141"/>
      <c r="M166" s="28"/>
      <c r="N166" s="142" t="s">
        <v>1</v>
      </c>
      <c r="O166" s="143" t="s">
        <v>41</v>
      </c>
      <c r="P166" s="144">
        <f t="shared" si="28"/>
        <v>0</v>
      </c>
      <c r="Q166" s="144">
        <f t="shared" si="29"/>
        <v>0</v>
      </c>
      <c r="R166" s="144">
        <f t="shared" si="30"/>
        <v>0</v>
      </c>
      <c r="T166" s="145">
        <f t="shared" si="31"/>
        <v>0</v>
      </c>
      <c r="U166" s="145">
        <v>0.90210000000000001</v>
      </c>
      <c r="V166" s="145">
        <f t="shared" si="32"/>
        <v>90.210000000000008</v>
      </c>
      <c r="W166" s="145">
        <v>0</v>
      </c>
      <c r="X166" s="146">
        <f t="shared" si="33"/>
        <v>0</v>
      </c>
      <c r="AR166" s="147" t="s">
        <v>131</v>
      </c>
      <c r="AT166" s="147" t="s">
        <v>127</v>
      </c>
      <c r="AU166" s="147" t="s">
        <v>132</v>
      </c>
      <c r="AY166" s="13" t="s">
        <v>125</v>
      </c>
      <c r="BE166" s="148">
        <f t="shared" si="34"/>
        <v>0</v>
      </c>
      <c r="BF166" s="148">
        <f t="shared" si="35"/>
        <v>0</v>
      </c>
      <c r="BG166" s="148">
        <f t="shared" si="36"/>
        <v>0</v>
      </c>
      <c r="BH166" s="148">
        <f t="shared" si="37"/>
        <v>0</v>
      </c>
      <c r="BI166" s="148">
        <f t="shared" si="38"/>
        <v>0</v>
      </c>
      <c r="BJ166" s="13" t="s">
        <v>132</v>
      </c>
      <c r="BK166" s="149">
        <f t="shared" si="39"/>
        <v>0</v>
      </c>
      <c r="BL166" s="13" t="s">
        <v>131</v>
      </c>
      <c r="BM166" s="147" t="s">
        <v>256</v>
      </c>
    </row>
    <row r="167" spans="2:65" s="1" customFormat="1" ht="16.5" customHeight="1">
      <c r="B167" s="134"/>
      <c r="C167" s="150" t="s">
        <v>257</v>
      </c>
      <c r="D167" s="150" t="s">
        <v>165</v>
      </c>
      <c r="E167" s="151" t="s">
        <v>258</v>
      </c>
      <c r="F167" s="152" t="s">
        <v>259</v>
      </c>
      <c r="G167" s="153" t="s">
        <v>200</v>
      </c>
      <c r="H167" s="154">
        <v>94</v>
      </c>
      <c r="I167" s="155"/>
      <c r="J167" s="156"/>
      <c r="K167" s="154">
        <f t="shared" si="27"/>
        <v>0</v>
      </c>
      <c r="L167" s="156"/>
      <c r="M167" s="157"/>
      <c r="N167" s="158" t="s">
        <v>1</v>
      </c>
      <c r="O167" s="143" t="s">
        <v>41</v>
      </c>
      <c r="P167" s="144">
        <f t="shared" si="28"/>
        <v>0</v>
      </c>
      <c r="Q167" s="144">
        <f t="shared" si="29"/>
        <v>0</v>
      </c>
      <c r="R167" s="144">
        <f t="shared" si="30"/>
        <v>0</v>
      </c>
      <c r="T167" s="145">
        <f t="shared" si="31"/>
        <v>0</v>
      </c>
      <c r="U167" s="145">
        <v>1.2250000000000001</v>
      </c>
      <c r="V167" s="145">
        <f t="shared" si="32"/>
        <v>115.15</v>
      </c>
      <c r="W167" s="145">
        <v>0</v>
      </c>
      <c r="X167" s="146">
        <f t="shared" si="33"/>
        <v>0</v>
      </c>
      <c r="AR167" s="147" t="s">
        <v>143</v>
      </c>
      <c r="AT167" s="147" t="s">
        <v>165</v>
      </c>
      <c r="AU167" s="147" t="s">
        <v>132</v>
      </c>
      <c r="AY167" s="13" t="s">
        <v>125</v>
      </c>
      <c r="BE167" s="148">
        <f t="shared" si="34"/>
        <v>0</v>
      </c>
      <c r="BF167" s="148">
        <f t="shared" si="35"/>
        <v>0</v>
      </c>
      <c r="BG167" s="148">
        <f t="shared" si="36"/>
        <v>0</v>
      </c>
      <c r="BH167" s="148">
        <f t="shared" si="37"/>
        <v>0</v>
      </c>
      <c r="BI167" s="148">
        <f t="shared" si="38"/>
        <v>0</v>
      </c>
      <c r="BJ167" s="13" t="s">
        <v>132</v>
      </c>
      <c r="BK167" s="149">
        <f t="shared" si="39"/>
        <v>0</v>
      </c>
      <c r="BL167" s="13" t="s">
        <v>131</v>
      </c>
      <c r="BM167" s="147" t="s">
        <v>260</v>
      </c>
    </row>
    <row r="168" spans="2:65" s="1" customFormat="1" ht="21.75" customHeight="1">
      <c r="B168" s="134"/>
      <c r="C168" s="135" t="s">
        <v>206</v>
      </c>
      <c r="D168" s="135" t="s">
        <v>127</v>
      </c>
      <c r="E168" s="136" t="s">
        <v>261</v>
      </c>
      <c r="F168" s="137" t="s">
        <v>262</v>
      </c>
      <c r="G168" s="138" t="s">
        <v>168</v>
      </c>
      <c r="H168" s="139">
        <v>4662.5749999999998</v>
      </c>
      <c r="I168" s="140"/>
      <c r="J168" s="140"/>
      <c r="K168" s="139">
        <f t="shared" si="27"/>
        <v>0</v>
      </c>
      <c r="L168" s="141"/>
      <c r="M168" s="28"/>
      <c r="N168" s="142" t="s">
        <v>1</v>
      </c>
      <c r="O168" s="143" t="s">
        <v>41</v>
      </c>
      <c r="P168" s="144">
        <f t="shared" si="28"/>
        <v>0</v>
      </c>
      <c r="Q168" s="144">
        <f t="shared" si="29"/>
        <v>0</v>
      </c>
      <c r="R168" s="144">
        <f t="shared" si="30"/>
        <v>0</v>
      </c>
      <c r="T168" s="145">
        <f t="shared" si="31"/>
        <v>0</v>
      </c>
      <c r="U168" s="145">
        <v>0</v>
      </c>
      <c r="V168" s="145">
        <f t="shared" si="32"/>
        <v>0</v>
      </c>
      <c r="W168" s="145">
        <v>0</v>
      </c>
      <c r="X168" s="146">
        <f t="shared" si="33"/>
        <v>0</v>
      </c>
      <c r="AR168" s="147" t="s">
        <v>131</v>
      </c>
      <c r="AT168" s="147" t="s">
        <v>127</v>
      </c>
      <c r="AU168" s="147" t="s">
        <v>132</v>
      </c>
      <c r="AY168" s="13" t="s">
        <v>125</v>
      </c>
      <c r="BE168" s="148">
        <f t="shared" si="34"/>
        <v>0</v>
      </c>
      <c r="BF168" s="148">
        <f t="shared" si="35"/>
        <v>0</v>
      </c>
      <c r="BG168" s="148">
        <f t="shared" si="36"/>
        <v>0</v>
      </c>
      <c r="BH168" s="148">
        <f t="shared" si="37"/>
        <v>0</v>
      </c>
      <c r="BI168" s="148">
        <f t="shared" si="38"/>
        <v>0</v>
      </c>
      <c r="BJ168" s="13" t="s">
        <v>132</v>
      </c>
      <c r="BK168" s="149">
        <f t="shared" si="39"/>
        <v>0</v>
      </c>
      <c r="BL168" s="13" t="s">
        <v>131</v>
      </c>
      <c r="BM168" s="147" t="s">
        <v>263</v>
      </c>
    </row>
    <row r="169" spans="2:65" s="1" customFormat="1" ht="24.2" customHeight="1">
      <c r="B169" s="134"/>
      <c r="C169" s="135" t="s">
        <v>264</v>
      </c>
      <c r="D169" s="135" t="s">
        <v>127</v>
      </c>
      <c r="E169" s="136" t="s">
        <v>265</v>
      </c>
      <c r="F169" s="137" t="s">
        <v>266</v>
      </c>
      <c r="G169" s="138" t="s">
        <v>168</v>
      </c>
      <c r="H169" s="139">
        <v>4662.5749999999998</v>
      </c>
      <c r="I169" s="140"/>
      <c r="J169" s="140"/>
      <c r="K169" s="139">
        <f t="shared" si="27"/>
        <v>0</v>
      </c>
      <c r="L169" s="141"/>
      <c r="M169" s="28"/>
      <c r="N169" s="142" t="s">
        <v>1</v>
      </c>
      <c r="O169" s="143" t="s">
        <v>41</v>
      </c>
      <c r="P169" s="144">
        <f t="shared" si="28"/>
        <v>0</v>
      </c>
      <c r="Q169" s="144">
        <f t="shared" si="29"/>
        <v>0</v>
      </c>
      <c r="R169" s="144">
        <f t="shared" si="30"/>
        <v>0</v>
      </c>
      <c r="T169" s="145">
        <f t="shared" si="31"/>
        <v>0</v>
      </c>
      <c r="U169" s="145">
        <v>0</v>
      </c>
      <c r="V169" s="145">
        <f t="shared" si="32"/>
        <v>0</v>
      </c>
      <c r="W169" s="145">
        <v>0</v>
      </c>
      <c r="X169" s="146">
        <f t="shared" si="33"/>
        <v>0</v>
      </c>
      <c r="AR169" s="147" t="s">
        <v>131</v>
      </c>
      <c r="AT169" s="147" t="s">
        <v>127</v>
      </c>
      <c r="AU169" s="147" t="s">
        <v>132</v>
      </c>
      <c r="AY169" s="13" t="s">
        <v>125</v>
      </c>
      <c r="BE169" s="148">
        <f t="shared" si="34"/>
        <v>0</v>
      </c>
      <c r="BF169" s="148">
        <f t="shared" si="35"/>
        <v>0</v>
      </c>
      <c r="BG169" s="148">
        <f t="shared" si="36"/>
        <v>0</v>
      </c>
      <c r="BH169" s="148">
        <f t="shared" si="37"/>
        <v>0</v>
      </c>
      <c r="BI169" s="148">
        <f t="shared" si="38"/>
        <v>0</v>
      </c>
      <c r="BJ169" s="13" t="s">
        <v>132</v>
      </c>
      <c r="BK169" s="149">
        <f t="shared" si="39"/>
        <v>0</v>
      </c>
      <c r="BL169" s="13" t="s">
        <v>131</v>
      </c>
      <c r="BM169" s="147" t="s">
        <v>267</v>
      </c>
    </row>
    <row r="170" spans="2:65" s="1" customFormat="1" ht="24.2" customHeight="1">
      <c r="B170" s="134"/>
      <c r="C170" s="135" t="s">
        <v>209</v>
      </c>
      <c r="D170" s="135" t="s">
        <v>127</v>
      </c>
      <c r="E170" s="136" t="s">
        <v>268</v>
      </c>
      <c r="F170" s="137" t="s">
        <v>269</v>
      </c>
      <c r="G170" s="138" t="s">
        <v>168</v>
      </c>
      <c r="H170" s="139">
        <v>4662.5749999999998</v>
      </c>
      <c r="I170" s="140"/>
      <c r="J170" s="140"/>
      <c r="K170" s="139">
        <f t="shared" si="27"/>
        <v>0</v>
      </c>
      <c r="L170" s="141"/>
      <c r="M170" s="28"/>
      <c r="N170" s="142" t="s">
        <v>1</v>
      </c>
      <c r="O170" s="143" t="s">
        <v>41</v>
      </c>
      <c r="P170" s="144">
        <f t="shared" si="28"/>
        <v>0</v>
      </c>
      <c r="Q170" s="144">
        <f t="shared" si="29"/>
        <v>0</v>
      </c>
      <c r="R170" s="144">
        <f t="shared" si="30"/>
        <v>0</v>
      </c>
      <c r="T170" s="145">
        <f t="shared" si="31"/>
        <v>0</v>
      </c>
      <c r="U170" s="145">
        <v>0</v>
      </c>
      <c r="V170" s="145">
        <f t="shared" si="32"/>
        <v>0</v>
      </c>
      <c r="W170" s="145">
        <v>0</v>
      </c>
      <c r="X170" s="146">
        <f t="shared" si="33"/>
        <v>0</v>
      </c>
      <c r="AR170" s="147" t="s">
        <v>131</v>
      </c>
      <c r="AT170" s="147" t="s">
        <v>127</v>
      </c>
      <c r="AU170" s="147" t="s">
        <v>132</v>
      </c>
      <c r="AY170" s="13" t="s">
        <v>125</v>
      </c>
      <c r="BE170" s="148">
        <f t="shared" si="34"/>
        <v>0</v>
      </c>
      <c r="BF170" s="148">
        <f t="shared" si="35"/>
        <v>0</v>
      </c>
      <c r="BG170" s="148">
        <f t="shared" si="36"/>
        <v>0</v>
      </c>
      <c r="BH170" s="148">
        <f t="shared" si="37"/>
        <v>0</v>
      </c>
      <c r="BI170" s="148">
        <f t="shared" si="38"/>
        <v>0</v>
      </c>
      <c r="BJ170" s="13" t="s">
        <v>132</v>
      </c>
      <c r="BK170" s="149">
        <f t="shared" si="39"/>
        <v>0</v>
      </c>
      <c r="BL170" s="13" t="s">
        <v>131</v>
      </c>
      <c r="BM170" s="147" t="s">
        <v>270</v>
      </c>
    </row>
    <row r="171" spans="2:65" s="1" customFormat="1" ht="24.2" customHeight="1">
      <c r="B171" s="134"/>
      <c r="C171" s="135" t="s">
        <v>271</v>
      </c>
      <c r="D171" s="135" t="s">
        <v>127</v>
      </c>
      <c r="E171" s="136" t="s">
        <v>272</v>
      </c>
      <c r="F171" s="137" t="s">
        <v>273</v>
      </c>
      <c r="G171" s="138" t="s">
        <v>168</v>
      </c>
      <c r="H171" s="139">
        <v>4662.5749999999998</v>
      </c>
      <c r="I171" s="140"/>
      <c r="J171" s="140"/>
      <c r="K171" s="139">
        <f t="shared" si="27"/>
        <v>0</v>
      </c>
      <c r="L171" s="141"/>
      <c r="M171" s="28"/>
      <c r="N171" s="142" t="s">
        <v>1</v>
      </c>
      <c r="O171" s="143" t="s">
        <v>41</v>
      </c>
      <c r="P171" s="144">
        <f t="shared" si="28"/>
        <v>0</v>
      </c>
      <c r="Q171" s="144">
        <f t="shared" si="29"/>
        <v>0</v>
      </c>
      <c r="R171" s="144">
        <f t="shared" si="30"/>
        <v>0</v>
      </c>
      <c r="T171" s="145">
        <f t="shared" si="31"/>
        <v>0</v>
      </c>
      <c r="U171" s="145">
        <v>0</v>
      </c>
      <c r="V171" s="145">
        <f t="shared" si="32"/>
        <v>0</v>
      </c>
      <c r="W171" s="145">
        <v>0</v>
      </c>
      <c r="X171" s="146">
        <f t="shared" si="33"/>
        <v>0</v>
      </c>
      <c r="AR171" s="147" t="s">
        <v>131</v>
      </c>
      <c r="AT171" s="147" t="s">
        <v>127</v>
      </c>
      <c r="AU171" s="147" t="s">
        <v>132</v>
      </c>
      <c r="AY171" s="13" t="s">
        <v>125</v>
      </c>
      <c r="BE171" s="148">
        <f t="shared" si="34"/>
        <v>0</v>
      </c>
      <c r="BF171" s="148">
        <f t="shared" si="35"/>
        <v>0</v>
      </c>
      <c r="BG171" s="148">
        <f t="shared" si="36"/>
        <v>0</v>
      </c>
      <c r="BH171" s="148">
        <f t="shared" si="37"/>
        <v>0</v>
      </c>
      <c r="BI171" s="148">
        <f t="shared" si="38"/>
        <v>0</v>
      </c>
      <c r="BJ171" s="13" t="s">
        <v>132</v>
      </c>
      <c r="BK171" s="149">
        <f t="shared" si="39"/>
        <v>0</v>
      </c>
      <c r="BL171" s="13" t="s">
        <v>131</v>
      </c>
      <c r="BM171" s="147" t="s">
        <v>274</v>
      </c>
    </row>
    <row r="172" spans="2:65" s="1" customFormat="1" ht="24.2" customHeight="1">
      <c r="B172" s="134"/>
      <c r="C172" s="135" t="s">
        <v>213</v>
      </c>
      <c r="D172" s="135" t="s">
        <v>127</v>
      </c>
      <c r="E172" s="136" t="s">
        <v>275</v>
      </c>
      <c r="F172" s="137" t="s">
        <v>276</v>
      </c>
      <c r="G172" s="138" t="s">
        <v>168</v>
      </c>
      <c r="H172" s="139">
        <v>4662.5749999999998</v>
      </c>
      <c r="I172" s="140"/>
      <c r="J172" s="140"/>
      <c r="K172" s="139">
        <f t="shared" si="27"/>
        <v>0</v>
      </c>
      <c r="L172" s="141"/>
      <c r="M172" s="28"/>
      <c r="N172" s="142" t="s">
        <v>1</v>
      </c>
      <c r="O172" s="143" t="s">
        <v>41</v>
      </c>
      <c r="P172" s="144">
        <f t="shared" si="28"/>
        <v>0</v>
      </c>
      <c r="Q172" s="144">
        <f t="shared" si="29"/>
        <v>0</v>
      </c>
      <c r="R172" s="144">
        <f t="shared" si="30"/>
        <v>0</v>
      </c>
      <c r="T172" s="145">
        <f t="shared" si="31"/>
        <v>0</v>
      </c>
      <c r="U172" s="145">
        <v>0</v>
      </c>
      <c r="V172" s="145">
        <f t="shared" si="32"/>
        <v>0</v>
      </c>
      <c r="W172" s="145">
        <v>0</v>
      </c>
      <c r="X172" s="146">
        <f t="shared" si="33"/>
        <v>0</v>
      </c>
      <c r="AR172" s="147" t="s">
        <v>131</v>
      </c>
      <c r="AT172" s="147" t="s">
        <v>127</v>
      </c>
      <c r="AU172" s="147" t="s">
        <v>132</v>
      </c>
      <c r="AY172" s="13" t="s">
        <v>125</v>
      </c>
      <c r="BE172" s="148">
        <f t="shared" si="34"/>
        <v>0</v>
      </c>
      <c r="BF172" s="148">
        <f t="shared" si="35"/>
        <v>0</v>
      </c>
      <c r="BG172" s="148">
        <f t="shared" si="36"/>
        <v>0</v>
      </c>
      <c r="BH172" s="148">
        <f t="shared" si="37"/>
        <v>0</v>
      </c>
      <c r="BI172" s="148">
        <f t="shared" si="38"/>
        <v>0</v>
      </c>
      <c r="BJ172" s="13" t="s">
        <v>132</v>
      </c>
      <c r="BK172" s="149">
        <f t="shared" si="39"/>
        <v>0</v>
      </c>
      <c r="BL172" s="13" t="s">
        <v>131</v>
      </c>
      <c r="BM172" s="147" t="s">
        <v>277</v>
      </c>
    </row>
    <row r="173" spans="2:65" s="1" customFormat="1" ht="24.2" customHeight="1">
      <c r="B173" s="134"/>
      <c r="C173" s="150" t="s">
        <v>278</v>
      </c>
      <c r="D173" s="150" t="s">
        <v>165</v>
      </c>
      <c r="E173" s="151" t="s">
        <v>279</v>
      </c>
      <c r="F173" s="152" t="s">
        <v>280</v>
      </c>
      <c r="G173" s="153" t="s">
        <v>200</v>
      </c>
      <c r="H173" s="154">
        <v>6</v>
      </c>
      <c r="I173" s="155"/>
      <c r="J173" s="156"/>
      <c r="K173" s="154">
        <f t="shared" si="27"/>
        <v>0</v>
      </c>
      <c r="L173" s="156"/>
      <c r="M173" s="157"/>
      <c r="N173" s="158" t="s">
        <v>1</v>
      </c>
      <c r="O173" s="143" t="s">
        <v>41</v>
      </c>
      <c r="P173" s="144">
        <f t="shared" si="28"/>
        <v>0</v>
      </c>
      <c r="Q173" s="144">
        <f t="shared" si="29"/>
        <v>0</v>
      </c>
      <c r="R173" s="144">
        <f t="shared" si="30"/>
        <v>0</v>
      </c>
      <c r="T173" s="145">
        <f t="shared" si="31"/>
        <v>0</v>
      </c>
      <c r="U173" s="145">
        <v>0.47</v>
      </c>
      <c r="V173" s="145">
        <f t="shared" si="32"/>
        <v>2.82</v>
      </c>
      <c r="W173" s="145">
        <v>0</v>
      </c>
      <c r="X173" s="146">
        <f t="shared" si="33"/>
        <v>0</v>
      </c>
      <c r="AR173" s="147" t="s">
        <v>143</v>
      </c>
      <c r="AT173" s="147" t="s">
        <v>165</v>
      </c>
      <c r="AU173" s="147" t="s">
        <v>132</v>
      </c>
      <c r="AY173" s="13" t="s">
        <v>125</v>
      </c>
      <c r="BE173" s="148">
        <f t="shared" si="34"/>
        <v>0</v>
      </c>
      <c r="BF173" s="148">
        <f t="shared" si="35"/>
        <v>0</v>
      </c>
      <c r="BG173" s="148">
        <f t="shared" si="36"/>
        <v>0</v>
      </c>
      <c r="BH173" s="148">
        <f t="shared" si="37"/>
        <v>0</v>
      </c>
      <c r="BI173" s="148">
        <f t="shared" si="38"/>
        <v>0</v>
      </c>
      <c r="BJ173" s="13" t="s">
        <v>132</v>
      </c>
      <c r="BK173" s="149">
        <f t="shared" si="39"/>
        <v>0</v>
      </c>
      <c r="BL173" s="13" t="s">
        <v>131</v>
      </c>
      <c r="BM173" s="147" t="s">
        <v>281</v>
      </c>
    </row>
    <row r="174" spans="2:65" s="11" customFormat="1" ht="22.9" customHeight="1">
      <c r="B174" s="121"/>
      <c r="D174" s="122" t="s">
        <v>76</v>
      </c>
      <c r="E174" s="132" t="s">
        <v>282</v>
      </c>
      <c r="F174" s="132" t="s">
        <v>283</v>
      </c>
      <c r="I174" s="124"/>
      <c r="J174" s="124"/>
      <c r="K174" s="133">
        <f>BK174</f>
        <v>0</v>
      </c>
      <c r="M174" s="121"/>
      <c r="N174" s="126"/>
      <c r="Q174" s="127">
        <f>Q175</f>
        <v>0</v>
      </c>
      <c r="R174" s="127">
        <f>R175</f>
        <v>0</v>
      </c>
      <c r="T174" s="128">
        <f>T175</f>
        <v>0</v>
      </c>
      <c r="V174" s="128">
        <f>V175</f>
        <v>0</v>
      </c>
      <c r="X174" s="129">
        <f>X175</f>
        <v>0</v>
      </c>
      <c r="AR174" s="122" t="s">
        <v>84</v>
      </c>
      <c r="AT174" s="130" t="s">
        <v>76</v>
      </c>
      <c r="AU174" s="130" t="s">
        <v>84</v>
      </c>
      <c r="AY174" s="122" t="s">
        <v>125</v>
      </c>
      <c r="BK174" s="131">
        <f>BK175</f>
        <v>0</v>
      </c>
    </row>
    <row r="175" spans="2:65" s="1" customFormat="1" ht="33" customHeight="1">
      <c r="B175" s="134"/>
      <c r="C175" s="135" t="s">
        <v>197</v>
      </c>
      <c r="D175" s="135" t="s">
        <v>127</v>
      </c>
      <c r="E175" s="136" t="s">
        <v>284</v>
      </c>
      <c r="F175" s="137" t="s">
        <v>285</v>
      </c>
      <c r="G175" s="138" t="s">
        <v>168</v>
      </c>
      <c r="H175" s="139">
        <v>12780.476000000001</v>
      </c>
      <c r="I175" s="140"/>
      <c r="J175" s="140"/>
      <c r="K175" s="139">
        <f>ROUND(P175*H175,3)</f>
        <v>0</v>
      </c>
      <c r="L175" s="141"/>
      <c r="M175" s="28"/>
      <c r="N175" s="142" t="s">
        <v>1</v>
      </c>
      <c r="O175" s="143" t="s">
        <v>41</v>
      </c>
      <c r="P175" s="144">
        <f>I175+J175</f>
        <v>0</v>
      </c>
      <c r="Q175" s="144">
        <f>ROUND(I175*H175,3)</f>
        <v>0</v>
      </c>
      <c r="R175" s="144">
        <f>ROUND(J175*H175,3)</f>
        <v>0</v>
      </c>
      <c r="T175" s="145">
        <f>S175*H175</f>
        <v>0</v>
      </c>
      <c r="U175" s="145">
        <v>0</v>
      </c>
      <c r="V175" s="145">
        <f>U175*H175</f>
        <v>0</v>
      </c>
      <c r="W175" s="145">
        <v>0</v>
      </c>
      <c r="X175" s="146">
        <f>W175*H175</f>
        <v>0</v>
      </c>
      <c r="AR175" s="147" t="s">
        <v>131</v>
      </c>
      <c r="AT175" s="147" t="s">
        <v>127</v>
      </c>
      <c r="AU175" s="147" t="s">
        <v>132</v>
      </c>
      <c r="AY175" s="13" t="s">
        <v>125</v>
      </c>
      <c r="BE175" s="148">
        <f>IF(O175="základná",K175,0)</f>
        <v>0</v>
      </c>
      <c r="BF175" s="148">
        <f>IF(O175="znížená",K175,0)</f>
        <v>0</v>
      </c>
      <c r="BG175" s="148">
        <f>IF(O175="zákl. prenesená",K175,0)</f>
        <v>0</v>
      </c>
      <c r="BH175" s="148">
        <f>IF(O175="zníž. prenesená",K175,0)</f>
        <v>0</v>
      </c>
      <c r="BI175" s="148">
        <f>IF(O175="nulová",K175,0)</f>
        <v>0</v>
      </c>
      <c r="BJ175" s="13" t="s">
        <v>132</v>
      </c>
      <c r="BK175" s="149">
        <f>ROUND(P175*H175,3)</f>
        <v>0</v>
      </c>
      <c r="BL175" s="13" t="s">
        <v>131</v>
      </c>
      <c r="BM175" s="147" t="s">
        <v>286</v>
      </c>
    </row>
    <row r="176" spans="2:65" s="11" customFormat="1" ht="25.9" customHeight="1">
      <c r="B176" s="121"/>
      <c r="D176" s="122" t="s">
        <v>76</v>
      </c>
      <c r="E176" s="123" t="s">
        <v>287</v>
      </c>
      <c r="F176" s="123" t="s">
        <v>288</v>
      </c>
      <c r="I176" s="124"/>
      <c r="J176" s="124"/>
      <c r="K176" s="125">
        <f>BK176</f>
        <v>0</v>
      </c>
      <c r="M176" s="121"/>
      <c r="N176" s="126"/>
      <c r="Q176" s="127">
        <f>SUM(Q177:Q179)</f>
        <v>0</v>
      </c>
      <c r="R176" s="127">
        <f>SUM(R177:R179)</f>
        <v>0</v>
      </c>
      <c r="T176" s="128">
        <f>SUM(T177:T179)</f>
        <v>0</v>
      </c>
      <c r="V176" s="128">
        <f>SUM(V177:V179)</f>
        <v>0</v>
      </c>
      <c r="X176" s="129">
        <f>SUM(X177:X179)</f>
        <v>0</v>
      </c>
      <c r="AR176" s="122" t="s">
        <v>144</v>
      </c>
      <c r="AT176" s="130" t="s">
        <v>76</v>
      </c>
      <c r="AU176" s="130" t="s">
        <v>77</v>
      </c>
      <c r="AY176" s="122" t="s">
        <v>125</v>
      </c>
      <c r="BK176" s="131">
        <f>SUM(BK177:BK179)</f>
        <v>0</v>
      </c>
    </row>
    <row r="177" spans="2:65" s="1" customFormat="1" ht="33" customHeight="1">
      <c r="B177" s="134"/>
      <c r="C177" s="135" t="s">
        <v>289</v>
      </c>
      <c r="D177" s="135" t="s">
        <v>127</v>
      </c>
      <c r="E177" s="136" t="s">
        <v>290</v>
      </c>
      <c r="F177" s="137" t="s">
        <v>291</v>
      </c>
      <c r="G177" s="138" t="s">
        <v>292</v>
      </c>
      <c r="H177" s="139">
        <v>1</v>
      </c>
      <c r="I177" s="140"/>
      <c r="J177" s="140"/>
      <c r="K177" s="139">
        <f>ROUND(P177*H177,3)</f>
        <v>0</v>
      </c>
      <c r="L177" s="141"/>
      <c r="M177" s="28"/>
      <c r="N177" s="142" t="s">
        <v>1</v>
      </c>
      <c r="O177" s="143" t="s">
        <v>41</v>
      </c>
      <c r="P177" s="144">
        <f>I177+J177</f>
        <v>0</v>
      </c>
      <c r="Q177" s="144">
        <f>ROUND(I177*H177,3)</f>
        <v>0</v>
      </c>
      <c r="R177" s="144">
        <f>ROUND(J177*H177,3)</f>
        <v>0</v>
      </c>
      <c r="T177" s="145">
        <f>S177*H177</f>
        <v>0</v>
      </c>
      <c r="U177" s="145">
        <v>0</v>
      </c>
      <c r="V177" s="145">
        <f>U177*H177</f>
        <v>0</v>
      </c>
      <c r="W177" s="145">
        <v>0</v>
      </c>
      <c r="X177" s="146">
        <f>W177*H177</f>
        <v>0</v>
      </c>
      <c r="AR177" s="147" t="s">
        <v>293</v>
      </c>
      <c r="AT177" s="147" t="s">
        <v>127</v>
      </c>
      <c r="AU177" s="147" t="s">
        <v>84</v>
      </c>
      <c r="AY177" s="13" t="s">
        <v>125</v>
      </c>
      <c r="BE177" s="148">
        <f>IF(O177="základná",K177,0)</f>
        <v>0</v>
      </c>
      <c r="BF177" s="148">
        <f>IF(O177="znížená",K177,0)</f>
        <v>0</v>
      </c>
      <c r="BG177" s="148">
        <f>IF(O177="zákl. prenesená",K177,0)</f>
        <v>0</v>
      </c>
      <c r="BH177" s="148">
        <f>IF(O177="zníž. prenesená",K177,0)</f>
        <v>0</v>
      </c>
      <c r="BI177" s="148">
        <f>IF(O177="nulová",K177,0)</f>
        <v>0</v>
      </c>
      <c r="BJ177" s="13" t="s">
        <v>132</v>
      </c>
      <c r="BK177" s="149">
        <f>ROUND(P177*H177,3)</f>
        <v>0</v>
      </c>
      <c r="BL177" s="13" t="s">
        <v>293</v>
      </c>
      <c r="BM177" s="147" t="s">
        <v>294</v>
      </c>
    </row>
    <row r="178" spans="2:65" s="1" customFormat="1" ht="24.2" customHeight="1">
      <c r="B178" s="134"/>
      <c r="C178" s="135" t="s">
        <v>218</v>
      </c>
      <c r="D178" s="135" t="s">
        <v>127</v>
      </c>
      <c r="E178" s="136" t="s">
        <v>295</v>
      </c>
      <c r="F178" s="137" t="s">
        <v>296</v>
      </c>
      <c r="G178" s="138" t="s">
        <v>292</v>
      </c>
      <c r="H178" s="139">
        <v>1</v>
      </c>
      <c r="I178" s="140"/>
      <c r="J178" s="140"/>
      <c r="K178" s="139">
        <f>ROUND(P178*H178,3)</f>
        <v>0</v>
      </c>
      <c r="L178" s="141"/>
      <c r="M178" s="28"/>
      <c r="N178" s="142" t="s">
        <v>1</v>
      </c>
      <c r="O178" s="143" t="s">
        <v>41</v>
      </c>
      <c r="P178" s="144">
        <f>I178+J178</f>
        <v>0</v>
      </c>
      <c r="Q178" s="144">
        <f>ROUND(I178*H178,3)</f>
        <v>0</v>
      </c>
      <c r="R178" s="144">
        <f>ROUND(J178*H178,3)</f>
        <v>0</v>
      </c>
      <c r="T178" s="145">
        <f>S178*H178</f>
        <v>0</v>
      </c>
      <c r="U178" s="145">
        <v>0</v>
      </c>
      <c r="V178" s="145">
        <f>U178*H178</f>
        <v>0</v>
      </c>
      <c r="W178" s="145">
        <v>0</v>
      </c>
      <c r="X178" s="146">
        <f>W178*H178</f>
        <v>0</v>
      </c>
      <c r="AR178" s="147" t="s">
        <v>293</v>
      </c>
      <c r="AT178" s="147" t="s">
        <v>127</v>
      </c>
      <c r="AU178" s="147" t="s">
        <v>84</v>
      </c>
      <c r="AY178" s="13" t="s">
        <v>125</v>
      </c>
      <c r="BE178" s="148">
        <f>IF(O178="základná",K178,0)</f>
        <v>0</v>
      </c>
      <c r="BF178" s="148">
        <f>IF(O178="znížená",K178,0)</f>
        <v>0</v>
      </c>
      <c r="BG178" s="148">
        <f>IF(O178="zákl. prenesená",K178,0)</f>
        <v>0</v>
      </c>
      <c r="BH178" s="148">
        <f>IF(O178="zníž. prenesená",K178,0)</f>
        <v>0</v>
      </c>
      <c r="BI178" s="148">
        <f>IF(O178="nulová",K178,0)</f>
        <v>0</v>
      </c>
      <c r="BJ178" s="13" t="s">
        <v>132</v>
      </c>
      <c r="BK178" s="149">
        <f>ROUND(P178*H178,3)</f>
        <v>0</v>
      </c>
      <c r="BL178" s="13" t="s">
        <v>293</v>
      </c>
      <c r="BM178" s="147" t="s">
        <v>297</v>
      </c>
    </row>
    <row r="179" spans="2:65" s="1" customFormat="1" ht="44.25" customHeight="1">
      <c r="B179" s="134"/>
      <c r="C179" s="135" t="s">
        <v>298</v>
      </c>
      <c r="D179" s="135" t="s">
        <v>127</v>
      </c>
      <c r="E179" s="136" t="s">
        <v>299</v>
      </c>
      <c r="F179" s="137" t="s">
        <v>300</v>
      </c>
      <c r="G179" s="138" t="s">
        <v>292</v>
      </c>
      <c r="H179" s="139">
        <v>1</v>
      </c>
      <c r="I179" s="140"/>
      <c r="J179" s="140"/>
      <c r="K179" s="139">
        <f>ROUND(P179*H179,3)</f>
        <v>0</v>
      </c>
      <c r="L179" s="141"/>
      <c r="M179" s="28"/>
      <c r="N179" s="159" t="s">
        <v>1</v>
      </c>
      <c r="O179" s="160" t="s">
        <v>41</v>
      </c>
      <c r="P179" s="161">
        <f>I179+J179</f>
        <v>0</v>
      </c>
      <c r="Q179" s="161">
        <f>ROUND(I179*H179,3)</f>
        <v>0</v>
      </c>
      <c r="R179" s="161">
        <f>ROUND(J179*H179,3)</f>
        <v>0</v>
      </c>
      <c r="S179" s="162"/>
      <c r="T179" s="163">
        <f>S179*H179</f>
        <v>0</v>
      </c>
      <c r="U179" s="163">
        <v>0</v>
      </c>
      <c r="V179" s="163">
        <f>U179*H179</f>
        <v>0</v>
      </c>
      <c r="W179" s="163">
        <v>0</v>
      </c>
      <c r="X179" s="164">
        <f>W179*H179</f>
        <v>0</v>
      </c>
      <c r="AR179" s="147" t="s">
        <v>293</v>
      </c>
      <c r="AT179" s="147" t="s">
        <v>127</v>
      </c>
      <c r="AU179" s="147" t="s">
        <v>84</v>
      </c>
      <c r="AY179" s="13" t="s">
        <v>125</v>
      </c>
      <c r="BE179" s="148">
        <f>IF(O179="základná",K179,0)</f>
        <v>0</v>
      </c>
      <c r="BF179" s="148">
        <f>IF(O179="znížená",K179,0)</f>
        <v>0</v>
      </c>
      <c r="BG179" s="148">
        <f>IF(O179="zákl. prenesená",K179,0)</f>
        <v>0</v>
      </c>
      <c r="BH179" s="148">
        <f>IF(O179="zníž. prenesená",K179,0)</f>
        <v>0</v>
      </c>
      <c r="BI179" s="148">
        <f>IF(O179="nulová",K179,0)</f>
        <v>0</v>
      </c>
      <c r="BJ179" s="13" t="s">
        <v>132</v>
      </c>
      <c r="BK179" s="149">
        <f>ROUND(P179*H179,3)</f>
        <v>0</v>
      </c>
      <c r="BL179" s="13" t="s">
        <v>293</v>
      </c>
      <c r="BM179" s="147" t="s">
        <v>301</v>
      </c>
    </row>
    <row r="180" spans="2:65" s="1" customFormat="1" ht="6.95" customHeight="1">
      <c r="B180" s="43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28"/>
    </row>
  </sheetData>
  <autoFilter ref="C124:L179" xr:uid="{00000000-0009-0000-0000-000001000000}"/>
  <mergeCells count="9">
    <mergeCell ref="E87:H87"/>
    <mergeCell ref="E115:H115"/>
    <mergeCell ref="E117:H117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Objekt - Obnova lesných c...</vt:lpstr>
      <vt:lpstr>'Objekt - Obnova lesných c...'!Názvy_tlače</vt:lpstr>
      <vt:lpstr>'Rekapitulácia stavby'!Názvy_tlače</vt:lpstr>
      <vt:lpstr>'Objekt - Obnova lesných c...'!Oblasť_tlače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DESKTOP-NH569FJ\PC</dc:creator>
  <cp:lastModifiedBy>Peter Bochnička</cp:lastModifiedBy>
  <dcterms:created xsi:type="dcterms:W3CDTF">2024-09-22T08:27:30Z</dcterms:created>
  <dcterms:modified xsi:type="dcterms:W3CDTF">2024-10-25T14:29:02Z</dcterms:modified>
</cp:coreProperties>
</file>