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sobo\Documents\SYNOLOGY\vadkelet\PROJEKTEK 2022\PPA 4.1\Helmeczi 2\Verejné obstarávanie\Otázky k VO+feltöltendő dokumentumok\"/>
    </mc:Choice>
  </mc:AlternateContent>
  <xr:revisionPtr revIDLastSave="0" documentId="13_ncr:1_{E8AC72C2-081A-493B-A502-B36540065C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01 - SO 01 Sklad objemový..." sheetId="2" r:id="rId2"/>
  </sheets>
  <definedNames>
    <definedName name="_xlnm._FilterDatabase" localSheetId="1" hidden="1">'01 - SO 01 Sklad objemový...'!$C$134:$L$247</definedName>
    <definedName name="_xlnm.Print_Titles" localSheetId="1">'01 - SO 01 Sklad objemový...'!$134:$134</definedName>
    <definedName name="_xlnm.Print_Titles" localSheetId="0">'Rekapitulácia stavby'!$92:$92</definedName>
    <definedName name="_xlnm.Print_Area" localSheetId="1">'01 - SO 01 Sklad objemový...'!$C$4:$K$76,'01 - SO 01 Sklad objemový...'!$C$82:$K$116,'01 - SO 01 Sklad objemový...'!$C$122:$K$247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K37" i="2" l="1"/>
  <c r="K36" i="2"/>
  <c r="AY95" i="1" s="1"/>
  <c r="K35" i="2"/>
  <c r="AX95" i="1" s="1"/>
  <c r="BJ247" i="2"/>
  <c r="BI247" i="2"/>
  <c r="BH247" i="2"/>
  <c r="BF247" i="2"/>
  <c r="U247" i="2"/>
  <c r="S247" i="2"/>
  <c r="Q247" i="2"/>
  <c r="BJ246" i="2"/>
  <c r="BI246" i="2"/>
  <c r="BH246" i="2"/>
  <c r="BF246" i="2"/>
  <c r="U246" i="2"/>
  <c r="S246" i="2"/>
  <c r="Q246" i="2"/>
  <c r="BJ245" i="2"/>
  <c r="BI245" i="2"/>
  <c r="BH245" i="2"/>
  <c r="BF245" i="2"/>
  <c r="U245" i="2"/>
  <c r="S245" i="2"/>
  <c r="Q245" i="2"/>
  <c r="BJ244" i="2"/>
  <c r="BI244" i="2"/>
  <c r="BH244" i="2"/>
  <c r="BF244" i="2"/>
  <c r="U244" i="2"/>
  <c r="S244" i="2"/>
  <c r="Q244" i="2"/>
  <c r="BJ243" i="2"/>
  <c r="BI243" i="2"/>
  <c r="BH243" i="2"/>
  <c r="BF243" i="2"/>
  <c r="U243" i="2"/>
  <c r="S243" i="2"/>
  <c r="Q243" i="2"/>
  <c r="BJ242" i="2"/>
  <c r="BI242" i="2"/>
  <c r="BH242" i="2"/>
  <c r="BF242" i="2"/>
  <c r="U242" i="2"/>
  <c r="S242" i="2"/>
  <c r="Q242" i="2"/>
  <c r="BJ240" i="2"/>
  <c r="BI240" i="2"/>
  <c r="BH240" i="2"/>
  <c r="BF240" i="2"/>
  <c r="U240" i="2"/>
  <c r="S240" i="2"/>
  <c r="Q240" i="2"/>
  <c r="BJ239" i="2"/>
  <c r="BI239" i="2"/>
  <c r="BH239" i="2"/>
  <c r="BF239" i="2"/>
  <c r="U239" i="2"/>
  <c r="S239" i="2"/>
  <c r="Q239" i="2"/>
  <c r="BJ238" i="2"/>
  <c r="BI238" i="2"/>
  <c r="BH238" i="2"/>
  <c r="BF238" i="2"/>
  <c r="U238" i="2"/>
  <c r="S238" i="2"/>
  <c r="Q238" i="2"/>
  <c r="BJ235" i="2"/>
  <c r="BI235" i="2"/>
  <c r="BH235" i="2"/>
  <c r="BF235" i="2"/>
  <c r="U235" i="2"/>
  <c r="S235" i="2"/>
  <c r="Q235" i="2"/>
  <c r="BJ234" i="2"/>
  <c r="BI234" i="2"/>
  <c r="BH234" i="2"/>
  <c r="BF234" i="2"/>
  <c r="U234" i="2"/>
  <c r="S234" i="2"/>
  <c r="Q234" i="2"/>
  <c r="BJ232" i="2"/>
  <c r="BI232" i="2"/>
  <c r="BH232" i="2"/>
  <c r="BF232" i="2"/>
  <c r="U232" i="2"/>
  <c r="S232" i="2"/>
  <c r="Q232" i="2"/>
  <c r="BJ231" i="2"/>
  <c r="BI231" i="2"/>
  <c r="BH231" i="2"/>
  <c r="BF231" i="2"/>
  <c r="U231" i="2"/>
  <c r="S231" i="2"/>
  <c r="Q231" i="2"/>
  <c r="BJ230" i="2"/>
  <c r="BI230" i="2"/>
  <c r="BH230" i="2"/>
  <c r="BF230" i="2"/>
  <c r="U230" i="2"/>
  <c r="S230" i="2"/>
  <c r="Q230" i="2"/>
  <c r="BJ229" i="2"/>
  <c r="BI229" i="2"/>
  <c r="BH229" i="2"/>
  <c r="BF229" i="2"/>
  <c r="U229" i="2"/>
  <c r="S229" i="2"/>
  <c r="Q229" i="2"/>
  <c r="BJ228" i="2"/>
  <c r="BI228" i="2"/>
  <c r="BH228" i="2"/>
  <c r="BF228" i="2"/>
  <c r="U228" i="2"/>
  <c r="S228" i="2"/>
  <c r="Q228" i="2"/>
  <c r="BJ227" i="2"/>
  <c r="BI227" i="2"/>
  <c r="BH227" i="2"/>
  <c r="BF227" i="2"/>
  <c r="U227" i="2"/>
  <c r="S227" i="2"/>
  <c r="Q227" i="2"/>
  <c r="BJ226" i="2"/>
  <c r="BI226" i="2"/>
  <c r="BH226" i="2"/>
  <c r="BF226" i="2"/>
  <c r="U226" i="2"/>
  <c r="S226" i="2"/>
  <c r="Q226" i="2"/>
  <c r="BJ225" i="2"/>
  <c r="BI225" i="2"/>
  <c r="BH225" i="2"/>
  <c r="BF225" i="2"/>
  <c r="U225" i="2"/>
  <c r="S225" i="2"/>
  <c r="Q225" i="2"/>
  <c r="BJ224" i="2"/>
  <c r="BI224" i="2"/>
  <c r="BH224" i="2"/>
  <c r="BF224" i="2"/>
  <c r="U224" i="2"/>
  <c r="S224" i="2"/>
  <c r="Q224" i="2"/>
  <c r="BJ223" i="2"/>
  <c r="BI223" i="2"/>
  <c r="BH223" i="2"/>
  <c r="BF223" i="2"/>
  <c r="U223" i="2"/>
  <c r="S223" i="2"/>
  <c r="Q223" i="2"/>
  <c r="BJ222" i="2"/>
  <c r="BI222" i="2"/>
  <c r="BH222" i="2"/>
  <c r="BF222" i="2"/>
  <c r="U222" i="2"/>
  <c r="S222" i="2"/>
  <c r="Q222" i="2"/>
  <c r="BJ221" i="2"/>
  <c r="BI221" i="2"/>
  <c r="BH221" i="2"/>
  <c r="BF221" i="2"/>
  <c r="U221" i="2"/>
  <c r="S221" i="2"/>
  <c r="Q221" i="2"/>
  <c r="BJ220" i="2"/>
  <c r="BI220" i="2"/>
  <c r="BH220" i="2"/>
  <c r="BF220" i="2"/>
  <c r="U220" i="2"/>
  <c r="S220" i="2"/>
  <c r="Q220" i="2"/>
  <c r="BJ219" i="2"/>
  <c r="BI219" i="2"/>
  <c r="BH219" i="2"/>
  <c r="BF219" i="2"/>
  <c r="U219" i="2"/>
  <c r="S219" i="2"/>
  <c r="Q219" i="2"/>
  <c r="BJ218" i="2"/>
  <c r="BI218" i="2"/>
  <c r="BH218" i="2"/>
  <c r="BF218" i="2"/>
  <c r="U218" i="2"/>
  <c r="S218" i="2"/>
  <c r="Q218" i="2"/>
  <c r="BJ217" i="2"/>
  <c r="BI217" i="2"/>
  <c r="BH217" i="2"/>
  <c r="BF217" i="2"/>
  <c r="U217" i="2"/>
  <c r="S217" i="2"/>
  <c r="Q217" i="2"/>
  <c r="BJ216" i="2"/>
  <c r="BI216" i="2"/>
  <c r="BH216" i="2"/>
  <c r="BF216" i="2"/>
  <c r="U216" i="2"/>
  <c r="S216" i="2"/>
  <c r="Q216" i="2"/>
  <c r="BJ215" i="2"/>
  <c r="BI215" i="2"/>
  <c r="BH215" i="2"/>
  <c r="BF215" i="2"/>
  <c r="U215" i="2"/>
  <c r="S215" i="2"/>
  <c r="Q215" i="2"/>
  <c r="BJ214" i="2"/>
  <c r="BI214" i="2"/>
  <c r="BH214" i="2"/>
  <c r="BF214" i="2"/>
  <c r="U214" i="2"/>
  <c r="S214" i="2"/>
  <c r="Q214" i="2"/>
  <c r="BJ213" i="2"/>
  <c r="BI213" i="2"/>
  <c r="BH213" i="2"/>
  <c r="BF213" i="2"/>
  <c r="U213" i="2"/>
  <c r="S213" i="2"/>
  <c r="Q213" i="2"/>
  <c r="BJ212" i="2"/>
  <c r="BI212" i="2"/>
  <c r="BH212" i="2"/>
  <c r="BF212" i="2"/>
  <c r="U212" i="2"/>
  <c r="S212" i="2"/>
  <c r="Q212" i="2"/>
  <c r="BJ211" i="2"/>
  <c r="BI211" i="2"/>
  <c r="BH211" i="2"/>
  <c r="BF211" i="2"/>
  <c r="U211" i="2"/>
  <c r="S211" i="2"/>
  <c r="Q211" i="2"/>
  <c r="BJ210" i="2"/>
  <c r="BI210" i="2"/>
  <c r="BH210" i="2"/>
  <c r="BF210" i="2"/>
  <c r="U210" i="2"/>
  <c r="S210" i="2"/>
  <c r="Q210" i="2"/>
  <c r="BJ209" i="2"/>
  <c r="BI209" i="2"/>
  <c r="BH209" i="2"/>
  <c r="BF209" i="2"/>
  <c r="U209" i="2"/>
  <c r="S209" i="2"/>
  <c r="Q209" i="2"/>
  <c r="BJ207" i="2"/>
  <c r="BI207" i="2"/>
  <c r="BH207" i="2"/>
  <c r="BF207" i="2"/>
  <c r="U207" i="2"/>
  <c r="S207" i="2"/>
  <c r="Q207" i="2"/>
  <c r="BJ206" i="2"/>
  <c r="BI206" i="2"/>
  <c r="BH206" i="2"/>
  <c r="BF206" i="2"/>
  <c r="U206" i="2"/>
  <c r="S206" i="2"/>
  <c r="Q206" i="2"/>
  <c r="BJ204" i="2"/>
  <c r="BI204" i="2"/>
  <c r="BH204" i="2"/>
  <c r="BF204" i="2"/>
  <c r="U204" i="2"/>
  <c r="S204" i="2"/>
  <c r="Q204" i="2"/>
  <c r="BJ203" i="2"/>
  <c r="BI203" i="2"/>
  <c r="BH203" i="2"/>
  <c r="BF203" i="2"/>
  <c r="U203" i="2"/>
  <c r="S203" i="2"/>
  <c r="Q203" i="2"/>
  <c r="BJ202" i="2"/>
  <c r="BI202" i="2"/>
  <c r="BH202" i="2"/>
  <c r="BF202" i="2"/>
  <c r="U202" i="2"/>
  <c r="S202" i="2"/>
  <c r="Q202" i="2"/>
  <c r="BJ201" i="2"/>
  <c r="BI201" i="2"/>
  <c r="BH201" i="2"/>
  <c r="BF201" i="2"/>
  <c r="U201" i="2"/>
  <c r="S201" i="2"/>
  <c r="Q201" i="2"/>
  <c r="BJ200" i="2"/>
  <c r="BI200" i="2"/>
  <c r="BH200" i="2"/>
  <c r="BF200" i="2"/>
  <c r="U200" i="2"/>
  <c r="S200" i="2"/>
  <c r="Q200" i="2"/>
  <c r="BJ199" i="2"/>
  <c r="BI199" i="2"/>
  <c r="BH199" i="2"/>
  <c r="BF199" i="2"/>
  <c r="U199" i="2"/>
  <c r="S199" i="2"/>
  <c r="Q199" i="2"/>
  <c r="BJ198" i="2"/>
  <c r="BI198" i="2"/>
  <c r="BH198" i="2"/>
  <c r="BF198" i="2"/>
  <c r="U198" i="2"/>
  <c r="S198" i="2"/>
  <c r="Q198" i="2"/>
  <c r="BJ197" i="2"/>
  <c r="BI197" i="2"/>
  <c r="BH197" i="2"/>
  <c r="BF197" i="2"/>
  <c r="U197" i="2"/>
  <c r="S197" i="2"/>
  <c r="Q197" i="2"/>
  <c r="BJ196" i="2"/>
  <c r="BI196" i="2"/>
  <c r="BH196" i="2"/>
  <c r="BF196" i="2"/>
  <c r="U196" i="2"/>
  <c r="S196" i="2"/>
  <c r="Q196" i="2"/>
  <c r="BJ194" i="2"/>
  <c r="BI194" i="2"/>
  <c r="BH194" i="2"/>
  <c r="BF194" i="2"/>
  <c r="U194" i="2"/>
  <c r="S194" i="2"/>
  <c r="Q194" i="2"/>
  <c r="BJ193" i="2"/>
  <c r="BI193" i="2"/>
  <c r="BH193" i="2"/>
  <c r="BF193" i="2"/>
  <c r="U193" i="2"/>
  <c r="S193" i="2"/>
  <c r="Q193" i="2"/>
  <c r="BJ191" i="2"/>
  <c r="BI191" i="2"/>
  <c r="BH191" i="2"/>
  <c r="BF191" i="2"/>
  <c r="U191" i="2"/>
  <c r="S191" i="2"/>
  <c r="Q191" i="2"/>
  <c r="BJ190" i="2"/>
  <c r="BI190" i="2"/>
  <c r="BH190" i="2"/>
  <c r="BF190" i="2"/>
  <c r="U190" i="2"/>
  <c r="S190" i="2"/>
  <c r="Q190" i="2"/>
  <c r="BJ189" i="2"/>
  <c r="BI189" i="2"/>
  <c r="BH189" i="2"/>
  <c r="BF189" i="2"/>
  <c r="U189" i="2"/>
  <c r="S189" i="2"/>
  <c r="Q189" i="2"/>
  <c r="BJ188" i="2"/>
  <c r="BI188" i="2"/>
  <c r="BH188" i="2"/>
  <c r="BF188" i="2"/>
  <c r="U188" i="2"/>
  <c r="S188" i="2"/>
  <c r="Q188" i="2"/>
  <c r="BJ187" i="2"/>
  <c r="BI187" i="2"/>
  <c r="BH187" i="2"/>
  <c r="BF187" i="2"/>
  <c r="U187" i="2"/>
  <c r="S187" i="2"/>
  <c r="Q187" i="2"/>
  <c r="BJ185" i="2"/>
  <c r="BI185" i="2"/>
  <c r="BH185" i="2"/>
  <c r="BF185" i="2"/>
  <c r="U185" i="2"/>
  <c r="S185" i="2"/>
  <c r="Q185" i="2"/>
  <c r="BJ184" i="2"/>
  <c r="BI184" i="2"/>
  <c r="BH184" i="2"/>
  <c r="BF184" i="2"/>
  <c r="U184" i="2"/>
  <c r="S184" i="2"/>
  <c r="Q184" i="2"/>
  <c r="BJ183" i="2"/>
  <c r="BI183" i="2"/>
  <c r="BH183" i="2"/>
  <c r="BF183" i="2"/>
  <c r="U183" i="2"/>
  <c r="S183" i="2"/>
  <c r="Q183" i="2"/>
  <c r="BJ182" i="2"/>
  <c r="BI182" i="2"/>
  <c r="BH182" i="2"/>
  <c r="BF182" i="2"/>
  <c r="U182" i="2"/>
  <c r="S182" i="2"/>
  <c r="Q182" i="2"/>
  <c r="BJ181" i="2"/>
  <c r="BI181" i="2"/>
  <c r="BH181" i="2"/>
  <c r="BF181" i="2"/>
  <c r="U181" i="2"/>
  <c r="S181" i="2"/>
  <c r="Q181" i="2"/>
  <c r="BJ178" i="2"/>
  <c r="BI178" i="2"/>
  <c r="BH178" i="2"/>
  <c r="BF178" i="2"/>
  <c r="U178" i="2"/>
  <c r="U177" i="2" s="1"/>
  <c r="S178" i="2"/>
  <c r="S177" i="2" s="1"/>
  <c r="Q178" i="2"/>
  <c r="Q177" i="2" s="1"/>
  <c r="BJ176" i="2"/>
  <c r="BI176" i="2"/>
  <c r="BH176" i="2"/>
  <c r="BF176" i="2"/>
  <c r="U176" i="2"/>
  <c r="S176" i="2"/>
  <c r="Q176" i="2"/>
  <c r="BJ175" i="2"/>
  <c r="BI175" i="2"/>
  <c r="BH175" i="2"/>
  <c r="BF175" i="2"/>
  <c r="U175" i="2"/>
  <c r="S175" i="2"/>
  <c r="Q175" i="2"/>
  <c r="BJ174" i="2"/>
  <c r="BI174" i="2"/>
  <c r="BH174" i="2"/>
  <c r="BF174" i="2"/>
  <c r="U174" i="2"/>
  <c r="S174" i="2"/>
  <c r="Q174" i="2"/>
  <c r="BJ173" i="2"/>
  <c r="BI173" i="2"/>
  <c r="BH173" i="2"/>
  <c r="BF173" i="2"/>
  <c r="U173" i="2"/>
  <c r="S173" i="2"/>
  <c r="Q173" i="2"/>
  <c r="BJ172" i="2"/>
  <c r="BI172" i="2"/>
  <c r="BH172" i="2"/>
  <c r="BF172" i="2"/>
  <c r="U172" i="2"/>
  <c r="S172" i="2"/>
  <c r="Q172" i="2"/>
  <c r="BJ170" i="2"/>
  <c r="BI170" i="2"/>
  <c r="BH170" i="2"/>
  <c r="BF170" i="2"/>
  <c r="U170" i="2"/>
  <c r="S170" i="2"/>
  <c r="Q170" i="2"/>
  <c r="BJ169" i="2"/>
  <c r="BI169" i="2"/>
  <c r="BH169" i="2"/>
  <c r="BF169" i="2"/>
  <c r="U169" i="2"/>
  <c r="S169" i="2"/>
  <c r="Q169" i="2"/>
  <c r="BJ168" i="2"/>
  <c r="BI168" i="2"/>
  <c r="BH168" i="2"/>
  <c r="BF168" i="2"/>
  <c r="U168" i="2"/>
  <c r="S168" i="2"/>
  <c r="Q168" i="2"/>
  <c r="BJ167" i="2"/>
  <c r="BI167" i="2"/>
  <c r="BH167" i="2"/>
  <c r="BF167" i="2"/>
  <c r="U167" i="2"/>
  <c r="S167" i="2"/>
  <c r="Q167" i="2"/>
  <c r="BJ166" i="2"/>
  <c r="BI166" i="2"/>
  <c r="BH166" i="2"/>
  <c r="BF166" i="2"/>
  <c r="U166" i="2"/>
  <c r="S166" i="2"/>
  <c r="Q166" i="2"/>
  <c r="BJ165" i="2"/>
  <c r="BI165" i="2"/>
  <c r="BH165" i="2"/>
  <c r="BF165" i="2"/>
  <c r="U165" i="2"/>
  <c r="S165" i="2"/>
  <c r="Q165" i="2"/>
  <c r="BJ164" i="2"/>
  <c r="BI164" i="2"/>
  <c r="BH164" i="2"/>
  <c r="BF164" i="2"/>
  <c r="U164" i="2"/>
  <c r="S164" i="2"/>
  <c r="Q164" i="2"/>
  <c r="BJ163" i="2"/>
  <c r="BI163" i="2"/>
  <c r="BH163" i="2"/>
  <c r="BF163" i="2"/>
  <c r="U163" i="2"/>
  <c r="S163" i="2"/>
  <c r="Q163" i="2"/>
  <c r="BJ162" i="2"/>
  <c r="BI162" i="2"/>
  <c r="BH162" i="2"/>
  <c r="BF162" i="2"/>
  <c r="U162" i="2"/>
  <c r="S162" i="2"/>
  <c r="Q162" i="2"/>
  <c r="BJ160" i="2"/>
  <c r="BI160" i="2"/>
  <c r="BH160" i="2"/>
  <c r="BF160" i="2"/>
  <c r="U160" i="2"/>
  <c r="S160" i="2"/>
  <c r="Q160" i="2"/>
  <c r="BJ159" i="2"/>
  <c r="BI159" i="2"/>
  <c r="BH159" i="2"/>
  <c r="BF159" i="2"/>
  <c r="U159" i="2"/>
  <c r="S159" i="2"/>
  <c r="Q159" i="2"/>
  <c r="BJ158" i="2"/>
  <c r="BI158" i="2"/>
  <c r="BH158" i="2"/>
  <c r="BF158" i="2"/>
  <c r="U158" i="2"/>
  <c r="S158" i="2"/>
  <c r="Q158" i="2"/>
  <c r="BJ157" i="2"/>
  <c r="BI157" i="2"/>
  <c r="BH157" i="2"/>
  <c r="BF157" i="2"/>
  <c r="U157" i="2"/>
  <c r="S157" i="2"/>
  <c r="Q157" i="2"/>
  <c r="BJ156" i="2"/>
  <c r="BI156" i="2"/>
  <c r="BH156" i="2"/>
  <c r="BF156" i="2"/>
  <c r="U156" i="2"/>
  <c r="S156" i="2"/>
  <c r="Q156" i="2"/>
  <c r="BJ155" i="2"/>
  <c r="BI155" i="2"/>
  <c r="BH155" i="2"/>
  <c r="BF155" i="2"/>
  <c r="U155" i="2"/>
  <c r="S155" i="2"/>
  <c r="Q155" i="2"/>
  <c r="BJ153" i="2"/>
  <c r="BI153" i="2"/>
  <c r="BH153" i="2"/>
  <c r="BF153" i="2"/>
  <c r="U153" i="2"/>
  <c r="S153" i="2"/>
  <c r="Q153" i="2"/>
  <c r="BJ152" i="2"/>
  <c r="BI152" i="2"/>
  <c r="BH152" i="2"/>
  <c r="BF152" i="2"/>
  <c r="U152" i="2"/>
  <c r="S152" i="2"/>
  <c r="Q152" i="2"/>
  <c r="BJ150" i="2"/>
  <c r="BI150" i="2"/>
  <c r="BH150" i="2"/>
  <c r="BF150" i="2"/>
  <c r="U150" i="2"/>
  <c r="S150" i="2"/>
  <c r="Q150" i="2"/>
  <c r="BJ149" i="2"/>
  <c r="BI149" i="2"/>
  <c r="BH149" i="2"/>
  <c r="BF149" i="2"/>
  <c r="U149" i="2"/>
  <c r="S149" i="2"/>
  <c r="Q149" i="2"/>
  <c r="BJ148" i="2"/>
  <c r="BI148" i="2"/>
  <c r="BH148" i="2"/>
  <c r="BF148" i="2"/>
  <c r="U148" i="2"/>
  <c r="S148" i="2"/>
  <c r="Q148" i="2"/>
  <c r="BJ147" i="2"/>
  <c r="BI147" i="2"/>
  <c r="BH147" i="2"/>
  <c r="BF147" i="2"/>
  <c r="U147" i="2"/>
  <c r="S147" i="2"/>
  <c r="Q147" i="2"/>
  <c r="BJ146" i="2"/>
  <c r="BI146" i="2"/>
  <c r="BH146" i="2"/>
  <c r="BF146" i="2"/>
  <c r="U146" i="2"/>
  <c r="S146" i="2"/>
  <c r="Q146" i="2"/>
  <c r="BJ144" i="2"/>
  <c r="BI144" i="2"/>
  <c r="BH144" i="2"/>
  <c r="BF144" i="2"/>
  <c r="U144" i="2"/>
  <c r="S144" i="2"/>
  <c r="Q144" i="2"/>
  <c r="BJ143" i="2"/>
  <c r="BI143" i="2"/>
  <c r="BH143" i="2"/>
  <c r="BF143" i="2"/>
  <c r="U143" i="2"/>
  <c r="S143" i="2"/>
  <c r="Q143" i="2"/>
  <c r="BJ142" i="2"/>
  <c r="BI142" i="2"/>
  <c r="BH142" i="2"/>
  <c r="BF142" i="2"/>
  <c r="U142" i="2"/>
  <c r="S142" i="2"/>
  <c r="Q142" i="2"/>
  <c r="BJ141" i="2"/>
  <c r="BI141" i="2"/>
  <c r="BH141" i="2"/>
  <c r="BF141" i="2"/>
  <c r="U141" i="2"/>
  <c r="S141" i="2"/>
  <c r="Q141" i="2"/>
  <c r="BJ140" i="2"/>
  <c r="BI140" i="2"/>
  <c r="BH140" i="2"/>
  <c r="BF140" i="2"/>
  <c r="U140" i="2"/>
  <c r="S140" i="2"/>
  <c r="Q140" i="2"/>
  <c r="BJ139" i="2"/>
  <c r="BI139" i="2"/>
  <c r="BH139" i="2"/>
  <c r="BF139" i="2"/>
  <c r="U139" i="2"/>
  <c r="S139" i="2"/>
  <c r="Q139" i="2"/>
  <c r="BJ138" i="2"/>
  <c r="BI138" i="2"/>
  <c r="BH138" i="2"/>
  <c r="BF138" i="2"/>
  <c r="U138" i="2"/>
  <c r="S138" i="2"/>
  <c r="Q138" i="2"/>
  <c r="K132" i="2"/>
  <c r="F132" i="2"/>
  <c r="K131" i="2"/>
  <c r="F131" i="2"/>
  <c r="F129" i="2"/>
  <c r="E127" i="2"/>
  <c r="K92" i="2"/>
  <c r="F92" i="2"/>
  <c r="K91" i="2"/>
  <c r="F91" i="2"/>
  <c r="F89" i="2"/>
  <c r="E87" i="2"/>
  <c r="K12" i="2"/>
  <c r="K129" i="2" s="1"/>
  <c r="E7" i="2"/>
  <c r="E125" i="2" s="1"/>
  <c r="L90" i="1"/>
  <c r="AM90" i="1"/>
  <c r="AM89" i="1"/>
  <c r="L89" i="1"/>
  <c r="AM87" i="1"/>
  <c r="L87" i="1"/>
  <c r="L85" i="1"/>
  <c r="L84" i="1"/>
  <c r="BL153" i="2"/>
  <c r="K213" i="2"/>
  <c r="BL209" i="2"/>
  <c r="BL184" i="2"/>
  <c r="K246" i="2"/>
  <c r="K238" i="2"/>
  <c r="BL229" i="2"/>
  <c r="BL223" i="2"/>
  <c r="BL185" i="2"/>
  <c r="AS94" i="1"/>
  <c r="K214" i="2"/>
  <c r="BL187" i="2"/>
  <c r="K160" i="2"/>
  <c r="K220" i="2"/>
  <c r="BL175" i="2"/>
  <c r="K235" i="2"/>
  <c r="K183" i="2"/>
  <c r="K149" i="2"/>
  <c r="K175" i="2"/>
  <c r="BL199" i="2"/>
  <c r="K169" i="2"/>
  <c r="BL239" i="2"/>
  <c r="K199" i="2"/>
  <c r="BL242" i="2"/>
  <c r="K211" i="2"/>
  <c r="K200" i="2"/>
  <c r="BL168" i="2"/>
  <c r="K157" i="2"/>
  <c r="BL141" i="2"/>
  <c r="K232" i="2"/>
  <c r="BL226" i="2"/>
  <c r="BL222" i="2"/>
  <c r="K191" i="2"/>
  <c r="BL160" i="2"/>
  <c r="K242" i="2"/>
  <c r="BL235" i="2"/>
  <c r="K193" i="2"/>
  <c r="BL149" i="2"/>
  <c r="BL206" i="2"/>
  <c r="K181" i="2"/>
  <c r="K159" i="2"/>
  <c r="K146" i="2"/>
  <c r="BL218" i="2"/>
  <c r="BL210" i="2"/>
  <c r="BL197" i="2"/>
  <c r="K164" i="2"/>
  <c r="BL156" i="2"/>
  <c r="K143" i="2"/>
  <c r="BL244" i="2"/>
  <c r="BL230" i="2"/>
  <c r="K224" i="2"/>
  <c r="BL198" i="2"/>
  <c r="K178" i="2"/>
  <c r="K141" i="2"/>
  <c r="BL240" i="2"/>
  <c r="BL190" i="2"/>
  <c r="BL170" i="2"/>
  <c r="BL148" i="2"/>
  <c r="BL238" i="2"/>
  <c r="K207" i="2"/>
  <c r="BL174" i="2"/>
  <c r="BL146" i="2"/>
  <c r="BL202" i="2"/>
  <c r="BL147" i="2"/>
  <c r="BL216" i="2"/>
  <c r="K212" i="2"/>
  <c r="K203" i="2"/>
  <c r="K189" i="2"/>
  <c r="K158" i="2"/>
  <c r="K243" i="2"/>
  <c r="K231" i="2"/>
  <c r="BL225" i="2"/>
  <c r="BL220" i="2"/>
  <c r="BL189" i="2"/>
  <c r="BL155" i="2"/>
  <c r="K218" i="2"/>
  <c r="BL172" i="2"/>
  <c r="BL232" i="2"/>
  <c r="K182" i="2"/>
  <c r="BL207" i="2"/>
  <c r="BL169" i="2"/>
  <c r="BL142" i="2"/>
  <c r="BL214" i="2"/>
  <c r="BL204" i="2"/>
  <c r="BL178" i="2"/>
  <c r="BL159" i="2"/>
  <c r="K147" i="2"/>
  <c r="K245" i="2"/>
  <c r="BL234" i="2"/>
  <c r="K228" i="2"/>
  <c r="BL224" i="2"/>
  <c r="BL158" i="2"/>
  <c r="K197" i="2"/>
  <c r="BL182" i="2"/>
  <c r="BL143" i="2"/>
  <c r="K184" i="2"/>
  <c r="K148" i="2"/>
  <c r="BL201" i="2"/>
  <c r="K172" i="2"/>
  <c r="K156" i="2"/>
  <c r="K138" i="2"/>
  <c r="BL212" i="2"/>
  <c r="K202" i="2"/>
  <c r="K166" i="2"/>
  <c r="K152" i="2"/>
  <c r="BL246" i="2"/>
  <c r="K239" i="2"/>
  <c r="K229" i="2"/>
  <c r="K225" i="2"/>
  <c r="BL219" i="2"/>
  <c r="K162" i="2"/>
  <c r="BL217" i="2"/>
  <c r="K174" i="2"/>
  <c r="K221" i="2"/>
  <c r="K185" i="2"/>
  <c r="K140" i="2"/>
  <c r="BL200" i="2"/>
  <c r="BL176" i="2"/>
  <c r="K150" i="2"/>
  <c r="BL215" i="2"/>
  <c r="K210" i="2"/>
  <c r="BL193" i="2"/>
  <c r="BL165" i="2"/>
  <c r="K153" i="2"/>
  <c r="K247" i="2"/>
  <c r="BL228" i="2"/>
  <c r="K223" i="2"/>
  <c r="BL194" i="2"/>
  <c r="BL166" i="2"/>
  <c r="K194" i="2"/>
  <c r="K165" i="2"/>
  <c r="K144" i="2"/>
  <c r="BL231" i="2"/>
  <c r="K198" i="2"/>
  <c r="BL163" i="2"/>
  <c r="K209" i="2"/>
  <c r="K188" i="2"/>
  <c r="K155" i="2"/>
  <c r="BL144" i="2"/>
  <c r="K219" i="2"/>
  <c r="BL211" i="2"/>
  <c r="BL188" i="2"/>
  <c r="BL162" i="2"/>
  <c r="K142" i="2"/>
  <c r="K244" i="2"/>
  <c r="K230" i="2"/>
  <c r="K226" i="2"/>
  <c r="K204" i="2"/>
  <c r="K173" i="2"/>
  <c r="BL138" i="2"/>
  <c r="K216" i="2"/>
  <c r="BL183" i="2"/>
  <c r="BL164" i="2"/>
  <c r="BL247" i="2"/>
  <c r="BL181" i="2"/>
  <c r="K240" i="2"/>
  <c r="K196" i="2"/>
  <c r="K167" i="2"/>
  <c r="K139" i="2"/>
  <c r="BL213" i="2"/>
  <c r="K201" i="2"/>
  <c r="K170" i="2"/>
  <c r="BL243" i="2"/>
  <c r="K227" i="2"/>
  <c r="BL196" i="2"/>
  <c r="BL152" i="2"/>
  <c r="K215" i="2"/>
  <c r="BL167" i="2"/>
  <c r="BL140" i="2"/>
  <c r="K222" i="2"/>
  <c r="K176" i="2"/>
  <c r="BL139" i="2"/>
  <c r="K190" i="2"/>
  <c r="K217" i="2"/>
  <c r="K206" i="2"/>
  <c r="BL191" i="2"/>
  <c r="K163" i="2"/>
  <c r="BL150" i="2"/>
  <c r="BL245" i="2"/>
  <c r="BL227" i="2"/>
  <c r="BL221" i="2"/>
  <c r="K187" i="2"/>
  <c r="K168" i="2"/>
  <c r="K234" i="2"/>
  <c r="BL203" i="2"/>
  <c r="BL173" i="2"/>
  <c r="BL157" i="2"/>
  <c r="F33" i="2" l="1"/>
  <c r="F36" i="2"/>
  <c r="K33" i="2"/>
  <c r="F35" i="2"/>
  <c r="F37" i="2"/>
  <c r="Q154" i="2"/>
  <c r="BL151" i="2"/>
  <c r="K151" i="2" s="1"/>
  <c r="K100" i="2" s="1"/>
  <c r="U171" i="2"/>
  <c r="Q192" i="2"/>
  <c r="U161" i="2"/>
  <c r="Q195" i="2"/>
  <c r="BL137" i="2"/>
  <c r="Q151" i="2"/>
  <c r="Q161" i="2"/>
  <c r="S180" i="2"/>
  <c r="S195" i="2"/>
  <c r="BL233" i="2"/>
  <c r="K233" i="2" s="1"/>
  <c r="K112" i="2" s="1"/>
  <c r="Q145" i="2"/>
  <c r="S161" i="2"/>
  <c r="Q180" i="2"/>
  <c r="BL192" i="2"/>
  <c r="K192" i="2" s="1"/>
  <c r="K108" i="2" s="1"/>
  <c r="U208" i="2"/>
  <c r="Q237" i="2"/>
  <c r="BL145" i="2"/>
  <c r="K145" i="2"/>
  <c r="K99" i="2" s="1"/>
  <c r="U154" i="2"/>
  <c r="U180" i="2"/>
  <c r="S192" i="2"/>
  <c r="U205" i="2"/>
  <c r="U137" i="2"/>
  <c r="U151" i="2"/>
  <c r="Q171" i="2"/>
  <c r="BL195" i="2"/>
  <c r="K195" i="2" s="1"/>
  <c r="K109" i="2" s="1"/>
  <c r="BL205" i="2"/>
  <c r="K205" i="2" s="1"/>
  <c r="K110" i="2" s="1"/>
  <c r="S205" i="2"/>
  <c r="Q233" i="2"/>
  <c r="U237" i="2"/>
  <c r="S145" i="2"/>
  <c r="BL161" i="2"/>
  <c r="K161" i="2" s="1"/>
  <c r="K102" i="2" s="1"/>
  <c r="BL180" i="2"/>
  <c r="K180" i="2" s="1"/>
  <c r="K106" i="2" s="1"/>
  <c r="U186" i="2"/>
  <c r="S208" i="2"/>
  <c r="BL241" i="2"/>
  <c r="K241" i="2" s="1"/>
  <c r="K115" i="2" s="1"/>
  <c r="S137" i="2"/>
  <c r="S151" i="2"/>
  <c r="S171" i="2"/>
  <c r="Q186" i="2"/>
  <c r="Q208" i="2"/>
  <c r="BL237" i="2"/>
  <c r="K237" i="2" s="1"/>
  <c r="K114" i="2" s="1"/>
  <c r="Q241" i="2"/>
  <c r="U145" i="2"/>
  <c r="S154" i="2"/>
  <c r="BL186" i="2"/>
  <c r="K186" i="2" s="1"/>
  <c r="K107" i="2" s="1"/>
  <c r="BL208" i="2"/>
  <c r="K208" i="2" s="1"/>
  <c r="K111" i="2" s="1"/>
  <c r="S233" i="2"/>
  <c r="S237" i="2"/>
  <c r="S236" i="2"/>
  <c r="S241" i="2"/>
  <c r="Q137" i="2"/>
  <c r="BL154" i="2"/>
  <c r="K154" i="2" s="1"/>
  <c r="K101" i="2" s="1"/>
  <c r="BL171" i="2"/>
  <c r="K171" i="2" s="1"/>
  <c r="K103" i="2" s="1"/>
  <c r="S186" i="2"/>
  <c r="U192" i="2"/>
  <c r="U195" i="2"/>
  <c r="Q205" i="2"/>
  <c r="U233" i="2"/>
  <c r="U241" i="2"/>
  <c r="BL177" i="2"/>
  <c r="K177" i="2" s="1"/>
  <c r="K104" i="2" s="1"/>
  <c r="AZ95" i="1"/>
  <c r="BC95" i="1"/>
  <c r="BC94" i="1" s="1"/>
  <c r="AY94" i="1" s="1"/>
  <c r="BB95" i="1"/>
  <c r="E85" i="2"/>
  <c r="BG140" i="2"/>
  <c r="BG144" i="2"/>
  <c r="BG152" i="2"/>
  <c r="BG155" i="2"/>
  <c r="BG158" i="2"/>
  <c r="BG172" i="2"/>
  <c r="BG184" i="2"/>
  <c r="BG185" i="2"/>
  <c r="BG188" i="2"/>
  <c r="BG193" i="2"/>
  <c r="BG194" i="2"/>
  <c r="BG202" i="2"/>
  <c r="BG218" i="2"/>
  <c r="BG220" i="2"/>
  <c r="BG221" i="2"/>
  <c r="BG222" i="2"/>
  <c r="BG223" i="2"/>
  <c r="BG224" i="2"/>
  <c r="BG225" i="2"/>
  <c r="BG226" i="2"/>
  <c r="BG227" i="2"/>
  <c r="BG228" i="2"/>
  <c r="BG229" i="2"/>
  <c r="BG230" i="2"/>
  <c r="BG235" i="2"/>
  <c r="BG238" i="2"/>
  <c r="BG242" i="2"/>
  <c r="BG243" i="2"/>
  <c r="BG244" i="2"/>
  <c r="BG245" i="2"/>
  <c r="BG246" i="2"/>
  <c r="BG247" i="2"/>
  <c r="BG157" i="2"/>
  <c r="BG164" i="2"/>
  <c r="BG174" i="2"/>
  <c r="BG176" i="2"/>
  <c r="BG183" i="2"/>
  <c r="BG190" i="2"/>
  <c r="BG196" i="2"/>
  <c r="BG198" i="2"/>
  <c r="BG199" i="2"/>
  <c r="BG204" i="2"/>
  <c r="BG207" i="2"/>
  <c r="BG209" i="2"/>
  <c r="BG210" i="2"/>
  <c r="BG211" i="2"/>
  <c r="BG212" i="2"/>
  <c r="BG213" i="2"/>
  <c r="BG219" i="2"/>
  <c r="AV95" i="1"/>
  <c r="K89" i="2"/>
  <c r="BG141" i="2"/>
  <c r="BG143" i="2"/>
  <c r="BG146" i="2"/>
  <c r="BG148" i="2"/>
  <c r="BG149" i="2"/>
  <c r="BG153" i="2"/>
  <c r="BG156" i="2"/>
  <c r="BG166" i="2"/>
  <c r="BG168" i="2"/>
  <c r="BG170" i="2"/>
  <c r="BG175" i="2"/>
  <c r="BG178" i="2"/>
  <c r="BG182" i="2"/>
  <c r="BG187" i="2"/>
  <c r="BG200" i="2"/>
  <c r="BG203" i="2"/>
  <c r="BG239" i="2"/>
  <c r="BG138" i="2"/>
  <c r="BG139" i="2"/>
  <c r="BG147" i="2"/>
  <c r="BG160" i="2"/>
  <c r="BG173" i="2"/>
  <c r="BG197" i="2"/>
  <c r="BG201" i="2"/>
  <c r="BG206" i="2"/>
  <c r="BG231" i="2"/>
  <c r="BG232" i="2"/>
  <c r="BG234" i="2"/>
  <c r="BG142" i="2"/>
  <c r="BG150" i="2"/>
  <c r="BG159" i="2"/>
  <c r="BG162" i="2"/>
  <c r="BG163" i="2"/>
  <c r="BG165" i="2"/>
  <c r="BG167" i="2"/>
  <c r="BG169" i="2"/>
  <c r="BG181" i="2"/>
  <c r="BG189" i="2"/>
  <c r="BG191" i="2"/>
  <c r="BG214" i="2"/>
  <c r="BG215" i="2"/>
  <c r="BG216" i="2"/>
  <c r="BG217" i="2"/>
  <c r="BG240" i="2"/>
  <c r="BD95" i="1"/>
  <c r="BD94" i="1" s="1"/>
  <c r="W33" i="1" s="1"/>
  <c r="AZ94" i="1"/>
  <c r="W29" i="1"/>
  <c r="BB94" i="1"/>
  <c r="AX94" i="1"/>
  <c r="Q136" i="2" l="1"/>
  <c r="S136" i="2"/>
  <c r="Q236" i="2"/>
  <c r="U179" i="2"/>
  <c r="U236" i="2"/>
  <c r="S179" i="2"/>
  <c r="BL136" i="2"/>
  <c r="S135" i="2"/>
  <c r="U136" i="2"/>
  <c r="U135" i="2"/>
  <c r="Q179" i="2"/>
  <c r="Q135" i="2" s="1"/>
  <c r="AU95" i="1" s="1"/>
  <c r="AU94" i="1" s="1"/>
  <c r="K137" i="2"/>
  <c r="K98" i="2" s="1"/>
  <c r="BL179" i="2"/>
  <c r="K179" i="2" s="1"/>
  <c r="K105" i="2" s="1"/>
  <c r="BL236" i="2"/>
  <c r="K236" i="2" s="1"/>
  <c r="K113" i="2" s="1"/>
  <c r="AV94" i="1"/>
  <c r="AK29" i="1" s="1"/>
  <c r="W32" i="1"/>
  <c r="W31" i="1"/>
  <c r="F34" i="2"/>
  <c r="BA95" i="1" s="1"/>
  <c r="BA94" i="1" s="1"/>
  <c r="W30" i="1" s="1"/>
  <c r="K34" i="2"/>
  <c r="AW95" i="1" s="1"/>
  <c r="AT95" i="1" s="1"/>
  <c r="BL135" i="2" l="1"/>
  <c r="K135" i="2"/>
  <c r="K30" i="2" s="1"/>
  <c r="AG95" i="1" s="1"/>
  <c r="AG94" i="1" s="1"/>
  <c r="AK26" i="1" s="1"/>
  <c r="K136" i="2"/>
  <c r="K97" i="2"/>
  <c r="AW94" i="1"/>
  <c r="AK30" i="1"/>
  <c r="AK35" i="1" l="1"/>
  <c r="K39" i="2"/>
  <c r="K96" i="2"/>
  <c r="AN95" i="1"/>
  <c r="AT94" i="1"/>
  <c r="AN94" i="1" s="1"/>
</calcChain>
</file>

<file path=xl/sharedStrings.xml><?xml version="1.0" encoding="utf-8"?>
<sst xmlns="http://schemas.openxmlformats.org/spreadsheetml/2006/main" count="1703" uniqueCount="531">
  <si>
    <t>Export Komplet</t>
  </si>
  <si>
    <t/>
  </si>
  <si>
    <t>2.0</t>
  </si>
  <si>
    <t>False</t>
  </si>
  <si>
    <t>{6740bffc-4e48-420d-906c-6f598675ab62}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</si>
  <si>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</si>
  <si>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</si>
  <si>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</si>
  <si>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</si>
  <si>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</si>
  <si>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</si>
  <si>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</si>
  <si>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15961</t>
  </si>
  <si>
    <t>Stavba:</t>
  </si>
  <si>
    <t>Sklad objemových a jadrových krmív</t>
  </si>
  <si>
    <t>JKSO:</t>
  </si>
  <si>
    <t>KS:</t>
  </si>
  <si>
    <t>Miesto:</t>
  </si>
  <si>
    <t xml:space="preserve">Streda nad Bodrogom </t>
  </si>
  <si>
    <t>Dátum:</t>
  </si>
  <si>
    <t>Objednávateľ:</t>
  </si>
  <si>
    <t>IČO:</t>
  </si>
  <si>
    <t>Ján Helmeczi, Kamenecká 551/23, Streda nad Bodrogo</t>
  </si>
  <si>
    <t>IČ DPH:</t>
  </si>
  <si>
    <t>Zhotoviteľ:</t>
  </si>
  <si>
    <t xml:space="preserve"> 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</si>
  <si>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</si>
  <si>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</si>
  <si>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</si>
  <si>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</si>
  <si>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</si>
  <si>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</si>
  <si>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</si>
  <si>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</si>
  <si>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</si>
  <si>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</si>
  <si>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</si>
  <si>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</si>
  <si>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</si>
  <si>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</si>
  <si>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</si>
  <si>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</si>
  <si>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</si>
  <si>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</si>
  <si>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</si>
  <si>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</si>
  <si>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</si>
  <si>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</si>
  <si>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</si>
  <si>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</si>
  <si>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</si>
  <si>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</si>
  <si>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</si>
  <si>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</si>
  <si>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</si>
  <si>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</si>
  <si>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</si>
  <si>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</si>
  <si>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</si>
  <si>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</si>
  <si>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</si>
  <si>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</si>
  <si>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</si>
  <si>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</si>
  <si>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</si>
  <si>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</si>
  <si>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</si>
  <si>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</si>
  <si>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</si>
  <si>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</si>
  <si>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</si>
  <si>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</si>
  <si>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</si>
  <si>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</si>
  <si>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</si>
  <si>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</si>
  <si>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Sklad objemových a jadrových krmív</t>
  </si>
  <si>
    <t>STA</t>
  </si>
  <si>
    <t>1</t>
  </si>
  <si>
    <t>{44589b3c-dd3e-4bd6-bdd2-d9f7486c1501}</t>
  </si>
  <si>
    <t>KRYCÍ LIST ROZPOČTU</t>
  </si>
  <si>
    <t>Objekt:</t>
  </si>
  <si>
    <t>01 - SO 01 Sklad objemových a jadrových krmív</t>
  </si>
  <si>
    <t>Ján Helmeczi - SHR, Kamenecká 551/23, Streda nad B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</si>
  <si>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</si>
  <si>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</si>
  <si>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</si>
  <si>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</si>
  <si>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</si>
  <si>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</si>
  <si>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</si>
  <si>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</si>
  <si>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</si>
  <si>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</si>
  <si>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</si>
  <si>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</si>
  <si>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</si>
  <si>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</si>
  <si>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</si>
  <si>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</si>
  <si>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</si>
  <si>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</si>
  <si>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783 - Dokončovacie práce - nátery</t>
  </si>
  <si>
    <t xml:space="preserve">21-M - Elektromontáže   </t>
  </si>
  <si>
    <t xml:space="preserve">HZS - Hodinové zúčtovacie sadzby   </t>
  </si>
  <si>
    <t>M - Práce a dodávky M</t>
  </si>
  <si>
    <t xml:space="preserve">    25-M - Povrch. úprava strojov a zariadení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</si>
  <si>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</si>
  <si>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</si>
  <si>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</si>
  <si>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</si>
  <si>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</si>
  <si>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</si>
  <si>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</si>
  <si>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</si>
  <si>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</si>
  <si>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</si>
  <si>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</si>
  <si>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</si>
  <si>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</si>
  <si>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</si>
  <si>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</si>
  <si>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</si>
  <si>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</si>
  <si>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</si>
  <si>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</si>
  <si>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s vodor. premiestn. na hromady, so zložením na vzdialenosť do 100 m a do 100m3</t>
  </si>
  <si>
    <t>m3</t>
  </si>
  <si>
    <t>4</t>
  </si>
  <si>
    <t>2</t>
  </si>
  <si>
    <t>904167320</t>
  </si>
  <si>
    <t>132201101</t>
  </si>
  <si>
    <t>Výkop ryhy do šírky 600 mm v horn.3 do 100 m3 vrátane výkopu pre bleskozvod</t>
  </si>
  <si>
    <t>-515640428</t>
  </si>
  <si>
    <t>3</t>
  </si>
  <si>
    <t>132201109</t>
  </si>
  <si>
    <t>Hĺbenie rýh šírky do 600 mm zapažených i nezapažených s urovnaním dna. Príplatok k cene za lepivosť horniny 3</t>
  </si>
  <si>
    <t>1629427749</t>
  </si>
  <si>
    <t>133201101</t>
  </si>
  <si>
    <t>Výkop pätky nezapaženej, hornina 3 do 100 m3</t>
  </si>
  <si>
    <t>1535583776</t>
  </si>
  <si>
    <t>5</t>
  </si>
  <si>
    <t>133201109</t>
  </si>
  <si>
    <t>Hĺbenie pätiek zapažených i nezapažených. Príplatok k cenám za lepivosť horniny 3</t>
  </si>
  <si>
    <t>-1344253325</t>
  </si>
  <si>
    <t>6</t>
  </si>
  <si>
    <t>162701112</t>
  </si>
  <si>
    <t>Vodorovné premiestnenie výkopku po spevnenej ceste, horniny tr.1-4 do 15000 m</t>
  </si>
  <si>
    <t>300613568</t>
  </si>
  <si>
    <t>7</t>
  </si>
  <si>
    <t>181101102</t>
  </si>
  <si>
    <t>Úprava pláne v zárezoch v hornine 1-4 so zhutnením</t>
  </si>
  <si>
    <t>m2</t>
  </si>
  <si>
    <t>42436907</t>
  </si>
  <si>
    <t>Zakladanie</t>
  </si>
  <si>
    <t>8</t>
  </si>
  <si>
    <t>271521111</t>
  </si>
  <si>
    <t>Vankúše zhutnené pod základy z kameniva hrubého drveného, frakcie 16 - 125 mm</t>
  </si>
  <si>
    <t>418311297</t>
  </si>
  <si>
    <t>9</t>
  </si>
  <si>
    <t>274313611</t>
  </si>
  <si>
    <t>Betón základových pásov a nadzákladových trámov, prostý tr.C 16/20</t>
  </si>
  <si>
    <t>-1577538458</t>
  </si>
  <si>
    <t>10</t>
  </si>
  <si>
    <t>274326221</t>
  </si>
  <si>
    <t>Základové pásy z betónu vodonepriepustneho V4 T50-C 16/20</t>
  </si>
  <si>
    <t>-2072422865</t>
  </si>
  <si>
    <t>11</t>
  </si>
  <si>
    <t>275313611</t>
  </si>
  <si>
    <t>Betón základových pätiek, prostý tr.C 16/20</t>
  </si>
  <si>
    <t>-1865787842</t>
  </si>
  <si>
    <t>12</t>
  </si>
  <si>
    <t>275361821</t>
  </si>
  <si>
    <t>Výstuž základových pätiek z ocele 10505</t>
  </si>
  <si>
    <t>t</t>
  </si>
  <si>
    <t>238033875</t>
  </si>
  <si>
    <t>Zvislé a kompletné konštrukcie</t>
  </si>
  <si>
    <t>13</t>
  </si>
  <si>
    <t>311271302</t>
  </si>
  <si>
    <t>Murivo nosné PREMAC 50x25x25 s betónovou výplňou hr. 25 cm</t>
  </si>
  <si>
    <t>257809431</t>
  </si>
  <si>
    <t>14</t>
  </si>
  <si>
    <t>M</t>
  </si>
  <si>
    <t>1328505000</t>
  </si>
  <si>
    <t>Tyč rebierková, výstuž do betónu 10425 D 12 mm</t>
  </si>
  <si>
    <t>256</t>
  </si>
  <si>
    <t>64</t>
  </si>
  <si>
    <t>-1222270497</t>
  </si>
  <si>
    <t>Vodorovné konštrukcie</t>
  </si>
  <si>
    <t>15</t>
  </si>
  <si>
    <t>417321313</t>
  </si>
  <si>
    <t>Betón stužujúcich pásov a vencov železový tr. C 16/20</t>
  </si>
  <si>
    <t>1124435306</t>
  </si>
  <si>
    <t>16</t>
  </si>
  <si>
    <t>417351115</t>
  </si>
  <si>
    <t>Debnenie bočníc stužujúcich pásov a vencov vrátane vzpier zhotovenie</t>
  </si>
  <si>
    <t>-24407172</t>
  </si>
  <si>
    <t>17</t>
  </si>
  <si>
    <t>417351116</t>
  </si>
  <si>
    <t>Debnenie bočníc stužujúcich pásov a vencov vrátane vzpier odstránenie</t>
  </si>
  <si>
    <t>1751112302</t>
  </si>
  <si>
    <t>18</t>
  </si>
  <si>
    <t>417361821</t>
  </si>
  <si>
    <t>Výstuž stužujúcich pásov a vencov z betonárskej ocele 10505</t>
  </si>
  <si>
    <t>-900893698</t>
  </si>
  <si>
    <t>19</t>
  </si>
  <si>
    <t>457971121</t>
  </si>
  <si>
    <t>Zriadenie vrstvy z geotextílie s presahom, so skl. nad 1:5 do 1:1,5 , šírky geotextílie do 3 m</t>
  </si>
  <si>
    <t>-1413763654</t>
  </si>
  <si>
    <t>6936654100</t>
  </si>
  <si>
    <t>Separačné, filtračné a spevňovacie geotextílie Typar SF 40 (3407)</t>
  </si>
  <si>
    <t>-1769404155</t>
  </si>
  <si>
    <t>Úpravy povrchov, podlahy, osadenie</t>
  </si>
  <si>
    <t>21</t>
  </si>
  <si>
    <t>612421661</t>
  </si>
  <si>
    <t xml:space="preserve">Vnútorná omietka vápennocementová stien - ručné spracovanie  hrubá jadrová, hr. 20 mm, zrnit. do 2,0 mm </t>
  </si>
  <si>
    <t>636371973</t>
  </si>
  <si>
    <t>22</t>
  </si>
  <si>
    <t>612421666</t>
  </si>
  <si>
    <t xml:space="preserve">Vnútorná omietka vápennocementová stien, štuková - spracovanie hr. 3 mm, zrnit. do 0,8 mm  </t>
  </si>
  <si>
    <t>1762121397</t>
  </si>
  <si>
    <t>23</t>
  </si>
  <si>
    <t>622421100</t>
  </si>
  <si>
    <t>Vonkajšia omietka vápennocementová stien, hrubá jadrová, hr. 20 mm, zrnit. do 2,0 mm  , ručné spracovanie</t>
  </si>
  <si>
    <t>1111253449</t>
  </si>
  <si>
    <t>24</t>
  </si>
  <si>
    <t>622421103</t>
  </si>
  <si>
    <t>Vonkajšia omietka štuková stien, hr. 3 mm, zrnit. do 0,8 mm   ručné spracovanie</t>
  </si>
  <si>
    <t>1080394582</t>
  </si>
  <si>
    <t>25</t>
  </si>
  <si>
    <t>622491302</t>
  </si>
  <si>
    <t>Náter fasádny tekutý dvojnásobný</t>
  </si>
  <si>
    <t>-894464281</t>
  </si>
  <si>
    <t>26</t>
  </si>
  <si>
    <t>631312611</t>
  </si>
  <si>
    <t>Mazanina z betónu prostého tr.C 16/20 hr.nad 50 do 80 mm - okapovy chodnik a prístup. spevn. plocha pred vstupom do objektu</t>
  </si>
  <si>
    <t>-1593389804</t>
  </si>
  <si>
    <t>27</t>
  </si>
  <si>
    <t>631322711</t>
  </si>
  <si>
    <t>Mazanina z betónu prostého tr. C25/30 hr. 200 mm (podlaha)</t>
  </si>
  <si>
    <t>-1779058595</t>
  </si>
  <si>
    <t>28</t>
  </si>
  <si>
    <t>3139552800</t>
  </si>
  <si>
    <t>-610876471</t>
  </si>
  <si>
    <t>29</t>
  </si>
  <si>
    <t>631571003</t>
  </si>
  <si>
    <t>Násyp zo štrkopiesku 0-32 (pre spevnenie podkladu)</t>
  </si>
  <si>
    <t>-868634964</t>
  </si>
  <si>
    <t>Ostatné konštrukcie a práce-búranie</t>
  </si>
  <si>
    <t>30</t>
  </si>
  <si>
    <t>917762111</t>
  </si>
  <si>
    <t>Osadenie chodník. obrubníka betónového s oporou z betónu prostého tr. C 10/12, 5 do lôžka</t>
  </si>
  <si>
    <t>m</t>
  </si>
  <si>
    <t>649817809</t>
  </si>
  <si>
    <t>31</t>
  </si>
  <si>
    <t>5922924900</t>
  </si>
  <si>
    <t>Premac doplnky obrubník cestný so skosením 100x26x15 cm farba sivá</t>
  </si>
  <si>
    <t>ks</t>
  </si>
  <si>
    <t>195925780</t>
  </si>
  <si>
    <t>32</t>
  </si>
  <si>
    <t>941941041</t>
  </si>
  <si>
    <t>Montáž lešenia ľahkého pracovného radového s podlahami šírky nad 1, 00 do 1,20 m a výšky do 10 m</t>
  </si>
  <si>
    <t>-1502184889</t>
  </si>
  <si>
    <t>33</t>
  </si>
  <si>
    <t>941941291</t>
  </si>
  <si>
    <t>Príplatok za prvý a každý ďalší i začatý mesiac použitia lešenia šírky nad 1,00 do 1,20 m, výšky do 10 m</t>
  </si>
  <si>
    <t>787748748</t>
  </si>
  <si>
    <t>34</t>
  </si>
  <si>
    <t>941941841</t>
  </si>
  <si>
    <t>Demontáž lešenia ľahkého pracovného radového a s podlahami, šírky nad 1,00 do 1,20 m výšky do 10 m</t>
  </si>
  <si>
    <t>-956625237</t>
  </si>
  <si>
    <t>99</t>
  </si>
  <si>
    <t>Presun hmôt HSV</t>
  </si>
  <si>
    <t>35</t>
  </si>
  <si>
    <t>998011001</t>
  </si>
  <si>
    <t>Presun hmôt pre budovy JKSO 801, 803,812,zvislá konštr.z tehál,tvárnic,z kovu výšky do 6 m</t>
  </si>
  <si>
    <t>-2121832198</t>
  </si>
  <si>
    <t>PSV</t>
  </si>
  <si>
    <t>Práce a dodávky PSV</t>
  </si>
  <si>
    <t>711</t>
  </si>
  <si>
    <t>Izolácie proti vode a vlhkosti</t>
  </si>
  <si>
    <t>36</t>
  </si>
  <si>
    <t>711141101</t>
  </si>
  <si>
    <t>Izolácia proti zemnej vlhkosti s protiradanovou odolnosťou S šírka 2 m vodorovná</t>
  </si>
  <si>
    <t>-156524085</t>
  </si>
  <si>
    <t>37</t>
  </si>
  <si>
    <t>6936651300</t>
  </si>
  <si>
    <t>Geotextílie netkané polypropylénové Tatratex pp 300</t>
  </si>
  <si>
    <t>449509928</t>
  </si>
  <si>
    <t>38</t>
  </si>
  <si>
    <t>2833000250</t>
  </si>
  <si>
    <t>FATRAFOL 806 fólia 1,00 mm</t>
  </si>
  <si>
    <t>278066336</t>
  </si>
  <si>
    <t>39</t>
  </si>
  <si>
    <t>6936651301</t>
  </si>
  <si>
    <t>Geotextílie netkané polypropylénové Tatratex pp 200</t>
  </si>
  <si>
    <t>704879527</t>
  </si>
  <si>
    <t>40</t>
  </si>
  <si>
    <t>998711201</t>
  </si>
  <si>
    <t>Presun hmôt pre izoláciu proti vode v objektoch výšky do 6 m</t>
  </si>
  <si>
    <t>%</t>
  </si>
  <si>
    <t>108827190</t>
  </si>
  <si>
    <t>764</t>
  </si>
  <si>
    <t>Konštrukcie klampiarske</t>
  </si>
  <si>
    <t>41</t>
  </si>
  <si>
    <t>764751112</t>
  </si>
  <si>
    <t>Odpadné rúry Lindab kruhové rovné SROR D 100 mm</t>
  </si>
  <si>
    <t>1840462953</t>
  </si>
  <si>
    <t>42</t>
  </si>
  <si>
    <t>764761121</t>
  </si>
  <si>
    <t>Žľaby Lindab podokapné polkruhové R s hákmi KFL veľkosť 125 mm</t>
  </si>
  <si>
    <t>-2021952790</t>
  </si>
  <si>
    <t>43</t>
  </si>
  <si>
    <t>764761171</t>
  </si>
  <si>
    <t>Žľaby Lindab čelo polkruhové RGT veľkosť 125 mm</t>
  </si>
  <si>
    <t>256402982</t>
  </si>
  <si>
    <t>44</t>
  </si>
  <si>
    <t>764761231</t>
  </si>
  <si>
    <t>Žľaby Lindab kotlík SOK k polkruhovým žľabom veľkosť 125 mm</t>
  </si>
  <si>
    <t>263615652</t>
  </si>
  <si>
    <t>45</t>
  </si>
  <si>
    <t>998764101</t>
  </si>
  <si>
    <t>Presun hmôt pre konštrukcie klampiarske v objektoch výšky do 6 m</t>
  </si>
  <si>
    <t>-1963913440</t>
  </si>
  <si>
    <t>765</t>
  </si>
  <si>
    <t>Konštrukcie - krytiny tvrdé</t>
  </si>
  <si>
    <t>46</t>
  </si>
  <si>
    <t>765363042.S1</t>
  </si>
  <si>
    <t>M + D - ochranný pás proti vtákom šírky 20 cm</t>
  </si>
  <si>
    <t>1911242944</t>
  </si>
  <si>
    <t>47</t>
  </si>
  <si>
    <t>998765202.S</t>
  </si>
  <si>
    <t>Presun hmôt pre tvrdé krytiny v objektoch výšky nad 6 do 12 m</t>
  </si>
  <si>
    <t>-133248841</t>
  </si>
  <si>
    <t>767</t>
  </si>
  <si>
    <t>Konštrukcie doplnkové kovové</t>
  </si>
  <si>
    <t>48</t>
  </si>
  <si>
    <t>767920270</t>
  </si>
  <si>
    <t>Montáž vrát ceľových s plochou nad 15 m2</t>
  </si>
  <si>
    <t>280598106</t>
  </si>
  <si>
    <t>49</t>
  </si>
  <si>
    <t>5534493100</t>
  </si>
  <si>
    <t>Vrata oceľové mechanické posuvné 5000x5000 mm s otváravými dverami 900x2000 mm</t>
  </si>
  <si>
    <t>-927911099</t>
  </si>
  <si>
    <t>50</t>
  </si>
  <si>
    <t>767995101</t>
  </si>
  <si>
    <t xml:space="preserve">Montáž ostatných atypických kovových stavebných doplnkových konštrukcií </t>
  </si>
  <si>
    <t>kg</t>
  </si>
  <si>
    <t>1082289714</t>
  </si>
  <si>
    <t>51</t>
  </si>
  <si>
    <t>1331036100</t>
  </si>
  <si>
    <t xml:space="preserve">Oceľova konštrukcia pod opláštenie stien a ocelove krokvy </t>
  </si>
  <si>
    <t>-334564121</t>
  </si>
  <si>
    <t>52</t>
  </si>
  <si>
    <t>767995102</t>
  </si>
  <si>
    <t xml:space="preserve">Montáž ostatných atypických kovových stavebných doplnkových konštrukcií nad 5 do 10 kg - ocelovy skelet </t>
  </si>
  <si>
    <t>-960825961</t>
  </si>
  <si>
    <t>53</t>
  </si>
  <si>
    <t>1433314000</t>
  </si>
  <si>
    <t>Rúrka pozdĺžne zváraná 08 113731 D  245 hrúbka 10mm</t>
  </si>
  <si>
    <t>-290577030</t>
  </si>
  <si>
    <t>54</t>
  </si>
  <si>
    <t>767995105</t>
  </si>
  <si>
    <t>Montáž ostatných atypických kovových stavebných doplnkových konštrukcií nad 50 do 100 kg</t>
  </si>
  <si>
    <t>337293380</t>
  </si>
  <si>
    <t>55</t>
  </si>
  <si>
    <t>1331033100</t>
  </si>
  <si>
    <t xml:space="preserve">Strešny väzník </t>
  </si>
  <si>
    <t>682056353</t>
  </si>
  <si>
    <t>56</t>
  </si>
  <si>
    <t>998767101</t>
  </si>
  <si>
    <t>Presun hmôt pre kovové stavebné doplnkové konštrukcie v objektoch výšky do 6 m</t>
  </si>
  <si>
    <t>-1208286943</t>
  </si>
  <si>
    <t>783</t>
  </si>
  <si>
    <t>Dokončovacie práce - nátery</t>
  </si>
  <si>
    <t>57</t>
  </si>
  <si>
    <t>783222100</t>
  </si>
  <si>
    <t>Nátery kov.stav.doplnk.konštr. syntetické farby šedej na vzduchu schnúce dvojnásobné</t>
  </si>
  <si>
    <t>-807282349</t>
  </si>
  <si>
    <t>58</t>
  </si>
  <si>
    <t>783226100</t>
  </si>
  <si>
    <t>Nátery kov.stav.doplnk.konštr. syntetické farby šedej na vzduchu schnúce  základný</t>
  </si>
  <si>
    <t>624938911</t>
  </si>
  <si>
    <t>21-M</t>
  </si>
  <si>
    <t xml:space="preserve">Elektromontáže   </t>
  </si>
  <si>
    <t>59</t>
  </si>
  <si>
    <t>210010026.S</t>
  </si>
  <si>
    <t>Rúrka ohybná elektroinštalačná z PVC typ FXP 25, uložená pevne</t>
  </si>
  <si>
    <t>1672679031</t>
  </si>
  <si>
    <t>60</t>
  </si>
  <si>
    <t>345710009200.S</t>
  </si>
  <si>
    <t>Rúrka ohybná vlnitá pancierová so strednou mechanickou odolnosťou z PVC-U, D 25</t>
  </si>
  <si>
    <t>-909014932</t>
  </si>
  <si>
    <t>61</t>
  </si>
  <si>
    <t>210010351.S</t>
  </si>
  <si>
    <t>Krabicová rozvodka z lisovaného izolantu vrátane ukončenia káblov a zapojenia vodičov typ 6455-11 do 4 m</t>
  </si>
  <si>
    <t>-583920393</t>
  </si>
  <si>
    <t>62</t>
  </si>
  <si>
    <t>345410013100.S</t>
  </si>
  <si>
    <t>Krabica rozvodná PVC na stenu 6455-12, IP 66</t>
  </si>
  <si>
    <t>1585741410</t>
  </si>
  <si>
    <t>63</t>
  </si>
  <si>
    <t>210010571.S</t>
  </si>
  <si>
    <t>Rúrka ohybná elektroinštalačná UV stabilná bezhalogenová, D 16 uložená pevne</t>
  </si>
  <si>
    <t>-49669740</t>
  </si>
  <si>
    <t>345710011420.S</t>
  </si>
  <si>
    <t>Rúrka ohybná s nízkou mechanickou odolnosťou z PA, UV stabilná bezhalogénová samozhášavá, D 15,8 mm</t>
  </si>
  <si>
    <t>1355840135</t>
  </si>
  <si>
    <t>65</t>
  </si>
  <si>
    <t>345710015100.S</t>
  </si>
  <si>
    <t>Spojka priama so závitom M16 z PA pre elektroinštal. rúrky, UV stabilná bezhalogénová samozhášavá, D 16 mm</t>
  </si>
  <si>
    <t>1878346634</t>
  </si>
  <si>
    <t>66</t>
  </si>
  <si>
    <t>210193274.S</t>
  </si>
  <si>
    <t>Rozvádzač oceľoplechový povrchová montáž IP 43, výška 1950 x šírka 510 mm</t>
  </si>
  <si>
    <t>1574860994</t>
  </si>
  <si>
    <t>67</t>
  </si>
  <si>
    <t>210201205.S</t>
  </si>
  <si>
    <t>Zapojenie LED svietidla IP20/40, 1 x svetelný zdroj, závesného modulárneho, interierového</t>
  </si>
  <si>
    <t>1381769365</t>
  </si>
  <si>
    <t>68</t>
  </si>
  <si>
    <t>348370001614.S</t>
  </si>
  <si>
    <t>LED svietidlo uličné 1x36W, IP66, 4730 lm, 5000 K, EVG REG, rozmer 607x262x123 mm</t>
  </si>
  <si>
    <t>-2055532190</t>
  </si>
  <si>
    <t>69</t>
  </si>
  <si>
    <t>210201346.S</t>
  </si>
  <si>
    <t>Zapojenie LED svietidla IP65, priemyselné závesné</t>
  </si>
  <si>
    <t>-712515114</t>
  </si>
  <si>
    <t>70</t>
  </si>
  <si>
    <t>357140001200.S</t>
  </si>
  <si>
    <t>Rozvádzač nástenný oceľoplechový NN 0625/4635 s istiočom  halvným vyp. prúdovým chráničom vyp. pre osv. a zásuvka 400 + 230 V</t>
  </si>
  <si>
    <t>-1238131864</t>
  </si>
  <si>
    <t>71</t>
  </si>
  <si>
    <t>210203057.S</t>
  </si>
  <si>
    <t>Montáž a zapojenie LED svietidla  zaveseného</t>
  </si>
  <si>
    <t>642060000</t>
  </si>
  <si>
    <t>72</t>
  </si>
  <si>
    <t>210222030.S</t>
  </si>
  <si>
    <t>Ekvipotenciálna svorkovnica EPS 3 v krabici KO 100 E, pre vonkajšie práce</t>
  </si>
  <si>
    <t>137128479</t>
  </si>
  <si>
    <t>73</t>
  </si>
  <si>
    <t>210222031.S</t>
  </si>
  <si>
    <t>Ekvipotenciálna svorkovnica EPS 2 v krabici KO 125 E, pre vonkajšie práce</t>
  </si>
  <si>
    <t>-1553356047</t>
  </si>
  <si>
    <t>74</t>
  </si>
  <si>
    <t>345410000400.S</t>
  </si>
  <si>
    <t>Krabica odbočná z PVC s viečkom pod omietku KO 125 E</t>
  </si>
  <si>
    <t>-328956678</t>
  </si>
  <si>
    <t>75</t>
  </si>
  <si>
    <t>345710002300</t>
  </si>
  <si>
    <t>Rúrka tuhá pancierová PVC-U, UPRM D 32</t>
  </si>
  <si>
    <t>173533139</t>
  </si>
  <si>
    <t>76</t>
  </si>
  <si>
    <t>345610005100.S</t>
  </si>
  <si>
    <t>Svorkovnica ekvipotencionálna EPS 2, z PP</t>
  </si>
  <si>
    <t>-1422920208</t>
  </si>
  <si>
    <t>77</t>
  </si>
  <si>
    <t>341110002100.S</t>
  </si>
  <si>
    <t>Kábel medený CYKY-J 5x4 mm2</t>
  </si>
  <si>
    <t>-1444407129</t>
  </si>
  <si>
    <t>78</t>
  </si>
  <si>
    <t>210800146.S</t>
  </si>
  <si>
    <t>Kábel medený uložený pevne CYKY 450/750 V 3x1,5</t>
  </si>
  <si>
    <t>1497340667</t>
  </si>
  <si>
    <t>79</t>
  </si>
  <si>
    <t>341110000700.S</t>
  </si>
  <si>
    <t>Kábel medený CYKY-O 3x1,5 mm2</t>
  </si>
  <si>
    <t>-701685489</t>
  </si>
  <si>
    <t>80</t>
  </si>
  <si>
    <t>210800160.S</t>
  </si>
  <si>
    <t>Kábel medený uložený pevne CYKY 450/750 V 5x4</t>
  </si>
  <si>
    <t>-856831031</t>
  </si>
  <si>
    <t>81</t>
  </si>
  <si>
    <t>210800521.S</t>
  </si>
  <si>
    <t>Vodič medený uložený pevne H07V-U (CY) 450/750 V  16</t>
  </si>
  <si>
    <t>-736790006</t>
  </si>
  <si>
    <t>82</t>
  </si>
  <si>
    <t>341110012500.S</t>
  </si>
  <si>
    <t>Vodič medený H07V-U 16 mm2</t>
  </si>
  <si>
    <t>1280937573</t>
  </si>
  <si>
    <t>HZS</t>
  </si>
  <si>
    <t xml:space="preserve">Hodinové zúčtovacie sadzby   </t>
  </si>
  <si>
    <t>83</t>
  </si>
  <si>
    <t>HZS000212.S</t>
  </si>
  <si>
    <t>Stavebno montážne práce náročnejšie, ucelené, obtiažne, rutinné (Tr. 2) v rozsahu viac ako 4 a menej ako 8 hodín</t>
  </si>
  <si>
    <t>hod</t>
  </si>
  <si>
    <t>262144</t>
  </si>
  <si>
    <t>-2031895508</t>
  </si>
  <si>
    <t>84</t>
  </si>
  <si>
    <t>911401858483</t>
  </si>
  <si>
    <t>Maxi LED Svetlomet, symetrická optika BVP165 LED240/840 PSU 200W SWB CE, príkon 200 W, krytie IP65</t>
  </si>
  <si>
    <t>1879246194</t>
  </si>
  <si>
    <t>Práce a dodávky M</t>
  </si>
  <si>
    <t>25-M</t>
  </si>
  <si>
    <t>Povrch. úprava strojov a zariadení</t>
  </si>
  <si>
    <t>85</t>
  </si>
  <si>
    <t>250040303</t>
  </si>
  <si>
    <t>Otryskávanie kremičitým pieskom tr.I.spotreba piesku 138 kg/m2, výška 5 - 10 m</t>
  </si>
  <si>
    <t>-230147466</t>
  </si>
  <si>
    <t>86</t>
  </si>
  <si>
    <t>MV</t>
  </si>
  <si>
    <t>Murárske výpomoci</t>
  </si>
  <si>
    <t>-372659111</t>
  </si>
  <si>
    <t>87</t>
  </si>
  <si>
    <t>PPV</t>
  </si>
  <si>
    <t>Podiel pridružených výkonov</t>
  </si>
  <si>
    <t>-1489597657</t>
  </si>
  <si>
    <t>43-M</t>
  </si>
  <si>
    <t>Montáž oceľových konštrukcií</t>
  </si>
  <si>
    <t>88</t>
  </si>
  <si>
    <t>430822104</t>
  </si>
  <si>
    <t>Krytina strechy skrutkovaná z vlnitého plechu hr.plechu 0, 90 mm, hmot.13,76 kg/m2</t>
  </si>
  <si>
    <t>-1871598231</t>
  </si>
  <si>
    <t>89</t>
  </si>
  <si>
    <t>1383876900</t>
  </si>
  <si>
    <t>Trapézový plech CB 35/310/0,63-PE 15my RAL štand./7my -strešný, obj.č.135310100DB/SL, CB PROFIL Slovensko, s.r.o.</t>
  </si>
  <si>
    <t>-1505038103</t>
  </si>
  <si>
    <t>90</t>
  </si>
  <si>
    <t>430843006</t>
  </si>
  <si>
    <t>Oplechovanie stien skrutkované vo výške do 15 m, rozm.1000x30x1,0 mm, hmot.11,53 kg/m</t>
  </si>
  <si>
    <t>-1206091387</t>
  </si>
  <si>
    <t>91</t>
  </si>
  <si>
    <t>13838769001</t>
  </si>
  <si>
    <t>Trapézový plech CB 35/310/0,63-PE 15my RAL štand./7my obj.č.135310100DB/SL, CB PROFIL Slovensko, s.r.o.</t>
  </si>
  <si>
    <t>-697260991</t>
  </si>
  <si>
    <t>92</t>
  </si>
  <si>
    <t>-1906052788</t>
  </si>
  <si>
    <t>93</t>
  </si>
  <si>
    <t>-1000655534</t>
  </si>
  <si>
    <t>Rohož Kari priemer drôtu 6/6 , veľkosť oka 150x150 mm v dvoch vrstvách bet. podlahy</t>
  </si>
  <si>
    <t>Ekvivalentné riešenie v prípade, ak je uvedený konkrétny výrobok alebo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</si>
</sst>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48" workbookViewId="0">
      <selection activeCell="AC20" sqref="AC2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56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87" t="s">
        <v>12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R5" s="16"/>
      <c r="BS5" s="13" t="s">
        <v>6</v>
      </c>
    </row>
    <row r="6" spans="1:74" ht="36.950000000000003" customHeight="1">
      <c r="B6" s="16"/>
      <c r="D6" s="21" t="s">
        <v>13</v>
      </c>
      <c r="K6" s="188" t="s">
        <v>14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155">
        <v>45635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25</v>
      </c>
      <c r="AK17" s="22" t="s">
        <v>23</v>
      </c>
      <c r="AN17" s="20" t="s">
        <v>1</v>
      </c>
      <c r="AR17" s="16"/>
      <c r="BS17" s="13" t="s">
        <v>27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25</v>
      </c>
      <c r="AK20" s="22" t="s">
        <v>23</v>
      </c>
      <c r="AN20" s="20" t="s">
        <v>1</v>
      </c>
      <c r="AR20" s="16"/>
      <c r="BS20" s="13" t="s">
        <v>27</v>
      </c>
    </row>
    <row r="21" spans="2:71" ht="6.95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0">
        <f>ROUND(AG94,2)</f>
        <v>0</v>
      </c>
      <c r="AL26" s="191"/>
      <c r="AM26" s="191"/>
      <c r="AN26" s="191"/>
      <c r="AO26" s="19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2" t="s">
        <v>31</v>
      </c>
      <c r="M28" s="192"/>
      <c r="N28" s="192"/>
      <c r="O28" s="192"/>
      <c r="P28" s="192"/>
      <c r="W28" s="192" t="s">
        <v>32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33</v>
      </c>
      <c r="AL28" s="192"/>
      <c r="AM28" s="192"/>
      <c r="AN28" s="192"/>
      <c r="AO28" s="192"/>
      <c r="AR28" s="25"/>
    </row>
    <row r="29" spans="2:71" s="2" customFormat="1" ht="14.45" customHeight="1">
      <c r="B29" s="29"/>
      <c r="D29" s="22" t="s">
        <v>34</v>
      </c>
      <c r="F29" s="30" t="s">
        <v>35</v>
      </c>
      <c r="L29" s="174">
        <v>0.2</v>
      </c>
      <c r="M29" s="173"/>
      <c r="N29" s="173"/>
      <c r="O29" s="173"/>
      <c r="P29" s="173"/>
      <c r="Q29" s="31"/>
      <c r="R29" s="31"/>
      <c r="S29" s="31"/>
      <c r="T29" s="31"/>
      <c r="U29" s="31"/>
      <c r="V29" s="31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F29" s="31"/>
      <c r="AG29" s="31"/>
      <c r="AH29" s="31"/>
      <c r="AI29" s="31"/>
      <c r="AJ29" s="31"/>
      <c r="AK29" s="172">
        <f>ROUND(AV94, 2)</f>
        <v>0</v>
      </c>
      <c r="AL29" s="173"/>
      <c r="AM29" s="173"/>
      <c r="AN29" s="173"/>
      <c r="AO29" s="17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36</v>
      </c>
      <c r="L30" s="186">
        <v>0.2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29"/>
    </row>
    <row r="31" spans="2:71" s="2" customFormat="1" ht="14.45" hidden="1" customHeight="1">
      <c r="B31" s="29"/>
      <c r="F31" s="22" t="s">
        <v>37</v>
      </c>
      <c r="L31" s="186">
        <v>0.2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29"/>
    </row>
    <row r="32" spans="2:71" s="2" customFormat="1" ht="14.45" hidden="1" customHeight="1">
      <c r="B32" s="29"/>
      <c r="F32" s="22" t="s">
        <v>38</v>
      </c>
      <c r="L32" s="186">
        <v>0.2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29"/>
    </row>
    <row r="33" spans="2:52" s="2" customFormat="1" ht="14.45" hidden="1" customHeight="1">
      <c r="B33" s="29"/>
      <c r="F33" s="30" t="s">
        <v>39</v>
      </c>
      <c r="L33" s="174">
        <v>0</v>
      </c>
      <c r="M33" s="173"/>
      <c r="N33" s="173"/>
      <c r="O33" s="173"/>
      <c r="P33" s="173"/>
      <c r="Q33" s="31"/>
      <c r="R33" s="31"/>
      <c r="S33" s="31"/>
      <c r="T33" s="31"/>
      <c r="U33" s="31"/>
      <c r="V33" s="31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F33" s="31"/>
      <c r="AG33" s="31"/>
      <c r="AH33" s="31"/>
      <c r="AI33" s="31"/>
      <c r="AJ33" s="31"/>
      <c r="AK33" s="172">
        <v>0</v>
      </c>
      <c r="AL33" s="173"/>
      <c r="AM33" s="173"/>
      <c r="AN33" s="173"/>
      <c r="AO33" s="17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75" t="s">
        <v>42</v>
      </c>
      <c r="Y35" s="176"/>
      <c r="Z35" s="176"/>
      <c r="AA35" s="176"/>
      <c r="AB35" s="176"/>
      <c r="AC35" s="35"/>
      <c r="AD35" s="35"/>
      <c r="AE35" s="35"/>
      <c r="AF35" s="35"/>
      <c r="AG35" s="35"/>
      <c r="AH35" s="35"/>
      <c r="AI35" s="35"/>
      <c r="AJ35" s="35"/>
      <c r="AK35" s="177">
        <f>SUM(AK26:AK33)</f>
        <v>0</v>
      </c>
      <c r="AL35" s="176"/>
      <c r="AM35" s="176"/>
      <c r="AN35" s="176"/>
      <c r="AO35" s="178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45</v>
      </c>
      <c r="AI60" s="27"/>
      <c r="AJ60" s="27"/>
      <c r="AK60" s="27"/>
      <c r="AL60" s="27"/>
      <c r="AM60" s="39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45</v>
      </c>
      <c r="AI75" s="27"/>
      <c r="AJ75" s="27"/>
      <c r="AK75" s="27"/>
      <c r="AL75" s="27"/>
      <c r="AM75" s="39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49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15961</v>
      </c>
      <c r="AR84" s="44"/>
    </row>
    <row r="85" spans="1:91" s="4" customFormat="1" ht="36.950000000000003" customHeight="1">
      <c r="B85" s="45"/>
      <c r="C85" s="46" t="s">
        <v>13</v>
      </c>
      <c r="L85" s="163" t="str">
        <f>K6</f>
        <v>Sklad objemových a jadrových krmív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 xml:space="preserve">Streda nad Bodrogom </v>
      </c>
      <c r="AI87" s="22" t="s">
        <v>19</v>
      </c>
      <c r="AM87" s="165">
        <f>IF(AN8= "","",AN8)</f>
        <v>45635</v>
      </c>
      <c r="AN87" s="165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20</v>
      </c>
      <c r="L89" s="3" t="str">
        <f>IF(E11= "","",E11)</f>
        <v>Ján Helmeczi, Kamenecká 551/23, Streda nad Bodrogo</v>
      </c>
      <c r="AI89" s="22" t="s">
        <v>26</v>
      </c>
      <c r="AM89" s="166" t="str">
        <f>IF(E17="","",E17)</f>
        <v xml:space="preserve"> </v>
      </c>
      <c r="AN89" s="167"/>
      <c r="AO89" s="167"/>
      <c r="AP89" s="167"/>
      <c r="AR89" s="25"/>
      <c r="AS89" s="168" t="s">
        <v>50</v>
      </c>
      <c r="AT89" s="16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28</v>
      </c>
      <c r="AM90" s="166" t="str">
        <f>IF(E20="","",E20)</f>
        <v xml:space="preserve"> </v>
      </c>
      <c r="AN90" s="167"/>
      <c r="AO90" s="167"/>
      <c r="AP90" s="167"/>
      <c r="AR90" s="25"/>
      <c r="AS90" s="170"/>
      <c r="AT90" s="171"/>
      <c r="BD90" s="51"/>
    </row>
    <row r="91" spans="1:91" s="1" customFormat="1" ht="10.9" customHeight="1">
      <c r="B91" s="25"/>
      <c r="AR91" s="25"/>
      <c r="AS91" s="170"/>
      <c r="AT91" s="171"/>
      <c r="BD91" s="51"/>
    </row>
    <row r="92" spans="1:91" s="1" customFormat="1" ht="29.25" customHeight="1">
      <c r="B92" s="25"/>
      <c r="C92" s="158" t="s">
        <v>51</v>
      </c>
      <c r="D92" s="159"/>
      <c r="E92" s="159"/>
      <c r="F92" s="159"/>
      <c r="G92" s="159"/>
      <c r="H92" s="52"/>
      <c r="I92" s="160" t="s">
        <v>52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 t="s">
        <v>53</v>
      </c>
      <c r="AH92" s="159"/>
      <c r="AI92" s="159"/>
      <c r="AJ92" s="159"/>
      <c r="AK92" s="159"/>
      <c r="AL92" s="159"/>
      <c r="AM92" s="159"/>
      <c r="AN92" s="160" t="s">
        <v>54</v>
      </c>
      <c r="AO92" s="159"/>
      <c r="AP92" s="162"/>
      <c r="AQ92" s="53" t="s">
        <v>55</v>
      </c>
      <c r="AR92" s="25"/>
      <c r="AS92" s="54" t="s">
        <v>56</v>
      </c>
      <c r="AT92" s="55" t="s">
        <v>57</v>
      </c>
      <c r="AU92" s="55" t="s">
        <v>58</v>
      </c>
      <c r="AV92" s="55" t="s">
        <v>59</v>
      </c>
      <c r="AW92" s="55" t="s">
        <v>60</v>
      </c>
      <c r="AX92" s="55" t="s">
        <v>61</v>
      </c>
      <c r="AY92" s="55" t="s">
        <v>62</v>
      </c>
      <c r="AZ92" s="55" t="s">
        <v>63</v>
      </c>
      <c r="BA92" s="55" t="s">
        <v>64</v>
      </c>
      <c r="BB92" s="55" t="s">
        <v>65</v>
      </c>
      <c r="BC92" s="55" t="s">
        <v>66</v>
      </c>
      <c r="BD92" s="56" t="s">
        <v>67</v>
      </c>
    </row>
    <row r="93" spans="1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68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4">
        <f>ROUND(AG95,2)</f>
        <v>0</v>
      </c>
      <c r="AH94" s="184"/>
      <c r="AI94" s="184"/>
      <c r="AJ94" s="184"/>
      <c r="AK94" s="184"/>
      <c r="AL94" s="184"/>
      <c r="AM94" s="184"/>
      <c r="AN94" s="185">
        <f>SUM(AG94,AT94)</f>
        <v>0</v>
      </c>
      <c r="AO94" s="185"/>
      <c r="AP94" s="185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4.8600000000000003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69</v>
      </c>
      <c r="BT94" s="67" t="s">
        <v>70</v>
      </c>
      <c r="BU94" s="68" t="s">
        <v>71</v>
      </c>
      <c r="BV94" s="67" t="s">
        <v>72</v>
      </c>
      <c r="BW94" s="67" t="s">
        <v>4</v>
      </c>
      <c r="BX94" s="67" t="s">
        <v>73</v>
      </c>
      <c r="CL94" s="67" t="s">
        <v>1</v>
      </c>
    </row>
    <row r="95" spans="1:91" s="6" customFormat="1" ht="24.75" customHeight="1">
      <c r="A95" s="69" t="s">
        <v>74</v>
      </c>
      <c r="B95" s="70"/>
      <c r="C95" s="71"/>
      <c r="D95" s="183" t="s">
        <v>75</v>
      </c>
      <c r="E95" s="183"/>
      <c r="F95" s="183"/>
      <c r="G95" s="183"/>
      <c r="H95" s="183"/>
      <c r="I95" s="72"/>
      <c r="J95" s="183" t="s">
        <v>76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'01 - SO 01 Sklad objemový...'!K30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73" t="s">
        <v>77</v>
      </c>
      <c r="AR95" s="70"/>
      <c r="AS95" s="74">
        <v>0</v>
      </c>
      <c r="AT95" s="75">
        <f>ROUND(SUM(AV95:AW95),2)</f>
        <v>0</v>
      </c>
      <c r="AU95" s="76">
        <f>'01 - SO 01 Sklad objemový...'!Q135</f>
        <v>4.8600000000000003</v>
      </c>
      <c r="AV95" s="75">
        <f>'01 - SO 01 Sklad objemový...'!K33</f>
        <v>0</v>
      </c>
      <c r="AW95" s="75">
        <f>'01 - SO 01 Sklad objemový...'!K34</f>
        <v>0</v>
      </c>
      <c r="AX95" s="75">
        <f>'01 - SO 01 Sklad objemový...'!K35</f>
        <v>0</v>
      </c>
      <c r="AY95" s="75">
        <f>'01 - SO 01 Sklad objemový...'!K36</f>
        <v>0</v>
      </c>
      <c r="AZ95" s="75">
        <f>'01 - SO 01 Sklad objemový...'!F33</f>
        <v>0</v>
      </c>
      <c r="BA95" s="75">
        <f>'01 - SO 01 Sklad objemový...'!F34</f>
        <v>0</v>
      </c>
      <c r="BB95" s="75">
        <f>'01 - SO 01 Sklad objemový...'!F35</f>
        <v>0</v>
      </c>
      <c r="BC95" s="75">
        <f>'01 - SO 01 Sklad objemový...'!F36</f>
        <v>0</v>
      </c>
      <c r="BD95" s="77">
        <f>'01 - SO 01 Sklad objemový...'!F37</f>
        <v>0</v>
      </c>
      <c r="BT95" s="78" t="s">
        <v>78</v>
      </c>
      <c r="BV95" s="78" t="s">
        <v>72</v>
      </c>
      <c r="BW95" s="78" t="s">
        <v>79</v>
      </c>
      <c r="BX95" s="78" t="s">
        <v>4</v>
      </c>
      <c r="CL95" s="78" t="s">
        <v>25</v>
      </c>
      <c r="CM95" s="78" t="s">
        <v>70</v>
      </c>
    </row>
    <row r="96" spans="1:91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1 - SO 01 Sklad objemový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248"/>
  <sheetViews>
    <sheetView showGridLines="0" tabSelected="1" workbookViewId="0">
      <selection activeCell="G18" sqref="G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7" width="50.832031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156" t="s">
        <v>5</v>
      </c>
      <c r="N2" s="157"/>
      <c r="O2" s="157"/>
      <c r="P2" s="157"/>
      <c r="Q2" s="157"/>
      <c r="R2" s="157"/>
      <c r="S2" s="157"/>
      <c r="T2" s="157"/>
      <c r="U2" s="157"/>
      <c r="V2" s="157"/>
      <c r="W2" s="157"/>
      <c r="AU2" s="13" t="s">
        <v>79</v>
      </c>
    </row>
    <row r="3" spans="2:47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70</v>
      </c>
    </row>
    <row r="4" spans="2:47" ht="24.95" customHeight="1">
      <c r="B4" s="16"/>
      <c r="D4" s="17" t="s">
        <v>80</v>
      </c>
      <c r="M4" s="16"/>
      <c r="N4" s="79" t="s">
        <v>9</v>
      </c>
      <c r="AU4" s="13" t="s">
        <v>3</v>
      </c>
    </row>
    <row r="5" spans="2:47" ht="6.95" customHeight="1">
      <c r="B5" s="16"/>
      <c r="M5" s="16"/>
    </row>
    <row r="6" spans="2:47" ht="12" customHeight="1">
      <c r="B6" s="16"/>
      <c r="D6" s="22" t="s">
        <v>13</v>
      </c>
      <c r="M6" s="16"/>
    </row>
    <row r="7" spans="2:47" ht="16.5" customHeight="1">
      <c r="B7" s="16"/>
      <c r="E7" s="193" t="str">
        <f>'Rekapitulácia stavby'!K6</f>
        <v>Sklad objemových a jadrových krmív</v>
      </c>
      <c r="F7" s="194"/>
      <c r="G7" s="194"/>
      <c r="H7" s="194"/>
      <c r="I7" s="194"/>
      <c r="M7" s="16"/>
    </row>
    <row r="8" spans="2:47" s="1" customFormat="1" ht="12" customHeight="1">
      <c r="B8" s="25"/>
      <c r="D8" s="22" t="s">
        <v>81</v>
      </c>
      <c r="M8" s="25"/>
    </row>
    <row r="9" spans="2:47" s="1" customFormat="1" ht="16.5" customHeight="1">
      <c r="B9" s="25"/>
      <c r="E9" s="163" t="s">
        <v>82</v>
      </c>
      <c r="F9" s="195"/>
      <c r="G9" s="195"/>
      <c r="H9" s="195"/>
      <c r="I9" s="195"/>
      <c r="M9" s="25"/>
    </row>
    <row r="10" spans="2:47" s="1" customFormat="1">
      <c r="B10" s="25"/>
      <c r="M10" s="25"/>
    </row>
    <row r="11" spans="2:47" s="1" customFormat="1" ht="12" customHeight="1">
      <c r="B11" s="25"/>
      <c r="D11" s="22" t="s">
        <v>15</v>
      </c>
      <c r="F11" s="20" t="s">
        <v>25</v>
      </c>
      <c r="G11" s="20"/>
      <c r="J11" s="22" t="s">
        <v>16</v>
      </c>
      <c r="K11" s="20" t="s">
        <v>1</v>
      </c>
      <c r="M11" s="25"/>
    </row>
    <row r="12" spans="2:47" s="1" customFormat="1" ht="12" customHeight="1">
      <c r="B12" s="25"/>
      <c r="D12" s="22" t="s">
        <v>17</v>
      </c>
      <c r="F12" s="20" t="s">
        <v>18</v>
      </c>
      <c r="G12" s="20"/>
      <c r="J12" s="22" t="s">
        <v>19</v>
      </c>
      <c r="K12" s="48">
        <f>'Rekapitulácia stavby'!AN8</f>
        <v>45635</v>
      </c>
      <c r="M12" s="25"/>
    </row>
    <row r="13" spans="2:47" s="1" customFormat="1" ht="10.9" customHeight="1">
      <c r="B13" s="25"/>
      <c r="M13" s="25"/>
    </row>
    <row r="14" spans="2:47" s="1" customFormat="1" ht="12" customHeight="1">
      <c r="B14" s="25"/>
      <c r="D14" s="22" t="s">
        <v>20</v>
      </c>
      <c r="J14" s="22" t="s">
        <v>21</v>
      </c>
      <c r="K14" s="20" t="s">
        <v>1</v>
      </c>
      <c r="M14" s="25"/>
    </row>
    <row r="15" spans="2:47" s="1" customFormat="1" ht="18" customHeight="1">
      <c r="B15" s="25"/>
      <c r="E15" s="20" t="s">
        <v>83</v>
      </c>
      <c r="J15" s="22" t="s">
        <v>23</v>
      </c>
      <c r="K15" s="20" t="s">
        <v>1</v>
      </c>
      <c r="M15" s="25"/>
    </row>
    <row r="16" spans="2:47" s="1" customFormat="1" ht="6.95" customHeight="1">
      <c r="B16" s="25"/>
      <c r="M16" s="25"/>
    </row>
    <row r="17" spans="2:13" s="1" customFormat="1" ht="12" customHeight="1">
      <c r="B17" s="25"/>
      <c r="D17" s="22" t="s">
        <v>24</v>
      </c>
      <c r="J17" s="22" t="s">
        <v>21</v>
      </c>
      <c r="K17" s="20" t="s">
        <v>1</v>
      </c>
      <c r="M17" s="25"/>
    </row>
    <row r="18" spans="2:13" s="1" customFormat="1" ht="18" customHeight="1">
      <c r="B18" s="25"/>
      <c r="E18" s="20" t="s">
        <v>25</v>
      </c>
      <c r="J18" s="22" t="s">
        <v>23</v>
      </c>
      <c r="K18" s="20" t="s">
        <v>1</v>
      </c>
      <c r="M18" s="25"/>
    </row>
    <row r="19" spans="2:13" s="1" customFormat="1" ht="6.95" customHeight="1">
      <c r="B19" s="25"/>
      <c r="M19" s="25"/>
    </row>
    <row r="20" spans="2:13" s="1" customFormat="1" ht="12" customHeight="1">
      <c r="B20" s="25"/>
      <c r="D20" s="22" t="s">
        <v>26</v>
      </c>
      <c r="J20" s="22" t="s">
        <v>21</v>
      </c>
      <c r="K20" s="20" t="s">
        <v>1</v>
      </c>
      <c r="M20" s="25"/>
    </row>
    <row r="21" spans="2:13" s="1" customFormat="1" ht="18" customHeight="1">
      <c r="B21" s="25"/>
      <c r="E21" s="20" t="s">
        <v>25</v>
      </c>
      <c r="J21" s="22" t="s">
        <v>23</v>
      </c>
      <c r="K21" s="20" t="s">
        <v>1</v>
      </c>
      <c r="M21" s="25"/>
    </row>
    <row r="22" spans="2:13" s="1" customFormat="1" ht="6.95" customHeight="1">
      <c r="B22" s="25"/>
      <c r="M22" s="25"/>
    </row>
    <row r="23" spans="2:13" s="1" customFormat="1" ht="12" customHeight="1">
      <c r="B23" s="25"/>
      <c r="D23" s="22" t="s">
        <v>28</v>
      </c>
      <c r="J23" s="22" t="s">
        <v>21</v>
      </c>
      <c r="K23" s="20" t="s">
        <v>1</v>
      </c>
      <c r="M23" s="25"/>
    </row>
    <row r="24" spans="2:13" s="1" customFormat="1" ht="18" customHeight="1">
      <c r="B24" s="25"/>
      <c r="E24" s="20" t="s">
        <v>25</v>
      </c>
      <c r="J24" s="22" t="s">
        <v>23</v>
      </c>
      <c r="K24" s="20" t="s">
        <v>1</v>
      </c>
      <c r="M24" s="25"/>
    </row>
    <row r="25" spans="2:13" s="1" customFormat="1" ht="6.95" customHeight="1">
      <c r="B25" s="25"/>
      <c r="M25" s="25"/>
    </row>
    <row r="26" spans="2:13" s="1" customFormat="1" ht="12" customHeight="1">
      <c r="B26" s="25"/>
      <c r="D26" s="22" t="s">
        <v>29</v>
      </c>
      <c r="M26" s="25"/>
    </row>
    <row r="27" spans="2:13" s="7" customFormat="1" ht="16.5" customHeight="1">
      <c r="B27" s="80"/>
      <c r="E27" s="189" t="s">
        <v>1</v>
      </c>
      <c r="F27" s="189"/>
      <c r="G27" s="189"/>
      <c r="H27" s="189"/>
      <c r="I27" s="189"/>
      <c r="M27" s="80"/>
    </row>
    <row r="28" spans="2:13" s="1" customFormat="1" ht="6.95" customHeight="1">
      <c r="B28" s="25"/>
      <c r="M28" s="25"/>
    </row>
    <row r="29" spans="2:13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25.35" customHeight="1">
      <c r="B30" s="25"/>
      <c r="D30" s="81" t="s">
        <v>30</v>
      </c>
      <c r="K30" s="61">
        <f>ROUND(K135, 2)</f>
        <v>0</v>
      </c>
      <c r="M30" s="25"/>
    </row>
    <row r="31" spans="2:13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49"/>
      <c r="M31" s="25"/>
    </row>
    <row r="32" spans="2:13" s="1" customFormat="1" ht="14.45" customHeight="1">
      <c r="B32" s="25"/>
      <c r="F32" s="28" t="s">
        <v>32</v>
      </c>
      <c r="G32" s="28"/>
      <c r="J32" s="28" t="s">
        <v>31</v>
      </c>
      <c r="K32" s="28" t="s">
        <v>33</v>
      </c>
      <c r="M32" s="25"/>
    </row>
    <row r="33" spans="2:13" s="1" customFormat="1" ht="14.45" customHeight="1">
      <c r="B33" s="25"/>
      <c r="D33" s="82" t="s">
        <v>34</v>
      </c>
      <c r="E33" s="30" t="s">
        <v>35</v>
      </c>
      <c r="F33" s="83">
        <f>ROUND((SUM(BF135:BF247)),  2)</f>
        <v>0</v>
      </c>
      <c r="G33" s="83"/>
      <c r="H33" s="84"/>
      <c r="I33" s="84"/>
      <c r="J33" s="85">
        <v>0.2</v>
      </c>
      <c r="K33" s="83">
        <f>ROUND(((SUM(BF135:BF247))*J33),  2)</f>
        <v>0</v>
      </c>
      <c r="M33" s="25"/>
    </row>
    <row r="34" spans="2:13" s="1" customFormat="1" ht="14.45" customHeight="1">
      <c r="B34" s="25"/>
      <c r="E34" s="30" t="s">
        <v>36</v>
      </c>
      <c r="F34" s="86">
        <f>ROUND((SUM(BG135:BG247)),  2)</f>
        <v>0</v>
      </c>
      <c r="G34" s="86"/>
      <c r="J34" s="87">
        <v>0.23</v>
      </c>
      <c r="K34" s="86">
        <f>ROUND(((SUM(BG135:BG247))*J34),  2)</f>
        <v>0</v>
      </c>
      <c r="M34" s="25"/>
    </row>
    <row r="35" spans="2:13" s="1" customFormat="1" ht="14.45" hidden="1" customHeight="1">
      <c r="B35" s="25"/>
      <c r="E35" s="22" t="s">
        <v>37</v>
      </c>
      <c r="F35" s="86">
        <f>ROUND((SUM(BH135:BH247)),  2)</f>
        <v>0</v>
      </c>
      <c r="G35" s="86"/>
      <c r="J35" s="87">
        <v>0.2</v>
      </c>
      <c r="K35" s="86">
        <f>0</f>
        <v>0</v>
      </c>
      <c r="M35" s="25"/>
    </row>
    <row r="36" spans="2:13" s="1" customFormat="1" ht="14.45" hidden="1" customHeight="1">
      <c r="B36" s="25"/>
      <c r="E36" s="22" t="s">
        <v>38</v>
      </c>
      <c r="F36" s="86">
        <f>ROUND((SUM(BI135:BI247)),  2)</f>
        <v>0</v>
      </c>
      <c r="G36" s="86"/>
      <c r="J36" s="87">
        <v>0.2</v>
      </c>
      <c r="K36" s="86">
        <f>0</f>
        <v>0</v>
      </c>
      <c r="M36" s="25"/>
    </row>
    <row r="37" spans="2:13" s="1" customFormat="1" ht="14.45" hidden="1" customHeight="1">
      <c r="B37" s="25"/>
      <c r="E37" s="30" t="s">
        <v>39</v>
      </c>
      <c r="F37" s="83">
        <f>ROUND((SUM(BJ135:BJ247)),  2)</f>
        <v>0</v>
      </c>
      <c r="G37" s="83"/>
      <c r="H37" s="84"/>
      <c r="I37" s="84"/>
      <c r="J37" s="85">
        <v>0</v>
      </c>
      <c r="K37" s="83">
        <f>0</f>
        <v>0</v>
      </c>
      <c r="M37" s="25"/>
    </row>
    <row r="38" spans="2:13" s="1" customFormat="1" ht="6.95" customHeight="1">
      <c r="B38" s="25"/>
      <c r="M38" s="25"/>
    </row>
    <row r="39" spans="2:13" s="1" customFormat="1" ht="25.35" customHeight="1">
      <c r="B39" s="25"/>
      <c r="C39" s="88"/>
      <c r="D39" s="89" t="s">
        <v>40</v>
      </c>
      <c r="E39" s="52"/>
      <c r="F39" s="52"/>
      <c r="G39" s="52"/>
      <c r="H39" s="90" t="s">
        <v>41</v>
      </c>
      <c r="I39" s="91" t="s">
        <v>42</v>
      </c>
      <c r="J39" s="52"/>
      <c r="K39" s="92">
        <f>SUM(K30:K37)</f>
        <v>0</v>
      </c>
      <c r="L39" s="93"/>
      <c r="M39" s="25"/>
    </row>
    <row r="40" spans="2:13" s="1" customFormat="1" ht="14.45" customHeight="1">
      <c r="B40" s="25"/>
      <c r="M40" s="25"/>
    </row>
    <row r="41" spans="2:13" ht="14.45" customHeight="1">
      <c r="B41" s="16"/>
      <c r="M41" s="16"/>
    </row>
    <row r="42" spans="2:13" ht="14.45" customHeight="1">
      <c r="B42" s="16"/>
      <c r="M42" s="16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7" t="s">
        <v>43</v>
      </c>
      <c r="E50" s="38"/>
      <c r="F50" s="38"/>
      <c r="G50" s="38"/>
      <c r="H50" s="37" t="s">
        <v>44</v>
      </c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9" t="s">
        <v>45</v>
      </c>
      <c r="E61" s="27"/>
      <c r="F61" s="94" t="s">
        <v>46</v>
      </c>
      <c r="G61" s="94"/>
      <c r="H61" s="39" t="s">
        <v>45</v>
      </c>
      <c r="I61" s="27"/>
      <c r="J61" s="27"/>
      <c r="K61" s="95" t="s">
        <v>46</v>
      </c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7" t="s">
        <v>47</v>
      </c>
      <c r="E65" s="38"/>
      <c r="F65" s="38"/>
      <c r="G65" s="38"/>
      <c r="H65" s="37" t="s">
        <v>48</v>
      </c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9" t="s">
        <v>45</v>
      </c>
      <c r="E76" s="27"/>
      <c r="F76" s="94" t="s">
        <v>46</v>
      </c>
      <c r="G76" s="94"/>
      <c r="H76" s="39" t="s">
        <v>45</v>
      </c>
      <c r="I76" s="27"/>
      <c r="J76" s="27"/>
      <c r="K76" s="95" t="s">
        <v>46</v>
      </c>
      <c r="L76" s="27"/>
      <c r="M76" s="25"/>
    </row>
    <row r="77" spans="2:13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8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8" s="1" customFormat="1" ht="24.95" customHeight="1">
      <c r="B82" s="25"/>
      <c r="C82" s="17" t="s">
        <v>84</v>
      </c>
      <c r="M82" s="25"/>
    </row>
    <row r="83" spans="2:48" s="1" customFormat="1" ht="6.95" customHeight="1">
      <c r="B83" s="25"/>
      <c r="M83" s="25"/>
    </row>
    <row r="84" spans="2:48" s="1" customFormat="1" ht="12" customHeight="1">
      <c r="B84" s="25"/>
      <c r="C84" s="22" t="s">
        <v>13</v>
      </c>
      <c r="M84" s="25"/>
    </row>
    <row r="85" spans="2:48" s="1" customFormat="1" ht="16.5" customHeight="1">
      <c r="B85" s="25"/>
      <c r="E85" s="193" t="str">
        <f>E7</f>
        <v>Sklad objemových a jadrových krmív</v>
      </c>
      <c r="F85" s="194"/>
      <c r="G85" s="194"/>
      <c r="H85" s="194"/>
      <c r="I85" s="194"/>
      <c r="M85" s="25"/>
    </row>
    <row r="86" spans="2:48" s="1" customFormat="1" ht="12" customHeight="1">
      <c r="B86" s="25"/>
      <c r="C86" s="22" t="s">
        <v>81</v>
      </c>
      <c r="M86" s="25"/>
    </row>
    <row r="87" spans="2:48" s="1" customFormat="1" ht="16.5" customHeight="1">
      <c r="B87" s="25"/>
      <c r="E87" s="163" t="str">
        <f>E9</f>
        <v>01 - SO 01 Sklad objemových a jadrových krmív</v>
      </c>
      <c r="F87" s="195"/>
      <c r="G87" s="195"/>
      <c r="H87" s="195"/>
      <c r="I87" s="195"/>
      <c r="M87" s="25"/>
    </row>
    <row r="88" spans="2:48" s="1" customFormat="1" ht="6.95" customHeight="1">
      <c r="B88" s="25"/>
      <c r="M88" s="25"/>
    </row>
    <row r="89" spans="2:48" s="1" customFormat="1" ht="12" customHeight="1">
      <c r="B89" s="25"/>
      <c r="C89" s="22" t="s">
        <v>17</v>
      </c>
      <c r="F89" s="20" t="str">
        <f>F12</f>
        <v xml:space="preserve">Streda nad Bodrogom </v>
      </c>
      <c r="G89" s="20"/>
      <c r="J89" s="22" t="s">
        <v>19</v>
      </c>
      <c r="K89" s="48">
        <f>IF(K12="","",K12)</f>
        <v>45635</v>
      </c>
      <c r="M89" s="25"/>
    </row>
    <row r="90" spans="2:48" s="1" customFormat="1" ht="6.95" customHeight="1">
      <c r="B90" s="25"/>
      <c r="M90" s="25"/>
    </row>
    <row r="91" spans="2:48" s="1" customFormat="1" ht="15.2" customHeight="1">
      <c r="B91" s="25"/>
      <c r="C91" s="22" t="s">
        <v>20</v>
      </c>
      <c r="F91" s="20" t="str">
        <f>E15</f>
        <v>Ján Helmeczi - SHR, Kamenecká 551/23, Streda nad B</v>
      </c>
      <c r="G91" s="20"/>
      <c r="J91" s="22" t="s">
        <v>26</v>
      </c>
      <c r="K91" s="23" t="str">
        <f>E21</f>
        <v xml:space="preserve"> </v>
      </c>
      <c r="M91" s="25"/>
    </row>
    <row r="92" spans="2:48" s="1" customFormat="1" ht="15.2" customHeight="1">
      <c r="B92" s="25"/>
      <c r="C92" s="22" t="s">
        <v>24</v>
      </c>
      <c r="F92" s="20" t="str">
        <f>IF(E18="","",E18)</f>
        <v xml:space="preserve"> </v>
      </c>
      <c r="G92" s="20"/>
      <c r="J92" s="22" t="s">
        <v>28</v>
      </c>
      <c r="K92" s="23" t="str">
        <f>E24</f>
        <v xml:space="preserve"> </v>
      </c>
      <c r="M92" s="25"/>
    </row>
    <row r="93" spans="2:48" s="1" customFormat="1" ht="10.35" customHeight="1">
      <c r="B93" s="25"/>
      <c r="M93" s="25"/>
    </row>
    <row r="94" spans="2:48" s="1" customFormat="1" ht="29.25" customHeight="1">
      <c r="B94" s="25"/>
      <c r="C94" s="96" t="s">
        <v>85</v>
      </c>
      <c r="D94" s="88"/>
      <c r="E94" s="88"/>
      <c r="F94" s="88"/>
      <c r="G94" s="88"/>
      <c r="H94" s="88"/>
      <c r="I94" s="88"/>
      <c r="J94" s="88"/>
      <c r="K94" s="97" t="s">
        <v>86</v>
      </c>
      <c r="L94" s="88"/>
      <c r="M94" s="25"/>
    </row>
    <row r="95" spans="2:48" s="1" customFormat="1" ht="10.35" customHeight="1">
      <c r="B95" s="25"/>
      <c r="M95" s="25"/>
    </row>
    <row r="96" spans="2:48" s="1" customFormat="1" ht="22.9" customHeight="1">
      <c r="B96" s="25"/>
      <c r="C96" s="98" t="s">
        <v>87</v>
      </c>
      <c r="K96" s="61">
        <f>K135</f>
        <v>0</v>
      </c>
      <c r="M96" s="25"/>
      <c r="AV96" s="13" t="s">
        <v>88</v>
      </c>
    </row>
    <row r="97" spans="2:13" s="8" customFormat="1" ht="24.95" customHeight="1">
      <c r="B97" s="99"/>
      <c r="D97" s="100" t="s">
        <v>89</v>
      </c>
      <c r="E97" s="101"/>
      <c r="F97" s="101"/>
      <c r="G97" s="101"/>
      <c r="H97" s="101"/>
      <c r="I97" s="101"/>
      <c r="J97" s="101"/>
      <c r="K97" s="102">
        <f>K136</f>
        <v>0</v>
      </c>
      <c r="M97" s="99"/>
    </row>
    <row r="98" spans="2:13" s="9" customFormat="1" ht="19.899999999999999" customHeight="1">
      <c r="B98" s="103"/>
      <c r="D98" s="104" t="s">
        <v>90</v>
      </c>
      <c r="E98" s="105"/>
      <c r="F98" s="105"/>
      <c r="G98" s="105"/>
      <c r="H98" s="105"/>
      <c r="I98" s="105"/>
      <c r="J98" s="105"/>
      <c r="K98" s="106">
        <f>K137</f>
        <v>0</v>
      </c>
      <c r="M98" s="103"/>
    </row>
    <row r="99" spans="2:13" s="9" customFormat="1" ht="19.899999999999999" customHeight="1">
      <c r="B99" s="103"/>
      <c r="D99" s="104" t="s">
        <v>91</v>
      </c>
      <c r="E99" s="105"/>
      <c r="F99" s="105"/>
      <c r="G99" s="105"/>
      <c r="H99" s="105"/>
      <c r="I99" s="105"/>
      <c r="J99" s="105"/>
      <c r="K99" s="106">
        <f>K145</f>
        <v>0</v>
      </c>
      <c r="M99" s="103"/>
    </row>
    <row r="100" spans="2:13" s="9" customFormat="1" ht="19.899999999999999" customHeight="1">
      <c r="B100" s="103"/>
      <c r="D100" s="104" t="s">
        <v>92</v>
      </c>
      <c r="E100" s="105"/>
      <c r="F100" s="105"/>
      <c r="G100" s="105"/>
      <c r="H100" s="105"/>
      <c r="I100" s="105"/>
      <c r="J100" s="105"/>
      <c r="K100" s="106">
        <f>K151</f>
        <v>0</v>
      </c>
      <c r="M100" s="103"/>
    </row>
    <row r="101" spans="2:13" s="9" customFormat="1" ht="19.899999999999999" customHeight="1">
      <c r="B101" s="103"/>
      <c r="D101" s="104" t="s">
        <v>93</v>
      </c>
      <c r="E101" s="105"/>
      <c r="F101" s="105"/>
      <c r="G101" s="105"/>
      <c r="H101" s="105"/>
      <c r="I101" s="105"/>
      <c r="J101" s="105"/>
      <c r="K101" s="106">
        <f>K154</f>
        <v>0</v>
      </c>
      <c r="M101" s="103"/>
    </row>
    <row r="102" spans="2:13" s="9" customFormat="1" ht="19.899999999999999" customHeight="1">
      <c r="B102" s="103"/>
      <c r="D102" s="104" t="s">
        <v>94</v>
      </c>
      <c r="E102" s="105"/>
      <c r="F102" s="105"/>
      <c r="G102" s="105"/>
      <c r="H102" s="105"/>
      <c r="I102" s="105"/>
      <c r="J102" s="105"/>
      <c r="K102" s="106">
        <f>K161</f>
        <v>0</v>
      </c>
      <c r="M102" s="103"/>
    </row>
    <row r="103" spans="2:13" s="9" customFormat="1" ht="19.899999999999999" customHeight="1">
      <c r="B103" s="103"/>
      <c r="D103" s="104" t="s">
        <v>95</v>
      </c>
      <c r="E103" s="105"/>
      <c r="F103" s="105"/>
      <c r="G103" s="105"/>
      <c r="H103" s="105"/>
      <c r="I103" s="105"/>
      <c r="J103" s="105"/>
      <c r="K103" s="106">
        <f>K171</f>
        <v>0</v>
      </c>
      <c r="M103" s="103"/>
    </row>
    <row r="104" spans="2:13" s="9" customFormat="1" ht="19.899999999999999" customHeight="1">
      <c r="B104" s="103"/>
      <c r="D104" s="104" t="s">
        <v>96</v>
      </c>
      <c r="E104" s="105"/>
      <c r="F104" s="105"/>
      <c r="G104" s="105"/>
      <c r="H104" s="105"/>
      <c r="I104" s="105"/>
      <c r="J104" s="105"/>
      <c r="K104" s="106">
        <f>K177</f>
        <v>0</v>
      </c>
      <c r="M104" s="103"/>
    </row>
    <row r="105" spans="2:13" s="8" customFormat="1" ht="24.95" customHeight="1">
      <c r="B105" s="99"/>
      <c r="D105" s="100" t="s">
        <v>97</v>
      </c>
      <c r="E105" s="101"/>
      <c r="F105" s="101"/>
      <c r="G105" s="101"/>
      <c r="H105" s="101"/>
      <c r="I105" s="101"/>
      <c r="J105" s="101"/>
      <c r="K105" s="102">
        <f>K179</f>
        <v>0</v>
      </c>
      <c r="M105" s="99"/>
    </row>
    <row r="106" spans="2:13" s="9" customFormat="1" ht="19.899999999999999" customHeight="1">
      <c r="B106" s="103"/>
      <c r="D106" s="104" t="s">
        <v>98</v>
      </c>
      <c r="E106" s="105"/>
      <c r="F106" s="105"/>
      <c r="G106" s="105"/>
      <c r="H106" s="105"/>
      <c r="I106" s="105"/>
      <c r="J106" s="105"/>
      <c r="K106" s="106">
        <f>K180</f>
        <v>0</v>
      </c>
      <c r="M106" s="103"/>
    </row>
    <row r="107" spans="2:13" s="9" customFormat="1" ht="19.899999999999999" customHeight="1">
      <c r="B107" s="103"/>
      <c r="D107" s="104" t="s">
        <v>99</v>
      </c>
      <c r="E107" s="105"/>
      <c r="F107" s="105"/>
      <c r="G107" s="105"/>
      <c r="H107" s="105"/>
      <c r="I107" s="105"/>
      <c r="J107" s="105"/>
      <c r="K107" s="106">
        <f>K186</f>
        <v>0</v>
      </c>
      <c r="M107" s="103"/>
    </row>
    <row r="108" spans="2:13" s="9" customFormat="1" ht="19.899999999999999" customHeight="1">
      <c r="B108" s="103"/>
      <c r="D108" s="104" t="s">
        <v>100</v>
      </c>
      <c r="E108" s="105"/>
      <c r="F108" s="105"/>
      <c r="G108" s="105"/>
      <c r="H108" s="105"/>
      <c r="I108" s="105"/>
      <c r="J108" s="105"/>
      <c r="K108" s="106">
        <f>K192</f>
        <v>0</v>
      </c>
      <c r="M108" s="103"/>
    </row>
    <row r="109" spans="2:13" s="9" customFormat="1" ht="19.899999999999999" customHeight="1">
      <c r="B109" s="103"/>
      <c r="D109" s="104" t="s">
        <v>101</v>
      </c>
      <c r="E109" s="105"/>
      <c r="F109" s="105"/>
      <c r="G109" s="105"/>
      <c r="H109" s="105"/>
      <c r="I109" s="105"/>
      <c r="J109" s="105"/>
      <c r="K109" s="106">
        <f>K195</f>
        <v>0</v>
      </c>
      <c r="M109" s="103"/>
    </row>
    <row r="110" spans="2:13" s="9" customFormat="1" ht="19.899999999999999" customHeight="1">
      <c r="B110" s="103"/>
      <c r="D110" s="104" t="s">
        <v>102</v>
      </c>
      <c r="E110" s="105"/>
      <c r="F110" s="105"/>
      <c r="G110" s="105"/>
      <c r="H110" s="105"/>
      <c r="I110" s="105"/>
      <c r="J110" s="105"/>
      <c r="K110" s="106">
        <f>K205</f>
        <v>0</v>
      </c>
      <c r="M110" s="103"/>
    </row>
    <row r="111" spans="2:13" s="8" customFormat="1" ht="24.95" customHeight="1">
      <c r="B111" s="99"/>
      <c r="D111" s="100" t="s">
        <v>103</v>
      </c>
      <c r="E111" s="101"/>
      <c r="F111" s="101"/>
      <c r="G111" s="101"/>
      <c r="H111" s="101"/>
      <c r="I111" s="101"/>
      <c r="J111" s="101"/>
      <c r="K111" s="102">
        <f>K208</f>
        <v>0</v>
      </c>
      <c r="M111" s="99"/>
    </row>
    <row r="112" spans="2:13" s="8" customFormat="1" ht="24.95" customHeight="1">
      <c r="B112" s="99"/>
      <c r="D112" s="100" t="s">
        <v>104</v>
      </c>
      <c r="E112" s="101"/>
      <c r="F112" s="101"/>
      <c r="G112" s="101"/>
      <c r="H112" s="101"/>
      <c r="I112" s="101"/>
      <c r="J112" s="101"/>
      <c r="K112" s="102">
        <f>K233</f>
        <v>0</v>
      </c>
      <c r="M112" s="99"/>
    </row>
    <row r="113" spans="2:13" s="8" customFormat="1" ht="24.95" customHeight="1">
      <c r="B113" s="99"/>
      <c r="D113" s="100" t="s">
        <v>105</v>
      </c>
      <c r="E113" s="101"/>
      <c r="F113" s="101"/>
      <c r="G113" s="101"/>
      <c r="H113" s="101"/>
      <c r="I113" s="101"/>
      <c r="J113" s="101"/>
      <c r="K113" s="102">
        <f>K236</f>
        <v>0</v>
      </c>
      <c r="M113" s="99"/>
    </row>
    <row r="114" spans="2:13" s="9" customFormat="1" ht="19.899999999999999" customHeight="1">
      <c r="B114" s="103"/>
      <c r="D114" s="104" t="s">
        <v>106</v>
      </c>
      <c r="E114" s="105"/>
      <c r="F114" s="105"/>
      <c r="G114" s="105"/>
      <c r="H114" s="105"/>
      <c r="I114" s="105"/>
      <c r="J114" s="105"/>
      <c r="K114" s="106">
        <f>K237</f>
        <v>0</v>
      </c>
      <c r="M114" s="103"/>
    </row>
    <row r="115" spans="2:13" s="9" customFormat="1" ht="19.899999999999999" customHeight="1">
      <c r="B115" s="103"/>
      <c r="D115" s="104" t="s">
        <v>107</v>
      </c>
      <c r="E115" s="105"/>
      <c r="F115" s="105"/>
      <c r="G115" s="105"/>
      <c r="H115" s="105"/>
      <c r="I115" s="105"/>
      <c r="J115" s="105"/>
      <c r="K115" s="106">
        <f>K241</f>
        <v>0</v>
      </c>
      <c r="M115" s="103"/>
    </row>
    <row r="116" spans="2:13" s="1" customFormat="1" ht="21.75" customHeight="1">
      <c r="B116" s="25"/>
      <c r="M116" s="25"/>
    </row>
    <row r="117" spans="2:13" s="1" customFormat="1" ht="6.95" customHeight="1"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25"/>
    </row>
    <row r="121" spans="2:13" s="1" customFormat="1" ht="6.95" customHeight="1"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25"/>
    </row>
    <row r="122" spans="2:13" s="1" customFormat="1" ht="24.95" customHeight="1">
      <c r="B122" s="25"/>
      <c r="C122" s="17" t="s">
        <v>108</v>
      </c>
      <c r="M122" s="25"/>
    </row>
    <row r="123" spans="2:13" s="1" customFormat="1" ht="6.95" customHeight="1">
      <c r="B123" s="25"/>
      <c r="M123" s="25"/>
    </row>
    <row r="124" spans="2:13" s="1" customFormat="1" ht="12" customHeight="1">
      <c r="B124" s="25"/>
      <c r="C124" s="22" t="s">
        <v>13</v>
      </c>
      <c r="M124" s="25"/>
    </row>
    <row r="125" spans="2:13" s="1" customFormat="1" ht="16.5" customHeight="1">
      <c r="B125" s="25"/>
      <c r="E125" s="193" t="str">
        <f>E7</f>
        <v>Sklad objemových a jadrových krmív</v>
      </c>
      <c r="F125" s="194"/>
      <c r="G125" s="194"/>
      <c r="H125" s="194"/>
      <c r="I125" s="194"/>
      <c r="M125" s="25"/>
    </row>
    <row r="126" spans="2:13" s="1" customFormat="1" ht="12" customHeight="1">
      <c r="B126" s="25"/>
      <c r="C126" s="22" t="s">
        <v>81</v>
      </c>
      <c r="M126" s="25"/>
    </row>
    <row r="127" spans="2:13" s="1" customFormat="1" ht="16.5" customHeight="1">
      <c r="B127" s="25"/>
      <c r="E127" s="163" t="str">
        <f>E9</f>
        <v>01 - SO 01 Sklad objemových a jadrových krmív</v>
      </c>
      <c r="F127" s="195"/>
      <c r="G127" s="195"/>
      <c r="H127" s="195"/>
      <c r="I127" s="195"/>
      <c r="M127" s="25"/>
    </row>
    <row r="128" spans="2:13" s="1" customFormat="1" ht="6.95" customHeight="1">
      <c r="B128" s="25"/>
      <c r="M128" s="25"/>
    </row>
    <row r="129" spans="2:66" s="1" customFormat="1" ht="12" customHeight="1">
      <c r="B129" s="25"/>
      <c r="C129" s="22" t="s">
        <v>17</v>
      </c>
      <c r="F129" s="20" t="str">
        <f>F12</f>
        <v xml:space="preserve">Streda nad Bodrogom </v>
      </c>
      <c r="G129" s="20"/>
      <c r="J129" s="22" t="s">
        <v>19</v>
      </c>
      <c r="K129" s="48">
        <f>IF(K12="","",K12)</f>
        <v>45635</v>
      </c>
      <c r="M129" s="25"/>
    </row>
    <row r="130" spans="2:66" s="1" customFormat="1" ht="6.95" customHeight="1">
      <c r="B130" s="25"/>
      <c r="M130" s="25"/>
    </row>
    <row r="131" spans="2:66" s="1" customFormat="1" ht="15.2" customHeight="1">
      <c r="B131" s="25"/>
      <c r="C131" s="22" t="s">
        <v>20</v>
      </c>
      <c r="F131" s="20" t="str">
        <f>E15</f>
        <v>Ján Helmeczi - SHR, Kamenecká 551/23, Streda nad B</v>
      </c>
      <c r="G131" s="20"/>
      <c r="J131" s="22" t="s">
        <v>26</v>
      </c>
      <c r="K131" s="23" t="str">
        <f>E21</f>
        <v xml:space="preserve"> </v>
      </c>
      <c r="M131" s="25"/>
    </row>
    <row r="132" spans="2:66" s="1" customFormat="1" ht="15.2" customHeight="1">
      <c r="B132" s="25"/>
      <c r="C132" s="22" t="s">
        <v>24</v>
      </c>
      <c r="F132" s="20" t="str">
        <f>IF(E18="","",E18)</f>
        <v xml:space="preserve"> </v>
      </c>
      <c r="G132" s="20"/>
      <c r="J132" s="22" t="s">
        <v>28</v>
      </c>
      <c r="K132" s="23" t="str">
        <f>E24</f>
        <v xml:space="preserve"> </v>
      </c>
      <c r="M132" s="25"/>
    </row>
    <row r="133" spans="2:66" s="1" customFormat="1" ht="10.35" customHeight="1">
      <c r="B133" s="25"/>
      <c r="M133" s="25"/>
    </row>
    <row r="134" spans="2:66" s="10" customFormat="1" ht="29.25" customHeight="1">
      <c r="B134" s="107"/>
      <c r="C134" s="108" t="s">
        <v>109</v>
      </c>
      <c r="D134" s="109" t="s">
        <v>55</v>
      </c>
      <c r="E134" s="109" t="s">
        <v>51</v>
      </c>
      <c r="F134" s="109" t="s">
        <v>52</v>
      </c>
      <c r="G134" s="109" t="s">
        <v>530</v>
      </c>
      <c r="H134" s="109" t="s">
        <v>110</v>
      </c>
      <c r="I134" s="109" t="s">
        <v>111</v>
      </c>
      <c r="J134" s="109" t="s">
        <v>112</v>
      </c>
      <c r="K134" s="110" t="s">
        <v>86</v>
      </c>
      <c r="L134" s="111" t="s">
        <v>113</v>
      </c>
      <c r="M134" s="107"/>
      <c r="N134" s="54" t="s">
        <v>1</v>
      </c>
      <c r="O134" s="55" t="s">
        <v>34</v>
      </c>
      <c r="P134" s="55" t="s">
        <v>114</v>
      </c>
      <c r="Q134" s="55" t="s">
        <v>115</v>
      </c>
      <c r="R134" s="55" t="s">
        <v>116</v>
      </c>
      <c r="S134" s="55" t="s">
        <v>117</v>
      </c>
      <c r="T134" s="55" t="s">
        <v>118</v>
      </c>
      <c r="U134" s="56" t="s">
        <v>119</v>
      </c>
    </row>
    <row r="135" spans="2:66" s="1" customFormat="1" ht="22.9" customHeight="1">
      <c r="B135" s="25"/>
      <c r="C135" s="59" t="s">
        <v>87</v>
      </c>
      <c r="K135" s="112">
        <f>BL135</f>
        <v>0</v>
      </c>
      <c r="M135" s="25"/>
      <c r="N135" s="57"/>
      <c r="O135" s="49"/>
      <c r="P135" s="49"/>
      <c r="Q135" s="113">
        <f>Q136+Q179+Q208+Q233+Q236</f>
        <v>4.8600000000000003</v>
      </c>
      <c r="R135" s="49"/>
      <c r="S135" s="113">
        <f>S136+S179+S208+S233+S236</f>
        <v>1160.1836887300001</v>
      </c>
      <c r="T135" s="49"/>
      <c r="U135" s="114">
        <f>U136+U179+U208+U233+U236</f>
        <v>0</v>
      </c>
      <c r="AU135" s="13" t="s">
        <v>69</v>
      </c>
      <c r="AV135" s="13" t="s">
        <v>88</v>
      </c>
      <c r="BL135" s="115">
        <f>BL136+BL179+BL208+BL233+BL236</f>
        <v>0</v>
      </c>
    </row>
    <row r="136" spans="2:66" s="11" customFormat="1" ht="25.9" customHeight="1">
      <c r="B136" s="116"/>
      <c r="D136" s="117" t="s">
        <v>69</v>
      </c>
      <c r="E136" s="118" t="s">
        <v>120</v>
      </c>
      <c r="F136" s="118" t="s">
        <v>121</v>
      </c>
      <c r="G136" s="118"/>
      <c r="K136" s="119">
        <f>BL136</f>
        <v>0</v>
      </c>
      <c r="M136" s="116"/>
      <c r="N136" s="120"/>
      <c r="Q136" s="121">
        <f>Q137+Q145+Q151+Q154+Q161+Q171+Q177</f>
        <v>0</v>
      </c>
      <c r="S136" s="121">
        <f>S137+S145+S151+S154+S161+S171+S177</f>
        <v>1109.7374310600001</v>
      </c>
      <c r="U136" s="122">
        <f>U137+U145+U151+U154+U161+U171+U177</f>
        <v>0</v>
      </c>
      <c r="AS136" s="117" t="s">
        <v>78</v>
      </c>
      <c r="AU136" s="123" t="s">
        <v>69</v>
      </c>
      <c r="AV136" s="123" t="s">
        <v>70</v>
      </c>
      <c r="AZ136" s="117" t="s">
        <v>122</v>
      </c>
      <c r="BL136" s="124">
        <f>BL137+BL145+BL151+BL154+BL161+BL171+BL177</f>
        <v>0</v>
      </c>
    </row>
    <row r="137" spans="2:66" s="11" customFormat="1" ht="22.9" customHeight="1">
      <c r="B137" s="116"/>
      <c r="D137" s="117" t="s">
        <v>69</v>
      </c>
      <c r="E137" s="125" t="s">
        <v>78</v>
      </c>
      <c r="F137" s="125" t="s">
        <v>123</v>
      </c>
      <c r="G137" s="125"/>
      <c r="K137" s="126">
        <f>BL137</f>
        <v>0</v>
      </c>
      <c r="M137" s="116"/>
      <c r="N137" s="120"/>
      <c r="Q137" s="121">
        <f>SUM(Q138:Q144)</f>
        <v>0</v>
      </c>
      <c r="S137" s="121">
        <f>SUM(S138:S144)</f>
        <v>0</v>
      </c>
      <c r="U137" s="122">
        <f>SUM(U138:U144)</f>
        <v>0</v>
      </c>
      <c r="AS137" s="117" t="s">
        <v>78</v>
      </c>
      <c r="AU137" s="123" t="s">
        <v>69</v>
      </c>
      <c r="AV137" s="123" t="s">
        <v>78</v>
      </c>
      <c r="AZ137" s="117" t="s">
        <v>122</v>
      </c>
      <c r="BL137" s="124">
        <f>SUM(BL138:BL144)</f>
        <v>0</v>
      </c>
    </row>
    <row r="138" spans="2:66" s="1" customFormat="1" ht="33" customHeight="1">
      <c r="B138" s="127"/>
      <c r="C138" s="128" t="s">
        <v>78</v>
      </c>
      <c r="D138" s="128" t="s">
        <v>124</v>
      </c>
      <c r="E138" s="129" t="s">
        <v>125</v>
      </c>
      <c r="F138" s="130" t="s">
        <v>126</v>
      </c>
      <c r="G138" s="130"/>
      <c r="H138" s="131" t="s">
        <v>127</v>
      </c>
      <c r="I138" s="132">
        <v>154.97999999999999</v>
      </c>
      <c r="J138" s="133"/>
      <c r="K138" s="133">
        <f t="shared" ref="K138:K144" si="0">ROUND(J138*I138,2)</f>
        <v>0</v>
      </c>
      <c r="L138" s="134"/>
      <c r="M138" s="25"/>
      <c r="N138" s="135" t="s">
        <v>1</v>
      </c>
      <c r="O138" s="136" t="s">
        <v>36</v>
      </c>
      <c r="P138" s="137">
        <v>0</v>
      </c>
      <c r="Q138" s="137">
        <f t="shared" ref="Q138:Q144" si="1">P138*I138</f>
        <v>0</v>
      </c>
      <c r="R138" s="137">
        <v>0</v>
      </c>
      <c r="S138" s="137">
        <f t="shared" ref="S138:S144" si="2">R138*I138</f>
        <v>0</v>
      </c>
      <c r="T138" s="137">
        <v>0</v>
      </c>
      <c r="U138" s="138">
        <f t="shared" ref="U138:U144" si="3">T138*I138</f>
        <v>0</v>
      </c>
      <c r="AS138" s="139" t="s">
        <v>128</v>
      </c>
      <c r="AU138" s="139" t="s">
        <v>124</v>
      </c>
      <c r="AV138" s="139" t="s">
        <v>129</v>
      </c>
      <c r="AZ138" s="13" t="s">
        <v>122</v>
      </c>
      <c r="BF138" s="140">
        <f t="shared" ref="BF138:BF144" si="4">IF(O138="základná",K138,0)</f>
        <v>0</v>
      </c>
      <c r="BG138" s="140">
        <f t="shared" ref="BG138:BG144" si="5">IF(O138="znížená",K138,0)</f>
        <v>0</v>
      </c>
      <c r="BH138" s="140">
        <f t="shared" ref="BH138:BH144" si="6">IF(O138="zákl. prenesená",K138,0)</f>
        <v>0</v>
      </c>
      <c r="BI138" s="140">
        <f t="shared" ref="BI138:BI144" si="7">IF(O138="zníž. prenesená",K138,0)</f>
        <v>0</v>
      </c>
      <c r="BJ138" s="140">
        <f t="shared" ref="BJ138:BJ144" si="8">IF(O138="nulová",K138,0)</f>
        <v>0</v>
      </c>
      <c r="BK138" s="13" t="s">
        <v>129</v>
      </c>
      <c r="BL138" s="140">
        <f t="shared" ref="BL138:BL144" si="9">ROUND(J138*I138,2)</f>
        <v>0</v>
      </c>
      <c r="BM138" s="13" t="s">
        <v>128</v>
      </c>
      <c r="BN138" s="139" t="s">
        <v>130</v>
      </c>
    </row>
    <row r="139" spans="2:66" s="1" customFormat="1" ht="24.2" customHeight="1">
      <c r="B139" s="127"/>
      <c r="C139" s="128" t="s">
        <v>129</v>
      </c>
      <c r="D139" s="128" t="s">
        <v>124</v>
      </c>
      <c r="E139" s="129" t="s">
        <v>131</v>
      </c>
      <c r="F139" s="130" t="s">
        <v>132</v>
      </c>
      <c r="G139" s="130"/>
      <c r="H139" s="131" t="s">
        <v>127</v>
      </c>
      <c r="I139" s="132">
        <v>31.5</v>
      </c>
      <c r="J139" s="133"/>
      <c r="K139" s="133">
        <f t="shared" si="0"/>
        <v>0</v>
      </c>
      <c r="L139" s="134"/>
      <c r="M139" s="25"/>
      <c r="N139" s="135" t="s">
        <v>1</v>
      </c>
      <c r="O139" s="136" t="s">
        <v>36</v>
      </c>
      <c r="P139" s="137">
        <v>0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128</v>
      </c>
      <c r="AU139" s="139" t="s">
        <v>124</v>
      </c>
      <c r="AV139" s="139" t="s">
        <v>129</v>
      </c>
      <c r="AZ139" s="13" t="s">
        <v>122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3" t="s">
        <v>129</v>
      </c>
      <c r="BL139" s="140">
        <f t="shared" si="9"/>
        <v>0</v>
      </c>
      <c r="BM139" s="13" t="s">
        <v>128</v>
      </c>
      <c r="BN139" s="139" t="s">
        <v>133</v>
      </c>
    </row>
    <row r="140" spans="2:66" s="1" customFormat="1" ht="37.9" customHeight="1">
      <c r="B140" s="127"/>
      <c r="C140" s="128" t="s">
        <v>134</v>
      </c>
      <c r="D140" s="128" t="s">
        <v>124</v>
      </c>
      <c r="E140" s="129" t="s">
        <v>135</v>
      </c>
      <c r="F140" s="130" t="s">
        <v>136</v>
      </c>
      <c r="G140" s="130"/>
      <c r="H140" s="131" t="s">
        <v>127</v>
      </c>
      <c r="I140" s="132">
        <v>31.5</v>
      </c>
      <c r="J140" s="133"/>
      <c r="K140" s="133">
        <f t="shared" si="0"/>
        <v>0</v>
      </c>
      <c r="L140" s="134"/>
      <c r="M140" s="25"/>
      <c r="N140" s="135" t="s">
        <v>1</v>
      </c>
      <c r="O140" s="136" t="s">
        <v>36</v>
      </c>
      <c r="P140" s="137">
        <v>0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128</v>
      </c>
      <c r="AU140" s="139" t="s">
        <v>124</v>
      </c>
      <c r="AV140" s="139" t="s">
        <v>129</v>
      </c>
      <c r="AZ140" s="13" t="s">
        <v>122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3" t="s">
        <v>129</v>
      </c>
      <c r="BL140" s="140">
        <f t="shared" si="9"/>
        <v>0</v>
      </c>
      <c r="BM140" s="13" t="s">
        <v>128</v>
      </c>
      <c r="BN140" s="139" t="s">
        <v>137</v>
      </c>
    </row>
    <row r="141" spans="2:66" s="1" customFormat="1" ht="16.5" customHeight="1">
      <c r="B141" s="127"/>
      <c r="C141" s="128" t="s">
        <v>128</v>
      </c>
      <c r="D141" s="128" t="s">
        <v>124</v>
      </c>
      <c r="E141" s="129" t="s">
        <v>138</v>
      </c>
      <c r="F141" s="130" t="s">
        <v>139</v>
      </c>
      <c r="G141" s="130"/>
      <c r="H141" s="131" t="s">
        <v>127</v>
      </c>
      <c r="I141" s="132">
        <v>43.2</v>
      </c>
      <c r="J141" s="133"/>
      <c r="K141" s="133">
        <f t="shared" si="0"/>
        <v>0</v>
      </c>
      <c r="L141" s="134"/>
      <c r="M141" s="25"/>
      <c r="N141" s="135" t="s">
        <v>1</v>
      </c>
      <c r="O141" s="136" t="s">
        <v>36</v>
      </c>
      <c r="P141" s="137">
        <v>0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128</v>
      </c>
      <c r="AU141" s="139" t="s">
        <v>124</v>
      </c>
      <c r="AV141" s="139" t="s">
        <v>129</v>
      </c>
      <c r="AZ141" s="13" t="s">
        <v>122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3" t="s">
        <v>129</v>
      </c>
      <c r="BL141" s="140">
        <f t="shared" si="9"/>
        <v>0</v>
      </c>
      <c r="BM141" s="13" t="s">
        <v>128</v>
      </c>
      <c r="BN141" s="139" t="s">
        <v>140</v>
      </c>
    </row>
    <row r="142" spans="2:66" s="1" customFormat="1" ht="24.2" customHeight="1">
      <c r="B142" s="127"/>
      <c r="C142" s="128" t="s">
        <v>141</v>
      </c>
      <c r="D142" s="128" t="s">
        <v>124</v>
      </c>
      <c r="E142" s="129" t="s">
        <v>142</v>
      </c>
      <c r="F142" s="130" t="s">
        <v>143</v>
      </c>
      <c r="G142" s="130"/>
      <c r="H142" s="131" t="s">
        <v>127</v>
      </c>
      <c r="I142" s="132">
        <v>43.2</v>
      </c>
      <c r="J142" s="133"/>
      <c r="K142" s="133">
        <f t="shared" si="0"/>
        <v>0</v>
      </c>
      <c r="L142" s="134"/>
      <c r="M142" s="25"/>
      <c r="N142" s="135" t="s">
        <v>1</v>
      </c>
      <c r="O142" s="136" t="s">
        <v>36</v>
      </c>
      <c r="P142" s="137">
        <v>0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128</v>
      </c>
      <c r="AU142" s="139" t="s">
        <v>124</v>
      </c>
      <c r="AV142" s="139" t="s">
        <v>129</v>
      </c>
      <c r="AZ142" s="13" t="s">
        <v>122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3" t="s">
        <v>129</v>
      </c>
      <c r="BL142" s="140">
        <f t="shared" si="9"/>
        <v>0</v>
      </c>
      <c r="BM142" s="13" t="s">
        <v>128</v>
      </c>
      <c r="BN142" s="139" t="s">
        <v>144</v>
      </c>
    </row>
    <row r="143" spans="2:66" s="1" customFormat="1" ht="24.2" customHeight="1">
      <c r="B143" s="127"/>
      <c r="C143" s="128" t="s">
        <v>145</v>
      </c>
      <c r="D143" s="128" t="s">
        <v>124</v>
      </c>
      <c r="E143" s="129" t="s">
        <v>146</v>
      </c>
      <c r="F143" s="130" t="s">
        <v>147</v>
      </c>
      <c r="G143" s="130"/>
      <c r="H143" s="131" t="s">
        <v>127</v>
      </c>
      <c r="I143" s="132">
        <v>229.68</v>
      </c>
      <c r="J143" s="133"/>
      <c r="K143" s="133">
        <f t="shared" si="0"/>
        <v>0</v>
      </c>
      <c r="L143" s="134"/>
      <c r="M143" s="25"/>
      <c r="N143" s="135" t="s">
        <v>1</v>
      </c>
      <c r="O143" s="136" t="s">
        <v>36</v>
      </c>
      <c r="P143" s="137">
        <v>0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128</v>
      </c>
      <c r="AU143" s="139" t="s">
        <v>124</v>
      </c>
      <c r="AV143" s="139" t="s">
        <v>129</v>
      </c>
      <c r="AZ143" s="13" t="s">
        <v>122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3" t="s">
        <v>129</v>
      </c>
      <c r="BL143" s="140">
        <f t="shared" si="9"/>
        <v>0</v>
      </c>
      <c r="BM143" s="13" t="s">
        <v>128</v>
      </c>
      <c r="BN143" s="139" t="s">
        <v>148</v>
      </c>
    </row>
    <row r="144" spans="2:66" s="1" customFormat="1" ht="21.75" customHeight="1">
      <c r="B144" s="127"/>
      <c r="C144" s="128" t="s">
        <v>149</v>
      </c>
      <c r="D144" s="128" t="s">
        <v>124</v>
      </c>
      <c r="E144" s="129" t="s">
        <v>150</v>
      </c>
      <c r="F144" s="130" t="s">
        <v>151</v>
      </c>
      <c r="G144" s="130"/>
      <c r="H144" s="131" t="s">
        <v>152</v>
      </c>
      <c r="I144" s="132">
        <v>525</v>
      </c>
      <c r="J144" s="133"/>
      <c r="K144" s="133">
        <f t="shared" si="0"/>
        <v>0</v>
      </c>
      <c r="L144" s="134"/>
      <c r="M144" s="25"/>
      <c r="N144" s="135" t="s">
        <v>1</v>
      </c>
      <c r="O144" s="136" t="s">
        <v>36</v>
      </c>
      <c r="P144" s="137">
        <v>0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128</v>
      </c>
      <c r="AU144" s="139" t="s">
        <v>124</v>
      </c>
      <c r="AV144" s="139" t="s">
        <v>129</v>
      </c>
      <c r="AZ144" s="13" t="s">
        <v>122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3" t="s">
        <v>129</v>
      </c>
      <c r="BL144" s="140">
        <f t="shared" si="9"/>
        <v>0</v>
      </c>
      <c r="BM144" s="13" t="s">
        <v>128</v>
      </c>
      <c r="BN144" s="139" t="s">
        <v>153</v>
      </c>
    </row>
    <row r="145" spans="2:66" s="11" customFormat="1" ht="22.9" customHeight="1">
      <c r="B145" s="116"/>
      <c r="D145" s="117" t="s">
        <v>69</v>
      </c>
      <c r="E145" s="125" t="s">
        <v>129</v>
      </c>
      <c r="F145" s="125" t="s">
        <v>154</v>
      </c>
      <c r="G145" s="125"/>
      <c r="K145" s="126">
        <f>BL145</f>
        <v>0</v>
      </c>
      <c r="M145" s="116"/>
      <c r="N145" s="120"/>
      <c r="Q145" s="121">
        <f>SUM(Q146:Q150)</f>
        <v>0</v>
      </c>
      <c r="S145" s="121">
        <f>SUM(S146:S150)</f>
        <v>234.87677893</v>
      </c>
      <c r="U145" s="122">
        <f>SUM(U146:U150)</f>
        <v>0</v>
      </c>
      <c r="AS145" s="117" t="s">
        <v>78</v>
      </c>
      <c r="AU145" s="123" t="s">
        <v>69</v>
      </c>
      <c r="AV145" s="123" t="s">
        <v>78</v>
      </c>
      <c r="AZ145" s="117" t="s">
        <v>122</v>
      </c>
      <c r="BL145" s="124">
        <f>SUM(BL146:BL150)</f>
        <v>0</v>
      </c>
    </row>
    <row r="146" spans="2:66" s="1" customFormat="1" ht="24.2" customHeight="1">
      <c r="B146" s="127"/>
      <c r="C146" s="128" t="s">
        <v>155</v>
      </c>
      <c r="D146" s="128" t="s">
        <v>124</v>
      </c>
      <c r="E146" s="129" t="s">
        <v>156</v>
      </c>
      <c r="F146" s="130" t="s">
        <v>157</v>
      </c>
      <c r="G146" s="130"/>
      <c r="H146" s="131" t="s">
        <v>127</v>
      </c>
      <c r="I146" s="132">
        <v>12.141</v>
      </c>
      <c r="J146" s="133"/>
      <c r="K146" s="133">
        <f>ROUND(J146*I146,2)</f>
        <v>0</v>
      </c>
      <c r="L146" s="134"/>
      <c r="M146" s="25"/>
      <c r="N146" s="135" t="s">
        <v>1</v>
      </c>
      <c r="O146" s="136" t="s">
        <v>36</v>
      </c>
      <c r="P146" s="137">
        <v>0</v>
      </c>
      <c r="Q146" s="137">
        <f>P146*I146</f>
        <v>0</v>
      </c>
      <c r="R146" s="137">
        <v>1.79982</v>
      </c>
      <c r="S146" s="137">
        <f>R146*I146</f>
        <v>21.851614619999999</v>
      </c>
      <c r="T146" s="137">
        <v>0</v>
      </c>
      <c r="U146" s="138">
        <f>T146*I146</f>
        <v>0</v>
      </c>
      <c r="AS146" s="139" t="s">
        <v>128</v>
      </c>
      <c r="AU146" s="139" t="s">
        <v>124</v>
      </c>
      <c r="AV146" s="139" t="s">
        <v>129</v>
      </c>
      <c r="AZ146" s="13" t="s">
        <v>122</v>
      </c>
      <c r="BF146" s="140">
        <f>IF(O146="základná",K146,0)</f>
        <v>0</v>
      </c>
      <c r="BG146" s="140">
        <f>IF(O146="znížená",K146,0)</f>
        <v>0</v>
      </c>
      <c r="BH146" s="140">
        <f>IF(O146="zákl. prenesená",K146,0)</f>
        <v>0</v>
      </c>
      <c r="BI146" s="140">
        <f>IF(O146="zníž. prenesená",K146,0)</f>
        <v>0</v>
      </c>
      <c r="BJ146" s="140">
        <f>IF(O146="nulová",K146,0)</f>
        <v>0</v>
      </c>
      <c r="BK146" s="13" t="s">
        <v>129</v>
      </c>
      <c r="BL146" s="140">
        <f>ROUND(J146*I146,2)</f>
        <v>0</v>
      </c>
      <c r="BM146" s="13" t="s">
        <v>128</v>
      </c>
      <c r="BN146" s="139" t="s">
        <v>158</v>
      </c>
    </row>
    <row r="147" spans="2:66" s="1" customFormat="1" ht="24.2" customHeight="1">
      <c r="B147" s="127"/>
      <c r="C147" s="128" t="s">
        <v>159</v>
      </c>
      <c r="D147" s="128" t="s">
        <v>124</v>
      </c>
      <c r="E147" s="129" t="s">
        <v>160</v>
      </c>
      <c r="F147" s="130" t="s">
        <v>161</v>
      </c>
      <c r="G147" s="130"/>
      <c r="H147" s="131" t="s">
        <v>127</v>
      </c>
      <c r="I147" s="132">
        <v>31.135000000000002</v>
      </c>
      <c r="J147" s="133"/>
      <c r="K147" s="133">
        <f>ROUND(J147*I147,2)</f>
        <v>0</v>
      </c>
      <c r="L147" s="134"/>
      <c r="M147" s="25"/>
      <c r="N147" s="135" t="s">
        <v>1</v>
      </c>
      <c r="O147" s="136" t="s">
        <v>36</v>
      </c>
      <c r="P147" s="137">
        <v>0</v>
      </c>
      <c r="Q147" s="137">
        <f>P147*I147</f>
        <v>0</v>
      </c>
      <c r="R147" s="137">
        <v>2.4229599999999998</v>
      </c>
      <c r="S147" s="137">
        <f>R147*I147</f>
        <v>75.438859600000001</v>
      </c>
      <c r="T147" s="137">
        <v>0</v>
      </c>
      <c r="U147" s="138">
        <f>T147*I147</f>
        <v>0</v>
      </c>
      <c r="AS147" s="139" t="s">
        <v>128</v>
      </c>
      <c r="AU147" s="139" t="s">
        <v>124</v>
      </c>
      <c r="AV147" s="139" t="s">
        <v>129</v>
      </c>
      <c r="AZ147" s="13" t="s">
        <v>122</v>
      </c>
      <c r="BF147" s="140">
        <f>IF(O147="základná",K147,0)</f>
        <v>0</v>
      </c>
      <c r="BG147" s="140">
        <f>IF(O147="znížená",K147,0)</f>
        <v>0</v>
      </c>
      <c r="BH147" s="140">
        <f>IF(O147="zákl. prenesená",K147,0)</f>
        <v>0</v>
      </c>
      <c r="BI147" s="140">
        <f>IF(O147="zníž. prenesená",K147,0)</f>
        <v>0</v>
      </c>
      <c r="BJ147" s="140">
        <f>IF(O147="nulová",K147,0)</f>
        <v>0</v>
      </c>
      <c r="BK147" s="13" t="s">
        <v>129</v>
      </c>
      <c r="BL147" s="140">
        <f>ROUND(J147*I147,2)</f>
        <v>0</v>
      </c>
      <c r="BM147" s="13" t="s">
        <v>128</v>
      </c>
      <c r="BN147" s="139" t="s">
        <v>162</v>
      </c>
    </row>
    <row r="148" spans="2:66" s="1" customFormat="1" ht="24.2" customHeight="1">
      <c r="B148" s="127"/>
      <c r="C148" s="128" t="s">
        <v>163</v>
      </c>
      <c r="D148" s="128" t="s">
        <v>124</v>
      </c>
      <c r="E148" s="129" t="s">
        <v>164</v>
      </c>
      <c r="F148" s="130" t="s">
        <v>165</v>
      </c>
      <c r="G148" s="130"/>
      <c r="H148" s="131" t="s">
        <v>127</v>
      </c>
      <c r="I148" s="132">
        <v>18.873000000000001</v>
      </c>
      <c r="J148" s="133"/>
      <c r="K148" s="133">
        <f>ROUND(J148*I148,2)</f>
        <v>0</v>
      </c>
      <c r="L148" s="134"/>
      <c r="M148" s="25"/>
      <c r="N148" s="135" t="s">
        <v>1</v>
      </c>
      <c r="O148" s="136" t="s">
        <v>36</v>
      </c>
      <c r="P148" s="137">
        <v>0</v>
      </c>
      <c r="Q148" s="137">
        <f>P148*I148</f>
        <v>0</v>
      </c>
      <c r="R148" s="137">
        <v>2.57063</v>
      </c>
      <c r="S148" s="137">
        <f>R148*I148</f>
        <v>48.515499990000002</v>
      </c>
      <c r="T148" s="137">
        <v>0</v>
      </c>
      <c r="U148" s="138">
        <f>T148*I148</f>
        <v>0</v>
      </c>
      <c r="AS148" s="139" t="s">
        <v>128</v>
      </c>
      <c r="AU148" s="139" t="s">
        <v>124</v>
      </c>
      <c r="AV148" s="139" t="s">
        <v>129</v>
      </c>
      <c r="AZ148" s="13" t="s">
        <v>122</v>
      </c>
      <c r="BF148" s="140">
        <f>IF(O148="základná",K148,0)</f>
        <v>0</v>
      </c>
      <c r="BG148" s="140">
        <f>IF(O148="znížená",K148,0)</f>
        <v>0</v>
      </c>
      <c r="BH148" s="140">
        <f>IF(O148="zákl. prenesená",K148,0)</f>
        <v>0</v>
      </c>
      <c r="BI148" s="140">
        <f>IF(O148="zníž. prenesená",K148,0)</f>
        <v>0</v>
      </c>
      <c r="BJ148" s="140">
        <f>IF(O148="nulová",K148,0)</f>
        <v>0</v>
      </c>
      <c r="BK148" s="13" t="s">
        <v>129</v>
      </c>
      <c r="BL148" s="140">
        <f>ROUND(J148*I148,2)</f>
        <v>0</v>
      </c>
      <c r="BM148" s="13" t="s">
        <v>128</v>
      </c>
      <c r="BN148" s="139" t="s">
        <v>166</v>
      </c>
    </row>
    <row r="149" spans="2:66" s="1" customFormat="1" ht="16.5" customHeight="1">
      <c r="B149" s="127"/>
      <c r="C149" s="128" t="s">
        <v>167</v>
      </c>
      <c r="D149" s="128" t="s">
        <v>124</v>
      </c>
      <c r="E149" s="129" t="s">
        <v>168</v>
      </c>
      <c r="F149" s="130" t="s">
        <v>169</v>
      </c>
      <c r="G149" s="130"/>
      <c r="H149" s="131" t="s">
        <v>127</v>
      </c>
      <c r="I149" s="132">
        <v>36</v>
      </c>
      <c r="J149" s="133"/>
      <c r="K149" s="133">
        <f>ROUND(J149*I149,2)</f>
        <v>0</v>
      </c>
      <c r="L149" s="134"/>
      <c r="M149" s="25"/>
      <c r="N149" s="135" t="s">
        <v>1</v>
      </c>
      <c r="O149" s="136" t="s">
        <v>36</v>
      </c>
      <c r="P149" s="137">
        <v>0</v>
      </c>
      <c r="Q149" s="137">
        <f>P149*I149</f>
        <v>0</v>
      </c>
      <c r="R149" s="137">
        <v>2.4229599999999998</v>
      </c>
      <c r="S149" s="137">
        <f>R149*I149</f>
        <v>87.226559999999992</v>
      </c>
      <c r="T149" s="137">
        <v>0</v>
      </c>
      <c r="U149" s="138">
        <f>T149*I149</f>
        <v>0</v>
      </c>
      <c r="AS149" s="139" t="s">
        <v>128</v>
      </c>
      <c r="AU149" s="139" t="s">
        <v>124</v>
      </c>
      <c r="AV149" s="139" t="s">
        <v>129</v>
      </c>
      <c r="AZ149" s="13" t="s">
        <v>122</v>
      </c>
      <c r="BF149" s="140">
        <f>IF(O149="základná",K149,0)</f>
        <v>0</v>
      </c>
      <c r="BG149" s="140">
        <f>IF(O149="znížená",K149,0)</f>
        <v>0</v>
      </c>
      <c r="BH149" s="140">
        <f>IF(O149="zákl. prenesená",K149,0)</f>
        <v>0</v>
      </c>
      <c r="BI149" s="140">
        <f>IF(O149="zníž. prenesená",K149,0)</f>
        <v>0</v>
      </c>
      <c r="BJ149" s="140">
        <f>IF(O149="nulová",K149,0)</f>
        <v>0</v>
      </c>
      <c r="BK149" s="13" t="s">
        <v>129</v>
      </c>
      <c r="BL149" s="140">
        <f>ROUND(J149*I149,2)</f>
        <v>0</v>
      </c>
      <c r="BM149" s="13" t="s">
        <v>128</v>
      </c>
      <c r="BN149" s="139" t="s">
        <v>170</v>
      </c>
    </row>
    <row r="150" spans="2:66" s="1" customFormat="1" ht="16.5" customHeight="1">
      <c r="B150" s="127"/>
      <c r="C150" s="128" t="s">
        <v>171</v>
      </c>
      <c r="D150" s="128" t="s">
        <v>124</v>
      </c>
      <c r="E150" s="129" t="s">
        <v>172</v>
      </c>
      <c r="F150" s="130" t="s">
        <v>173</v>
      </c>
      <c r="G150" s="130"/>
      <c r="H150" s="131" t="s">
        <v>174</v>
      </c>
      <c r="I150" s="132">
        <v>1.647</v>
      </c>
      <c r="J150" s="133"/>
      <c r="K150" s="133">
        <f>ROUND(J150*I150,2)</f>
        <v>0</v>
      </c>
      <c r="L150" s="134"/>
      <c r="M150" s="25"/>
      <c r="N150" s="135" t="s">
        <v>1</v>
      </c>
      <c r="O150" s="136" t="s">
        <v>36</v>
      </c>
      <c r="P150" s="137">
        <v>0</v>
      </c>
      <c r="Q150" s="137">
        <f>P150*I150</f>
        <v>0</v>
      </c>
      <c r="R150" s="137">
        <v>1.1197600000000001</v>
      </c>
      <c r="S150" s="137">
        <f>R150*I150</f>
        <v>1.8442447200000001</v>
      </c>
      <c r="T150" s="137">
        <v>0</v>
      </c>
      <c r="U150" s="138">
        <f>T150*I150</f>
        <v>0</v>
      </c>
      <c r="AS150" s="139" t="s">
        <v>128</v>
      </c>
      <c r="AU150" s="139" t="s">
        <v>124</v>
      </c>
      <c r="AV150" s="139" t="s">
        <v>129</v>
      </c>
      <c r="AZ150" s="13" t="s">
        <v>122</v>
      </c>
      <c r="BF150" s="140">
        <f>IF(O150="základná",K150,0)</f>
        <v>0</v>
      </c>
      <c r="BG150" s="140">
        <f>IF(O150="znížená",K150,0)</f>
        <v>0</v>
      </c>
      <c r="BH150" s="140">
        <f>IF(O150="zákl. prenesená",K150,0)</f>
        <v>0</v>
      </c>
      <c r="BI150" s="140">
        <f>IF(O150="zníž. prenesená",K150,0)</f>
        <v>0</v>
      </c>
      <c r="BJ150" s="140">
        <f>IF(O150="nulová",K150,0)</f>
        <v>0</v>
      </c>
      <c r="BK150" s="13" t="s">
        <v>129</v>
      </c>
      <c r="BL150" s="140">
        <f>ROUND(J150*I150,2)</f>
        <v>0</v>
      </c>
      <c r="BM150" s="13" t="s">
        <v>128</v>
      </c>
      <c r="BN150" s="139" t="s">
        <v>175</v>
      </c>
    </row>
    <row r="151" spans="2:66" s="11" customFormat="1" ht="22.9" customHeight="1">
      <c r="B151" s="116"/>
      <c r="D151" s="117" t="s">
        <v>69</v>
      </c>
      <c r="E151" s="125" t="s">
        <v>134</v>
      </c>
      <c r="F151" s="125" t="s">
        <v>176</v>
      </c>
      <c r="G151" s="125"/>
      <c r="K151" s="126">
        <f>BL151</f>
        <v>0</v>
      </c>
      <c r="M151" s="116"/>
      <c r="N151" s="120"/>
      <c r="Q151" s="121">
        <f>SUM(Q152:Q153)</f>
        <v>0</v>
      </c>
      <c r="S151" s="121">
        <f>SUM(S152:S153)</f>
        <v>216.36179048</v>
      </c>
      <c r="U151" s="122">
        <f>SUM(U152:U153)</f>
        <v>0</v>
      </c>
      <c r="AS151" s="117" t="s">
        <v>78</v>
      </c>
      <c r="AU151" s="123" t="s">
        <v>69</v>
      </c>
      <c r="AV151" s="123" t="s">
        <v>78</v>
      </c>
      <c r="AZ151" s="117" t="s">
        <v>122</v>
      </c>
      <c r="BL151" s="124">
        <f>SUM(BL152:BL153)</f>
        <v>0</v>
      </c>
    </row>
    <row r="152" spans="2:66" s="1" customFormat="1" ht="24.2" customHeight="1">
      <c r="B152" s="127"/>
      <c r="C152" s="128" t="s">
        <v>177</v>
      </c>
      <c r="D152" s="128" t="s">
        <v>124</v>
      </c>
      <c r="E152" s="129" t="s">
        <v>178</v>
      </c>
      <c r="F152" s="130" t="s">
        <v>179</v>
      </c>
      <c r="G152" s="130"/>
      <c r="H152" s="131" t="s">
        <v>127</v>
      </c>
      <c r="I152" s="132">
        <v>93.128</v>
      </c>
      <c r="J152" s="133"/>
      <c r="K152" s="133">
        <f>ROUND(J152*I152,2)</f>
        <v>0</v>
      </c>
      <c r="L152" s="134"/>
      <c r="M152" s="25"/>
      <c r="N152" s="135" t="s">
        <v>1</v>
      </c>
      <c r="O152" s="136" t="s">
        <v>36</v>
      </c>
      <c r="P152" s="137">
        <v>0</v>
      </c>
      <c r="Q152" s="137">
        <f>P152*I152</f>
        <v>0</v>
      </c>
      <c r="R152" s="137">
        <v>2.2864100000000001</v>
      </c>
      <c r="S152" s="137">
        <f>R152*I152</f>
        <v>212.92879048</v>
      </c>
      <c r="T152" s="137">
        <v>0</v>
      </c>
      <c r="U152" s="138">
        <f>T152*I152</f>
        <v>0</v>
      </c>
      <c r="AS152" s="139" t="s">
        <v>128</v>
      </c>
      <c r="AU152" s="139" t="s">
        <v>124</v>
      </c>
      <c r="AV152" s="139" t="s">
        <v>129</v>
      </c>
      <c r="AZ152" s="13" t="s">
        <v>122</v>
      </c>
      <c r="BF152" s="140">
        <f>IF(O152="základná",K152,0)</f>
        <v>0</v>
      </c>
      <c r="BG152" s="140">
        <f>IF(O152="znížená",K152,0)</f>
        <v>0</v>
      </c>
      <c r="BH152" s="140">
        <f>IF(O152="zákl. prenesená",K152,0)</f>
        <v>0</v>
      </c>
      <c r="BI152" s="140">
        <f>IF(O152="zníž. prenesená",K152,0)</f>
        <v>0</v>
      </c>
      <c r="BJ152" s="140">
        <f>IF(O152="nulová",K152,0)</f>
        <v>0</v>
      </c>
      <c r="BK152" s="13" t="s">
        <v>129</v>
      </c>
      <c r="BL152" s="140">
        <f>ROUND(J152*I152,2)</f>
        <v>0</v>
      </c>
      <c r="BM152" s="13" t="s">
        <v>128</v>
      </c>
      <c r="BN152" s="139" t="s">
        <v>180</v>
      </c>
    </row>
    <row r="153" spans="2:66" s="1" customFormat="1" ht="21.75" customHeight="1">
      <c r="B153" s="127"/>
      <c r="C153" s="141" t="s">
        <v>181</v>
      </c>
      <c r="D153" s="141" t="s">
        <v>182</v>
      </c>
      <c r="E153" s="142" t="s">
        <v>183</v>
      </c>
      <c r="F153" s="143" t="s">
        <v>184</v>
      </c>
      <c r="G153" s="143"/>
      <c r="H153" s="144" t="s">
        <v>174</v>
      </c>
      <c r="I153" s="145">
        <v>3.4329999999999998</v>
      </c>
      <c r="J153" s="146"/>
      <c r="K153" s="146">
        <f>ROUND(J153*I153,2)</f>
        <v>0</v>
      </c>
      <c r="L153" s="147"/>
      <c r="M153" s="148"/>
      <c r="N153" s="149" t="s">
        <v>1</v>
      </c>
      <c r="O153" s="150" t="s">
        <v>36</v>
      </c>
      <c r="P153" s="137">
        <v>0</v>
      </c>
      <c r="Q153" s="137">
        <f>P153*I153</f>
        <v>0</v>
      </c>
      <c r="R153" s="137">
        <v>1</v>
      </c>
      <c r="S153" s="137">
        <f>R153*I153</f>
        <v>3.4329999999999998</v>
      </c>
      <c r="T153" s="137">
        <v>0</v>
      </c>
      <c r="U153" s="138">
        <f>T153*I153</f>
        <v>0</v>
      </c>
      <c r="AS153" s="139" t="s">
        <v>185</v>
      </c>
      <c r="AU153" s="139" t="s">
        <v>182</v>
      </c>
      <c r="AV153" s="139" t="s">
        <v>129</v>
      </c>
      <c r="AZ153" s="13" t="s">
        <v>122</v>
      </c>
      <c r="BF153" s="140">
        <f>IF(O153="základná",K153,0)</f>
        <v>0</v>
      </c>
      <c r="BG153" s="140">
        <f>IF(O153="znížená",K153,0)</f>
        <v>0</v>
      </c>
      <c r="BH153" s="140">
        <f>IF(O153="zákl. prenesená",K153,0)</f>
        <v>0</v>
      </c>
      <c r="BI153" s="140">
        <f>IF(O153="zníž. prenesená",K153,0)</f>
        <v>0</v>
      </c>
      <c r="BJ153" s="140">
        <f>IF(O153="nulová",K153,0)</f>
        <v>0</v>
      </c>
      <c r="BK153" s="13" t="s">
        <v>129</v>
      </c>
      <c r="BL153" s="140">
        <f>ROUND(J153*I153,2)</f>
        <v>0</v>
      </c>
      <c r="BM153" s="13" t="s">
        <v>186</v>
      </c>
      <c r="BN153" s="139" t="s">
        <v>187</v>
      </c>
    </row>
    <row r="154" spans="2:66" s="11" customFormat="1" ht="22.9" customHeight="1">
      <c r="B154" s="116"/>
      <c r="D154" s="117" t="s">
        <v>69</v>
      </c>
      <c r="E154" s="125" t="s">
        <v>128</v>
      </c>
      <c r="F154" s="125" t="s">
        <v>188</v>
      </c>
      <c r="G154" s="125"/>
      <c r="K154" s="126">
        <f>BL154</f>
        <v>0</v>
      </c>
      <c r="M154" s="116"/>
      <c r="N154" s="120"/>
      <c r="Q154" s="121">
        <f>SUM(Q155:Q160)</f>
        <v>0</v>
      </c>
      <c r="S154" s="121">
        <f>SUM(S155:S160)</f>
        <v>16.824412280000001</v>
      </c>
      <c r="U154" s="122">
        <f>SUM(U155:U160)</f>
        <v>0</v>
      </c>
      <c r="AS154" s="117" t="s">
        <v>78</v>
      </c>
      <c r="AU154" s="123" t="s">
        <v>69</v>
      </c>
      <c r="AV154" s="123" t="s">
        <v>78</v>
      </c>
      <c r="AZ154" s="117" t="s">
        <v>122</v>
      </c>
      <c r="BL154" s="124">
        <f>SUM(BL155:BL160)</f>
        <v>0</v>
      </c>
    </row>
    <row r="155" spans="2:66" s="1" customFormat="1" ht="21.75" customHeight="1">
      <c r="B155" s="127"/>
      <c r="C155" s="128" t="s">
        <v>189</v>
      </c>
      <c r="D155" s="128" t="s">
        <v>124</v>
      </c>
      <c r="E155" s="129" t="s">
        <v>190</v>
      </c>
      <c r="F155" s="130" t="s">
        <v>191</v>
      </c>
      <c r="G155" s="130"/>
      <c r="H155" s="131" t="s">
        <v>127</v>
      </c>
      <c r="I155" s="132">
        <v>5.7539999999999996</v>
      </c>
      <c r="J155" s="133"/>
      <c r="K155" s="133">
        <f t="shared" ref="K155:K160" si="10">ROUND(J155*I155,2)</f>
        <v>0</v>
      </c>
      <c r="L155" s="134"/>
      <c r="M155" s="25"/>
      <c r="N155" s="135" t="s">
        <v>1</v>
      </c>
      <c r="O155" s="136" t="s">
        <v>36</v>
      </c>
      <c r="P155" s="137">
        <v>0</v>
      </c>
      <c r="Q155" s="137">
        <f t="shared" ref="Q155:Q160" si="11">P155*I155</f>
        <v>0</v>
      </c>
      <c r="R155" s="137">
        <v>2.4257200000000001</v>
      </c>
      <c r="S155" s="137">
        <f t="shared" ref="S155:S160" si="12">R155*I155</f>
        <v>13.95759288</v>
      </c>
      <c r="T155" s="137">
        <v>0</v>
      </c>
      <c r="U155" s="138">
        <f t="shared" ref="U155:U160" si="13">T155*I155</f>
        <v>0</v>
      </c>
      <c r="AS155" s="139" t="s">
        <v>128</v>
      </c>
      <c r="AU155" s="139" t="s">
        <v>124</v>
      </c>
      <c r="AV155" s="139" t="s">
        <v>129</v>
      </c>
      <c r="AZ155" s="13" t="s">
        <v>122</v>
      </c>
      <c r="BF155" s="140">
        <f t="shared" ref="BF155:BF160" si="14">IF(O155="základná",K155,0)</f>
        <v>0</v>
      </c>
      <c r="BG155" s="140">
        <f t="shared" ref="BG155:BG160" si="15">IF(O155="znížená",K155,0)</f>
        <v>0</v>
      </c>
      <c r="BH155" s="140">
        <f t="shared" ref="BH155:BH160" si="16">IF(O155="zákl. prenesená",K155,0)</f>
        <v>0</v>
      </c>
      <c r="BI155" s="140">
        <f t="shared" ref="BI155:BI160" si="17">IF(O155="zníž. prenesená",K155,0)</f>
        <v>0</v>
      </c>
      <c r="BJ155" s="140">
        <f t="shared" ref="BJ155:BJ160" si="18">IF(O155="nulová",K155,0)</f>
        <v>0</v>
      </c>
      <c r="BK155" s="13" t="s">
        <v>129</v>
      </c>
      <c r="BL155" s="140">
        <f t="shared" ref="BL155:BL160" si="19">ROUND(J155*I155,2)</f>
        <v>0</v>
      </c>
      <c r="BM155" s="13" t="s">
        <v>128</v>
      </c>
      <c r="BN155" s="139" t="s">
        <v>192</v>
      </c>
    </row>
    <row r="156" spans="2:66" s="1" customFormat="1" ht="24.2" customHeight="1">
      <c r="B156" s="127"/>
      <c r="C156" s="128" t="s">
        <v>193</v>
      </c>
      <c r="D156" s="128" t="s">
        <v>124</v>
      </c>
      <c r="E156" s="129" t="s">
        <v>194</v>
      </c>
      <c r="F156" s="130" t="s">
        <v>195</v>
      </c>
      <c r="G156" s="130"/>
      <c r="H156" s="131" t="s">
        <v>152</v>
      </c>
      <c r="I156" s="132">
        <v>36.744</v>
      </c>
      <c r="J156" s="133"/>
      <c r="K156" s="133">
        <f t="shared" si="10"/>
        <v>0</v>
      </c>
      <c r="L156" s="134"/>
      <c r="M156" s="25"/>
      <c r="N156" s="135" t="s">
        <v>1</v>
      </c>
      <c r="O156" s="136" t="s">
        <v>36</v>
      </c>
      <c r="P156" s="137">
        <v>0</v>
      </c>
      <c r="Q156" s="137">
        <f t="shared" si="11"/>
        <v>0</v>
      </c>
      <c r="R156" s="137">
        <v>1.8540000000000001E-2</v>
      </c>
      <c r="S156" s="137">
        <f t="shared" si="12"/>
        <v>0.68123376000000002</v>
      </c>
      <c r="T156" s="137">
        <v>0</v>
      </c>
      <c r="U156" s="138">
        <f t="shared" si="13"/>
        <v>0</v>
      </c>
      <c r="AS156" s="139" t="s">
        <v>128</v>
      </c>
      <c r="AU156" s="139" t="s">
        <v>124</v>
      </c>
      <c r="AV156" s="139" t="s">
        <v>129</v>
      </c>
      <c r="AZ156" s="13" t="s">
        <v>122</v>
      </c>
      <c r="BF156" s="140">
        <f t="shared" si="14"/>
        <v>0</v>
      </c>
      <c r="BG156" s="140">
        <f t="shared" si="15"/>
        <v>0</v>
      </c>
      <c r="BH156" s="140">
        <f t="shared" si="16"/>
        <v>0</v>
      </c>
      <c r="BI156" s="140">
        <f t="shared" si="17"/>
        <v>0</v>
      </c>
      <c r="BJ156" s="140">
        <f t="shared" si="18"/>
        <v>0</v>
      </c>
      <c r="BK156" s="13" t="s">
        <v>129</v>
      </c>
      <c r="BL156" s="140">
        <f t="shared" si="19"/>
        <v>0</v>
      </c>
      <c r="BM156" s="13" t="s">
        <v>128</v>
      </c>
      <c r="BN156" s="139" t="s">
        <v>196</v>
      </c>
    </row>
    <row r="157" spans="2:66" s="1" customFormat="1" ht="24.2" customHeight="1">
      <c r="B157" s="127"/>
      <c r="C157" s="128" t="s">
        <v>197</v>
      </c>
      <c r="D157" s="128" t="s">
        <v>124</v>
      </c>
      <c r="E157" s="129" t="s">
        <v>198</v>
      </c>
      <c r="F157" s="130" t="s">
        <v>199</v>
      </c>
      <c r="G157" s="130"/>
      <c r="H157" s="131" t="s">
        <v>152</v>
      </c>
      <c r="I157" s="132">
        <v>36.744</v>
      </c>
      <c r="J157" s="133"/>
      <c r="K157" s="133">
        <f t="shared" si="10"/>
        <v>0</v>
      </c>
      <c r="L157" s="134"/>
      <c r="M157" s="25"/>
      <c r="N157" s="135" t="s">
        <v>1</v>
      </c>
      <c r="O157" s="136" t="s">
        <v>36</v>
      </c>
      <c r="P157" s="137">
        <v>0</v>
      </c>
      <c r="Q157" s="137">
        <f t="shared" si="11"/>
        <v>0</v>
      </c>
      <c r="R157" s="137">
        <v>0</v>
      </c>
      <c r="S157" s="137">
        <f t="shared" si="12"/>
        <v>0</v>
      </c>
      <c r="T157" s="137">
        <v>0</v>
      </c>
      <c r="U157" s="138">
        <f t="shared" si="13"/>
        <v>0</v>
      </c>
      <c r="AS157" s="139" t="s">
        <v>128</v>
      </c>
      <c r="AU157" s="139" t="s">
        <v>124</v>
      </c>
      <c r="AV157" s="139" t="s">
        <v>129</v>
      </c>
      <c r="AZ157" s="13" t="s">
        <v>122</v>
      </c>
      <c r="BF157" s="140">
        <f t="shared" si="14"/>
        <v>0</v>
      </c>
      <c r="BG157" s="140">
        <f t="shared" si="15"/>
        <v>0</v>
      </c>
      <c r="BH157" s="140">
        <f t="shared" si="16"/>
        <v>0</v>
      </c>
      <c r="BI157" s="140">
        <f t="shared" si="17"/>
        <v>0</v>
      </c>
      <c r="BJ157" s="140">
        <f t="shared" si="18"/>
        <v>0</v>
      </c>
      <c r="BK157" s="13" t="s">
        <v>129</v>
      </c>
      <c r="BL157" s="140">
        <f t="shared" si="19"/>
        <v>0</v>
      </c>
      <c r="BM157" s="13" t="s">
        <v>128</v>
      </c>
      <c r="BN157" s="139" t="s">
        <v>200</v>
      </c>
    </row>
    <row r="158" spans="2:66" s="1" customFormat="1" ht="24.2" customHeight="1">
      <c r="B158" s="127"/>
      <c r="C158" s="128" t="s">
        <v>201</v>
      </c>
      <c r="D158" s="128" t="s">
        <v>124</v>
      </c>
      <c r="E158" s="129" t="s">
        <v>202</v>
      </c>
      <c r="F158" s="130" t="s">
        <v>203</v>
      </c>
      <c r="G158" s="130"/>
      <c r="H158" s="131" t="s">
        <v>174</v>
      </c>
      <c r="I158" s="132">
        <v>1.0209999999999999</v>
      </c>
      <c r="J158" s="133"/>
      <c r="K158" s="133">
        <f t="shared" si="10"/>
        <v>0</v>
      </c>
      <c r="L158" s="134"/>
      <c r="M158" s="25"/>
      <c r="N158" s="135" t="s">
        <v>1</v>
      </c>
      <c r="O158" s="136" t="s">
        <v>36</v>
      </c>
      <c r="P158" s="137">
        <v>0</v>
      </c>
      <c r="Q158" s="137">
        <f t="shared" si="11"/>
        <v>0</v>
      </c>
      <c r="R158" s="137">
        <v>1.01684</v>
      </c>
      <c r="S158" s="137">
        <f t="shared" si="12"/>
        <v>1.0381936399999998</v>
      </c>
      <c r="T158" s="137">
        <v>0</v>
      </c>
      <c r="U158" s="138">
        <f t="shared" si="13"/>
        <v>0</v>
      </c>
      <c r="AS158" s="139" t="s">
        <v>128</v>
      </c>
      <c r="AU158" s="139" t="s">
        <v>124</v>
      </c>
      <c r="AV158" s="139" t="s">
        <v>129</v>
      </c>
      <c r="AZ158" s="13" t="s">
        <v>122</v>
      </c>
      <c r="BF158" s="140">
        <f t="shared" si="14"/>
        <v>0</v>
      </c>
      <c r="BG158" s="140">
        <f t="shared" si="15"/>
        <v>0</v>
      </c>
      <c r="BH158" s="140">
        <f t="shared" si="16"/>
        <v>0</v>
      </c>
      <c r="BI158" s="140">
        <f t="shared" si="17"/>
        <v>0</v>
      </c>
      <c r="BJ158" s="140">
        <f t="shared" si="18"/>
        <v>0</v>
      </c>
      <c r="BK158" s="13" t="s">
        <v>129</v>
      </c>
      <c r="BL158" s="140">
        <f t="shared" si="19"/>
        <v>0</v>
      </c>
      <c r="BM158" s="13" t="s">
        <v>128</v>
      </c>
      <c r="BN158" s="139" t="s">
        <v>204</v>
      </c>
    </row>
    <row r="159" spans="2:66" s="1" customFormat="1" ht="24.2" customHeight="1">
      <c r="B159" s="127"/>
      <c r="C159" s="128" t="s">
        <v>205</v>
      </c>
      <c r="D159" s="128" t="s">
        <v>124</v>
      </c>
      <c r="E159" s="129" t="s">
        <v>206</v>
      </c>
      <c r="F159" s="130" t="s">
        <v>207</v>
      </c>
      <c r="G159" s="130"/>
      <c r="H159" s="131" t="s">
        <v>152</v>
      </c>
      <c r="I159" s="132">
        <v>448.2</v>
      </c>
      <c r="J159" s="133"/>
      <c r="K159" s="133">
        <f t="shared" si="10"/>
        <v>0</v>
      </c>
      <c r="L159" s="134"/>
      <c r="M159" s="25"/>
      <c r="N159" s="135" t="s">
        <v>1</v>
      </c>
      <c r="O159" s="136" t="s">
        <v>36</v>
      </c>
      <c r="P159" s="137">
        <v>0</v>
      </c>
      <c r="Q159" s="137">
        <f t="shared" si="11"/>
        <v>0</v>
      </c>
      <c r="R159" s="137">
        <v>2.2000000000000001E-3</v>
      </c>
      <c r="S159" s="137">
        <f t="shared" si="12"/>
        <v>0.98604000000000003</v>
      </c>
      <c r="T159" s="137">
        <v>0</v>
      </c>
      <c r="U159" s="138">
        <f t="shared" si="13"/>
        <v>0</v>
      </c>
      <c r="AS159" s="139" t="s">
        <v>128</v>
      </c>
      <c r="AU159" s="139" t="s">
        <v>124</v>
      </c>
      <c r="AV159" s="139" t="s">
        <v>129</v>
      </c>
      <c r="AZ159" s="13" t="s">
        <v>122</v>
      </c>
      <c r="BF159" s="140">
        <f t="shared" si="14"/>
        <v>0</v>
      </c>
      <c r="BG159" s="140">
        <f t="shared" si="15"/>
        <v>0</v>
      </c>
      <c r="BH159" s="140">
        <f t="shared" si="16"/>
        <v>0</v>
      </c>
      <c r="BI159" s="140">
        <f t="shared" si="17"/>
        <v>0</v>
      </c>
      <c r="BJ159" s="140">
        <f t="shared" si="18"/>
        <v>0</v>
      </c>
      <c r="BK159" s="13" t="s">
        <v>129</v>
      </c>
      <c r="BL159" s="140">
        <f t="shared" si="19"/>
        <v>0</v>
      </c>
      <c r="BM159" s="13" t="s">
        <v>128</v>
      </c>
      <c r="BN159" s="139" t="s">
        <v>208</v>
      </c>
    </row>
    <row r="160" spans="2:66" s="1" customFormat="1" ht="24.2" customHeight="1">
      <c r="B160" s="127"/>
      <c r="C160" s="141" t="s">
        <v>7</v>
      </c>
      <c r="D160" s="141" t="s">
        <v>182</v>
      </c>
      <c r="E160" s="142" t="s">
        <v>209</v>
      </c>
      <c r="F160" s="143" t="s">
        <v>210</v>
      </c>
      <c r="G160" s="143"/>
      <c r="H160" s="144" t="s">
        <v>152</v>
      </c>
      <c r="I160" s="145">
        <v>537.84</v>
      </c>
      <c r="J160" s="146"/>
      <c r="K160" s="146">
        <f t="shared" si="10"/>
        <v>0</v>
      </c>
      <c r="L160" s="147"/>
      <c r="M160" s="148"/>
      <c r="N160" s="149" t="s">
        <v>1</v>
      </c>
      <c r="O160" s="150" t="s">
        <v>36</v>
      </c>
      <c r="P160" s="137">
        <v>0</v>
      </c>
      <c r="Q160" s="137">
        <f t="shared" si="11"/>
        <v>0</v>
      </c>
      <c r="R160" s="137">
        <v>2.9999999999999997E-4</v>
      </c>
      <c r="S160" s="137">
        <f t="shared" si="12"/>
        <v>0.161352</v>
      </c>
      <c r="T160" s="137">
        <v>0</v>
      </c>
      <c r="U160" s="138">
        <f t="shared" si="13"/>
        <v>0</v>
      </c>
      <c r="AS160" s="139" t="s">
        <v>155</v>
      </c>
      <c r="AU160" s="139" t="s">
        <v>182</v>
      </c>
      <c r="AV160" s="139" t="s">
        <v>129</v>
      </c>
      <c r="AZ160" s="13" t="s">
        <v>122</v>
      </c>
      <c r="BF160" s="140">
        <f t="shared" si="14"/>
        <v>0</v>
      </c>
      <c r="BG160" s="140">
        <f t="shared" si="15"/>
        <v>0</v>
      </c>
      <c r="BH160" s="140">
        <f t="shared" si="16"/>
        <v>0</v>
      </c>
      <c r="BI160" s="140">
        <f t="shared" si="17"/>
        <v>0</v>
      </c>
      <c r="BJ160" s="140">
        <f t="shared" si="18"/>
        <v>0</v>
      </c>
      <c r="BK160" s="13" t="s">
        <v>129</v>
      </c>
      <c r="BL160" s="140">
        <f t="shared" si="19"/>
        <v>0</v>
      </c>
      <c r="BM160" s="13" t="s">
        <v>128</v>
      </c>
      <c r="BN160" s="139" t="s">
        <v>211</v>
      </c>
    </row>
    <row r="161" spans="2:66" s="11" customFormat="1" ht="22.9" customHeight="1">
      <c r="B161" s="116"/>
      <c r="D161" s="117" t="s">
        <v>69</v>
      </c>
      <c r="E161" s="125" t="s">
        <v>145</v>
      </c>
      <c r="F161" s="125" t="s">
        <v>212</v>
      </c>
      <c r="G161" s="125"/>
      <c r="K161" s="126">
        <f>BL161</f>
        <v>0</v>
      </c>
      <c r="M161" s="116"/>
      <c r="N161" s="120"/>
      <c r="Q161" s="121">
        <f>SUM(Q162:Q170)</f>
        <v>0</v>
      </c>
      <c r="S161" s="121">
        <f>SUM(S162:S170)</f>
        <v>596.18296508000003</v>
      </c>
      <c r="U161" s="122">
        <f>SUM(U162:U170)</f>
        <v>0</v>
      </c>
      <c r="AS161" s="117" t="s">
        <v>78</v>
      </c>
      <c r="AU161" s="123" t="s">
        <v>69</v>
      </c>
      <c r="AV161" s="123" t="s">
        <v>78</v>
      </c>
      <c r="AZ161" s="117" t="s">
        <v>122</v>
      </c>
      <c r="BL161" s="124">
        <f>SUM(BL162:BL170)</f>
        <v>0</v>
      </c>
    </row>
    <row r="162" spans="2:66" s="1" customFormat="1" ht="37.9" customHeight="1">
      <c r="B162" s="127"/>
      <c r="C162" s="128" t="s">
        <v>213</v>
      </c>
      <c r="D162" s="128" t="s">
        <v>124</v>
      </c>
      <c r="E162" s="129" t="s">
        <v>214</v>
      </c>
      <c r="F162" s="130" t="s">
        <v>215</v>
      </c>
      <c r="G162" s="130"/>
      <c r="H162" s="131" t="s">
        <v>152</v>
      </c>
      <c r="I162" s="132">
        <v>324.04399999999998</v>
      </c>
      <c r="J162" s="133"/>
      <c r="K162" s="133">
        <f t="shared" ref="K162:K170" si="20">ROUND(J162*I162,2)</f>
        <v>0</v>
      </c>
      <c r="L162" s="134"/>
      <c r="M162" s="25"/>
      <c r="N162" s="135" t="s">
        <v>1</v>
      </c>
      <c r="O162" s="136" t="s">
        <v>36</v>
      </c>
      <c r="P162" s="137">
        <v>0</v>
      </c>
      <c r="Q162" s="137">
        <f t="shared" ref="Q162:Q170" si="21">P162*I162</f>
        <v>0</v>
      </c>
      <c r="R162" s="137">
        <v>3.5999999999999997E-2</v>
      </c>
      <c r="S162" s="137">
        <f t="shared" ref="S162:S170" si="22">R162*I162</f>
        <v>11.665583999999999</v>
      </c>
      <c r="T162" s="137">
        <v>0</v>
      </c>
      <c r="U162" s="138">
        <f t="shared" ref="U162:U170" si="23">T162*I162</f>
        <v>0</v>
      </c>
      <c r="AS162" s="139" t="s">
        <v>128</v>
      </c>
      <c r="AU162" s="139" t="s">
        <v>124</v>
      </c>
      <c r="AV162" s="139" t="s">
        <v>129</v>
      </c>
      <c r="AZ162" s="13" t="s">
        <v>122</v>
      </c>
      <c r="BF162" s="140">
        <f t="shared" ref="BF162:BF170" si="24">IF(O162="základná",K162,0)</f>
        <v>0</v>
      </c>
      <c r="BG162" s="140">
        <f t="shared" ref="BG162:BG170" si="25">IF(O162="znížená",K162,0)</f>
        <v>0</v>
      </c>
      <c r="BH162" s="140">
        <f t="shared" ref="BH162:BH170" si="26">IF(O162="zákl. prenesená",K162,0)</f>
        <v>0</v>
      </c>
      <c r="BI162" s="140">
        <f t="shared" ref="BI162:BI170" si="27">IF(O162="zníž. prenesená",K162,0)</f>
        <v>0</v>
      </c>
      <c r="BJ162" s="140">
        <f t="shared" ref="BJ162:BJ170" si="28">IF(O162="nulová",K162,0)</f>
        <v>0</v>
      </c>
      <c r="BK162" s="13" t="s">
        <v>129</v>
      </c>
      <c r="BL162" s="140">
        <f t="shared" ref="BL162:BL170" si="29">ROUND(J162*I162,2)</f>
        <v>0</v>
      </c>
      <c r="BM162" s="13" t="s">
        <v>128</v>
      </c>
      <c r="BN162" s="139" t="s">
        <v>216</v>
      </c>
    </row>
    <row r="163" spans="2:66" s="1" customFormat="1" ht="33" customHeight="1">
      <c r="B163" s="127"/>
      <c r="C163" s="128" t="s">
        <v>217</v>
      </c>
      <c r="D163" s="128" t="s">
        <v>124</v>
      </c>
      <c r="E163" s="129" t="s">
        <v>218</v>
      </c>
      <c r="F163" s="130" t="s">
        <v>219</v>
      </c>
      <c r="G163" s="130"/>
      <c r="H163" s="131" t="s">
        <v>152</v>
      </c>
      <c r="I163" s="132">
        <v>324.04399999999998</v>
      </c>
      <c r="J163" s="133"/>
      <c r="K163" s="133">
        <f t="shared" si="20"/>
        <v>0</v>
      </c>
      <c r="L163" s="134"/>
      <c r="M163" s="25"/>
      <c r="N163" s="135" t="s">
        <v>1</v>
      </c>
      <c r="O163" s="136" t="s">
        <v>36</v>
      </c>
      <c r="P163" s="137">
        <v>0</v>
      </c>
      <c r="Q163" s="137">
        <f t="shared" si="21"/>
        <v>0</v>
      </c>
      <c r="R163" s="137">
        <v>4.7999999999999996E-3</v>
      </c>
      <c r="S163" s="137">
        <f t="shared" si="22"/>
        <v>1.5554111999999998</v>
      </c>
      <c r="T163" s="137">
        <v>0</v>
      </c>
      <c r="U163" s="138">
        <f t="shared" si="23"/>
        <v>0</v>
      </c>
      <c r="AS163" s="139" t="s">
        <v>128</v>
      </c>
      <c r="AU163" s="139" t="s">
        <v>124</v>
      </c>
      <c r="AV163" s="139" t="s">
        <v>129</v>
      </c>
      <c r="AZ163" s="13" t="s">
        <v>122</v>
      </c>
      <c r="BF163" s="140">
        <f t="shared" si="24"/>
        <v>0</v>
      </c>
      <c r="BG163" s="140">
        <f t="shared" si="25"/>
        <v>0</v>
      </c>
      <c r="BH163" s="140">
        <f t="shared" si="26"/>
        <v>0</v>
      </c>
      <c r="BI163" s="140">
        <f t="shared" si="27"/>
        <v>0</v>
      </c>
      <c r="BJ163" s="140">
        <f t="shared" si="28"/>
        <v>0</v>
      </c>
      <c r="BK163" s="13" t="s">
        <v>129</v>
      </c>
      <c r="BL163" s="140">
        <f t="shared" si="29"/>
        <v>0</v>
      </c>
      <c r="BM163" s="13" t="s">
        <v>128</v>
      </c>
      <c r="BN163" s="139" t="s">
        <v>220</v>
      </c>
    </row>
    <row r="164" spans="2:66" s="1" customFormat="1" ht="37.9" customHeight="1">
      <c r="B164" s="127"/>
      <c r="C164" s="128" t="s">
        <v>221</v>
      </c>
      <c r="D164" s="128" t="s">
        <v>124</v>
      </c>
      <c r="E164" s="129" t="s">
        <v>222</v>
      </c>
      <c r="F164" s="130" t="s">
        <v>223</v>
      </c>
      <c r="G164" s="130"/>
      <c r="H164" s="131" t="s">
        <v>152</v>
      </c>
      <c r="I164" s="132">
        <v>324.04399999999998</v>
      </c>
      <c r="J164" s="133"/>
      <c r="K164" s="133">
        <f t="shared" si="20"/>
        <v>0</v>
      </c>
      <c r="L164" s="134"/>
      <c r="M164" s="25"/>
      <c r="N164" s="135" t="s">
        <v>1</v>
      </c>
      <c r="O164" s="136" t="s">
        <v>36</v>
      </c>
      <c r="P164" s="137">
        <v>0</v>
      </c>
      <c r="Q164" s="137">
        <f t="shared" si="21"/>
        <v>0</v>
      </c>
      <c r="R164" s="137">
        <v>3.5999999999999997E-2</v>
      </c>
      <c r="S164" s="137">
        <f t="shared" si="22"/>
        <v>11.665583999999999</v>
      </c>
      <c r="T164" s="137">
        <v>0</v>
      </c>
      <c r="U164" s="138">
        <f t="shared" si="23"/>
        <v>0</v>
      </c>
      <c r="AS164" s="139" t="s">
        <v>128</v>
      </c>
      <c r="AU164" s="139" t="s">
        <v>124</v>
      </c>
      <c r="AV164" s="139" t="s">
        <v>129</v>
      </c>
      <c r="AZ164" s="13" t="s">
        <v>122</v>
      </c>
      <c r="BF164" s="140">
        <f t="shared" si="24"/>
        <v>0</v>
      </c>
      <c r="BG164" s="140">
        <f t="shared" si="25"/>
        <v>0</v>
      </c>
      <c r="BH164" s="140">
        <f t="shared" si="26"/>
        <v>0</v>
      </c>
      <c r="BI164" s="140">
        <f t="shared" si="27"/>
        <v>0</v>
      </c>
      <c r="BJ164" s="140">
        <f t="shared" si="28"/>
        <v>0</v>
      </c>
      <c r="BK164" s="13" t="s">
        <v>129</v>
      </c>
      <c r="BL164" s="140">
        <f t="shared" si="29"/>
        <v>0</v>
      </c>
      <c r="BM164" s="13" t="s">
        <v>128</v>
      </c>
      <c r="BN164" s="139" t="s">
        <v>224</v>
      </c>
    </row>
    <row r="165" spans="2:66" s="1" customFormat="1" ht="24.2" customHeight="1">
      <c r="B165" s="127"/>
      <c r="C165" s="128" t="s">
        <v>225</v>
      </c>
      <c r="D165" s="128" t="s">
        <v>124</v>
      </c>
      <c r="E165" s="129" t="s">
        <v>226</v>
      </c>
      <c r="F165" s="130" t="s">
        <v>227</v>
      </c>
      <c r="G165" s="130"/>
      <c r="H165" s="131" t="s">
        <v>152</v>
      </c>
      <c r="I165" s="132">
        <v>324.04399999999998</v>
      </c>
      <c r="J165" s="133"/>
      <c r="K165" s="133">
        <f t="shared" si="20"/>
        <v>0</v>
      </c>
      <c r="L165" s="134"/>
      <c r="M165" s="25"/>
      <c r="N165" s="135" t="s">
        <v>1</v>
      </c>
      <c r="O165" s="136" t="s">
        <v>36</v>
      </c>
      <c r="P165" s="137">
        <v>0</v>
      </c>
      <c r="Q165" s="137">
        <f t="shared" si="21"/>
        <v>0</v>
      </c>
      <c r="R165" s="137">
        <v>4.7999999999999996E-3</v>
      </c>
      <c r="S165" s="137">
        <f t="shared" si="22"/>
        <v>1.5554111999999998</v>
      </c>
      <c r="T165" s="137">
        <v>0</v>
      </c>
      <c r="U165" s="138">
        <f t="shared" si="23"/>
        <v>0</v>
      </c>
      <c r="AS165" s="139" t="s">
        <v>128</v>
      </c>
      <c r="AU165" s="139" t="s">
        <v>124</v>
      </c>
      <c r="AV165" s="139" t="s">
        <v>129</v>
      </c>
      <c r="AZ165" s="13" t="s">
        <v>122</v>
      </c>
      <c r="BF165" s="140">
        <f t="shared" si="24"/>
        <v>0</v>
      </c>
      <c r="BG165" s="140">
        <f t="shared" si="25"/>
        <v>0</v>
      </c>
      <c r="BH165" s="140">
        <f t="shared" si="26"/>
        <v>0</v>
      </c>
      <c r="BI165" s="140">
        <f t="shared" si="27"/>
        <v>0</v>
      </c>
      <c r="BJ165" s="140">
        <f t="shared" si="28"/>
        <v>0</v>
      </c>
      <c r="BK165" s="13" t="s">
        <v>129</v>
      </c>
      <c r="BL165" s="140">
        <f t="shared" si="29"/>
        <v>0</v>
      </c>
      <c r="BM165" s="13" t="s">
        <v>128</v>
      </c>
      <c r="BN165" s="139" t="s">
        <v>228</v>
      </c>
    </row>
    <row r="166" spans="2:66" s="1" customFormat="1" ht="16.5" customHeight="1">
      <c r="B166" s="127"/>
      <c r="C166" s="128" t="s">
        <v>229</v>
      </c>
      <c r="D166" s="128" t="s">
        <v>124</v>
      </c>
      <c r="E166" s="129" t="s">
        <v>230</v>
      </c>
      <c r="F166" s="130" t="s">
        <v>231</v>
      </c>
      <c r="G166" s="130"/>
      <c r="H166" s="131" t="s">
        <v>152</v>
      </c>
      <c r="I166" s="132">
        <v>324.04399999999998</v>
      </c>
      <c r="J166" s="133"/>
      <c r="K166" s="133">
        <f t="shared" si="20"/>
        <v>0</v>
      </c>
      <c r="L166" s="134"/>
      <c r="M166" s="25"/>
      <c r="N166" s="135" t="s">
        <v>1</v>
      </c>
      <c r="O166" s="136" t="s">
        <v>36</v>
      </c>
      <c r="P166" s="137">
        <v>0</v>
      </c>
      <c r="Q166" s="137">
        <f t="shared" si="21"/>
        <v>0</v>
      </c>
      <c r="R166" s="137">
        <v>5.5000000000000003E-4</v>
      </c>
      <c r="S166" s="137">
        <f t="shared" si="22"/>
        <v>0.1782242</v>
      </c>
      <c r="T166" s="137">
        <v>0</v>
      </c>
      <c r="U166" s="138">
        <f t="shared" si="23"/>
        <v>0</v>
      </c>
      <c r="AS166" s="139" t="s">
        <v>128</v>
      </c>
      <c r="AU166" s="139" t="s">
        <v>124</v>
      </c>
      <c r="AV166" s="139" t="s">
        <v>129</v>
      </c>
      <c r="AZ166" s="13" t="s">
        <v>122</v>
      </c>
      <c r="BF166" s="140">
        <f t="shared" si="24"/>
        <v>0</v>
      </c>
      <c r="BG166" s="140">
        <f t="shared" si="25"/>
        <v>0</v>
      </c>
      <c r="BH166" s="140">
        <f t="shared" si="26"/>
        <v>0</v>
      </c>
      <c r="BI166" s="140">
        <f t="shared" si="27"/>
        <v>0</v>
      </c>
      <c r="BJ166" s="140">
        <f t="shared" si="28"/>
        <v>0</v>
      </c>
      <c r="BK166" s="13" t="s">
        <v>129</v>
      </c>
      <c r="BL166" s="140">
        <f t="shared" si="29"/>
        <v>0</v>
      </c>
      <c r="BM166" s="13" t="s">
        <v>128</v>
      </c>
      <c r="BN166" s="139" t="s">
        <v>232</v>
      </c>
    </row>
    <row r="167" spans="2:66" s="1" customFormat="1" ht="37.9" customHeight="1">
      <c r="B167" s="127"/>
      <c r="C167" s="128" t="s">
        <v>233</v>
      </c>
      <c r="D167" s="128" t="s">
        <v>124</v>
      </c>
      <c r="E167" s="129" t="s">
        <v>234</v>
      </c>
      <c r="F167" s="130" t="s">
        <v>235</v>
      </c>
      <c r="G167" s="130"/>
      <c r="H167" s="131" t="s">
        <v>127</v>
      </c>
      <c r="I167" s="132">
        <v>14.355</v>
      </c>
      <c r="J167" s="133"/>
      <c r="K167" s="133">
        <f t="shared" si="20"/>
        <v>0</v>
      </c>
      <c r="L167" s="134"/>
      <c r="M167" s="25"/>
      <c r="N167" s="135" t="s">
        <v>1</v>
      </c>
      <c r="O167" s="136" t="s">
        <v>36</v>
      </c>
      <c r="P167" s="137">
        <v>0</v>
      </c>
      <c r="Q167" s="137">
        <f t="shared" si="21"/>
        <v>0</v>
      </c>
      <c r="R167" s="137">
        <v>2.4246699999999999</v>
      </c>
      <c r="S167" s="137">
        <f t="shared" si="22"/>
        <v>34.806137849999999</v>
      </c>
      <c r="T167" s="137">
        <v>0</v>
      </c>
      <c r="U167" s="138">
        <f t="shared" si="23"/>
        <v>0</v>
      </c>
      <c r="AS167" s="139" t="s">
        <v>128</v>
      </c>
      <c r="AU167" s="139" t="s">
        <v>124</v>
      </c>
      <c r="AV167" s="139" t="s">
        <v>129</v>
      </c>
      <c r="AZ167" s="13" t="s">
        <v>122</v>
      </c>
      <c r="BF167" s="140">
        <f t="shared" si="24"/>
        <v>0</v>
      </c>
      <c r="BG167" s="140">
        <f t="shared" si="25"/>
        <v>0</v>
      </c>
      <c r="BH167" s="140">
        <f t="shared" si="26"/>
        <v>0</v>
      </c>
      <c r="BI167" s="140">
        <f t="shared" si="27"/>
        <v>0</v>
      </c>
      <c r="BJ167" s="140">
        <f t="shared" si="28"/>
        <v>0</v>
      </c>
      <c r="BK167" s="13" t="s">
        <v>129</v>
      </c>
      <c r="BL167" s="140">
        <f t="shared" si="29"/>
        <v>0</v>
      </c>
      <c r="BM167" s="13" t="s">
        <v>128</v>
      </c>
      <c r="BN167" s="139" t="s">
        <v>236</v>
      </c>
    </row>
    <row r="168" spans="2:66" s="1" customFormat="1" ht="24.2" customHeight="1">
      <c r="B168" s="127"/>
      <c r="C168" s="128" t="s">
        <v>237</v>
      </c>
      <c r="D168" s="128" t="s">
        <v>124</v>
      </c>
      <c r="E168" s="129" t="s">
        <v>238</v>
      </c>
      <c r="F168" s="130" t="s">
        <v>239</v>
      </c>
      <c r="G168" s="130"/>
      <c r="H168" s="131" t="s">
        <v>127</v>
      </c>
      <c r="I168" s="132">
        <v>96.447000000000003</v>
      </c>
      <c r="J168" s="133"/>
      <c r="K168" s="133">
        <f t="shared" si="20"/>
        <v>0</v>
      </c>
      <c r="L168" s="134"/>
      <c r="M168" s="25"/>
      <c r="N168" s="135" t="s">
        <v>1</v>
      </c>
      <c r="O168" s="136" t="s">
        <v>36</v>
      </c>
      <c r="P168" s="137">
        <v>0</v>
      </c>
      <c r="Q168" s="137">
        <f t="shared" si="21"/>
        <v>0</v>
      </c>
      <c r="R168" s="137">
        <v>2.4860899999999999</v>
      </c>
      <c r="S168" s="137">
        <f t="shared" si="22"/>
        <v>239.77592222999999</v>
      </c>
      <c r="T168" s="137">
        <v>0</v>
      </c>
      <c r="U168" s="138">
        <f t="shared" si="23"/>
        <v>0</v>
      </c>
      <c r="AS168" s="139" t="s">
        <v>128</v>
      </c>
      <c r="AU168" s="139" t="s">
        <v>124</v>
      </c>
      <c r="AV168" s="139" t="s">
        <v>129</v>
      </c>
      <c r="AZ168" s="13" t="s">
        <v>122</v>
      </c>
      <c r="BF168" s="140">
        <f t="shared" si="24"/>
        <v>0</v>
      </c>
      <c r="BG168" s="140">
        <f t="shared" si="25"/>
        <v>0</v>
      </c>
      <c r="BH168" s="140">
        <f t="shared" si="26"/>
        <v>0</v>
      </c>
      <c r="BI168" s="140">
        <f t="shared" si="27"/>
        <v>0</v>
      </c>
      <c r="BJ168" s="140">
        <f t="shared" si="28"/>
        <v>0</v>
      </c>
      <c r="BK168" s="13" t="s">
        <v>129</v>
      </c>
      <c r="BL168" s="140">
        <f t="shared" si="29"/>
        <v>0</v>
      </c>
      <c r="BM168" s="13" t="s">
        <v>128</v>
      </c>
      <c r="BN168" s="139" t="s">
        <v>240</v>
      </c>
    </row>
    <row r="169" spans="2:66" s="1" customFormat="1" ht="24.2" customHeight="1">
      <c r="B169" s="127"/>
      <c r="C169" s="141" t="s">
        <v>241</v>
      </c>
      <c r="D169" s="141" t="s">
        <v>182</v>
      </c>
      <c r="E169" s="142" t="s">
        <v>242</v>
      </c>
      <c r="F169" s="143" t="s">
        <v>529</v>
      </c>
      <c r="G169" s="143"/>
      <c r="H169" s="144" t="s">
        <v>152</v>
      </c>
      <c r="I169" s="145">
        <v>1010.46</v>
      </c>
      <c r="J169" s="146"/>
      <c r="K169" s="146">
        <f t="shared" si="20"/>
        <v>0</v>
      </c>
      <c r="L169" s="147"/>
      <c r="M169" s="148"/>
      <c r="N169" s="149" t="s">
        <v>1</v>
      </c>
      <c r="O169" s="150" t="s">
        <v>36</v>
      </c>
      <c r="P169" s="137">
        <v>0</v>
      </c>
      <c r="Q169" s="137">
        <f t="shared" si="21"/>
        <v>0</v>
      </c>
      <c r="R169" s="137">
        <v>6.7400000000000003E-3</v>
      </c>
      <c r="S169" s="137">
        <f t="shared" si="22"/>
        <v>6.8105004000000005</v>
      </c>
      <c r="T169" s="137">
        <v>0</v>
      </c>
      <c r="U169" s="138">
        <f t="shared" si="23"/>
        <v>0</v>
      </c>
      <c r="AS169" s="139" t="s">
        <v>155</v>
      </c>
      <c r="AU169" s="139" t="s">
        <v>182</v>
      </c>
      <c r="AV169" s="139" t="s">
        <v>129</v>
      </c>
      <c r="AZ169" s="13" t="s">
        <v>122</v>
      </c>
      <c r="BF169" s="140">
        <f t="shared" si="24"/>
        <v>0</v>
      </c>
      <c r="BG169" s="140">
        <f t="shared" si="25"/>
        <v>0</v>
      </c>
      <c r="BH169" s="140">
        <f t="shared" si="26"/>
        <v>0</v>
      </c>
      <c r="BI169" s="140">
        <f t="shared" si="27"/>
        <v>0</v>
      </c>
      <c r="BJ169" s="140">
        <f t="shared" si="28"/>
        <v>0</v>
      </c>
      <c r="BK169" s="13" t="s">
        <v>129</v>
      </c>
      <c r="BL169" s="140">
        <f t="shared" si="29"/>
        <v>0</v>
      </c>
      <c r="BM169" s="13" t="s">
        <v>128</v>
      </c>
      <c r="BN169" s="139" t="s">
        <v>243</v>
      </c>
    </row>
    <row r="170" spans="2:66" s="1" customFormat="1" ht="21.75" customHeight="1">
      <c r="B170" s="127"/>
      <c r="C170" s="128" t="s">
        <v>244</v>
      </c>
      <c r="D170" s="128" t="s">
        <v>124</v>
      </c>
      <c r="E170" s="129" t="s">
        <v>245</v>
      </c>
      <c r="F170" s="130" t="s">
        <v>246</v>
      </c>
      <c r="G170" s="130"/>
      <c r="H170" s="131" t="s">
        <v>127</v>
      </c>
      <c r="I170" s="132">
        <v>156.87</v>
      </c>
      <c r="J170" s="133"/>
      <c r="K170" s="133">
        <f t="shared" si="20"/>
        <v>0</v>
      </c>
      <c r="L170" s="134"/>
      <c r="M170" s="25"/>
      <c r="N170" s="135" t="s">
        <v>1</v>
      </c>
      <c r="O170" s="136" t="s">
        <v>36</v>
      </c>
      <c r="P170" s="137">
        <v>0</v>
      </c>
      <c r="Q170" s="137">
        <f t="shared" si="21"/>
        <v>0</v>
      </c>
      <c r="R170" s="137">
        <v>1.837</v>
      </c>
      <c r="S170" s="137">
        <f t="shared" si="22"/>
        <v>288.17018999999999</v>
      </c>
      <c r="T170" s="137">
        <v>0</v>
      </c>
      <c r="U170" s="138">
        <f t="shared" si="23"/>
        <v>0</v>
      </c>
      <c r="AS170" s="139" t="s">
        <v>128</v>
      </c>
      <c r="AU170" s="139" t="s">
        <v>124</v>
      </c>
      <c r="AV170" s="139" t="s">
        <v>129</v>
      </c>
      <c r="AZ170" s="13" t="s">
        <v>122</v>
      </c>
      <c r="BF170" s="140">
        <f t="shared" si="24"/>
        <v>0</v>
      </c>
      <c r="BG170" s="140">
        <f t="shared" si="25"/>
        <v>0</v>
      </c>
      <c r="BH170" s="140">
        <f t="shared" si="26"/>
        <v>0</v>
      </c>
      <c r="BI170" s="140">
        <f t="shared" si="27"/>
        <v>0</v>
      </c>
      <c r="BJ170" s="140">
        <f t="shared" si="28"/>
        <v>0</v>
      </c>
      <c r="BK170" s="13" t="s">
        <v>129</v>
      </c>
      <c r="BL170" s="140">
        <f t="shared" si="29"/>
        <v>0</v>
      </c>
      <c r="BM170" s="13" t="s">
        <v>128</v>
      </c>
      <c r="BN170" s="139" t="s">
        <v>247</v>
      </c>
    </row>
    <row r="171" spans="2:66" s="11" customFormat="1" ht="22.9" customHeight="1">
      <c r="B171" s="116"/>
      <c r="D171" s="117" t="s">
        <v>69</v>
      </c>
      <c r="E171" s="125" t="s">
        <v>159</v>
      </c>
      <c r="F171" s="125" t="s">
        <v>248</v>
      </c>
      <c r="G171" s="125"/>
      <c r="K171" s="126">
        <f>BL171</f>
        <v>0</v>
      </c>
      <c r="M171" s="116"/>
      <c r="N171" s="120"/>
      <c r="Q171" s="121">
        <f>SUM(Q172:Q176)</f>
        <v>0</v>
      </c>
      <c r="S171" s="121">
        <f>SUM(S172:S176)</f>
        <v>45.491484290000002</v>
      </c>
      <c r="U171" s="122">
        <f>SUM(U172:U176)</f>
        <v>0</v>
      </c>
      <c r="AS171" s="117" t="s">
        <v>78</v>
      </c>
      <c r="AU171" s="123" t="s">
        <v>69</v>
      </c>
      <c r="AV171" s="123" t="s">
        <v>78</v>
      </c>
      <c r="AZ171" s="117" t="s">
        <v>122</v>
      </c>
      <c r="BL171" s="124">
        <f>SUM(BL172:BL176)</f>
        <v>0</v>
      </c>
    </row>
    <row r="172" spans="2:66" s="1" customFormat="1" ht="33" customHeight="1">
      <c r="B172" s="127"/>
      <c r="C172" s="128" t="s">
        <v>249</v>
      </c>
      <c r="D172" s="128" t="s">
        <v>124</v>
      </c>
      <c r="E172" s="129" t="s">
        <v>250</v>
      </c>
      <c r="F172" s="130" t="s">
        <v>251</v>
      </c>
      <c r="G172" s="130"/>
      <c r="H172" s="131" t="s">
        <v>252</v>
      </c>
      <c r="I172" s="132">
        <v>127.65</v>
      </c>
      <c r="J172" s="133"/>
      <c r="K172" s="133">
        <f>ROUND(J172*I172,2)</f>
        <v>0</v>
      </c>
      <c r="L172" s="134"/>
      <c r="M172" s="25"/>
      <c r="N172" s="135" t="s">
        <v>1</v>
      </c>
      <c r="O172" s="136" t="s">
        <v>36</v>
      </c>
      <c r="P172" s="137">
        <v>0</v>
      </c>
      <c r="Q172" s="137">
        <f>P172*I172</f>
        <v>0</v>
      </c>
      <c r="R172" s="137">
        <v>0.17666000000000001</v>
      </c>
      <c r="S172" s="137">
        <f>R172*I172</f>
        <v>22.550649000000003</v>
      </c>
      <c r="T172" s="137">
        <v>0</v>
      </c>
      <c r="U172" s="138">
        <f>T172*I172</f>
        <v>0</v>
      </c>
      <c r="AS172" s="139" t="s">
        <v>128</v>
      </c>
      <c r="AU172" s="139" t="s">
        <v>124</v>
      </c>
      <c r="AV172" s="139" t="s">
        <v>129</v>
      </c>
      <c r="AZ172" s="13" t="s">
        <v>122</v>
      </c>
      <c r="BF172" s="140">
        <f>IF(O172="základná",K172,0)</f>
        <v>0</v>
      </c>
      <c r="BG172" s="140">
        <f>IF(O172="znížená",K172,0)</f>
        <v>0</v>
      </c>
      <c r="BH172" s="140">
        <f>IF(O172="zákl. prenesená",K172,0)</f>
        <v>0</v>
      </c>
      <c r="BI172" s="140">
        <f>IF(O172="zníž. prenesená",K172,0)</f>
        <v>0</v>
      </c>
      <c r="BJ172" s="140">
        <f>IF(O172="nulová",K172,0)</f>
        <v>0</v>
      </c>
      <c r="BK172" s="13" t="s">
        <v>129</v>
      </c>
      <c r="BL172" s="140">
        <f>ROUND(J172*I172,2)</f>
        <v>0</v>
      </c>
      <c r="BM172" s="13" t="s">
        <v>128</v>
      </c>
      <c r="BN172" s="139" t="s">
        <v>253</v>
      </c>
    </row>
    <row r="173" spans="2:66" s="1" customFormat="1" ht="24.2" customHeight="1">
      <c r="B173" s="127"/>
      <c r="C173" s="141" t="s">
        <v>254</v>
      </c>
      <c r="D173" s="141" t="s">
        <v>182</v>
      </c>
      <c r="E173" s="142" t="s">
        <v>255</v>
      </c>
      <c r="F173" s="143" t="s">
        <v>256</v>
      </c>
      <c r="G173" s="143"/>
      <c r="H173" s="144" t="s">
        <v>257</v>
      </c>
      <c r="I173" s="145">
        <v>128.92699999999999</v>
      </c>
      <c r="J173" s="146"/>
      <c r="K173" s="146">
        <f>ROUND(J173*I173,2)</f>
        <v>0</v>
      </c>
      <c r="L173" s="147"/>
      <c r="M173" s="148"/>
      <c r="N173" s="149" t="s">
        <v>1</v>
      </c>
      <c r="O173" s="150" t="s">
        <v>36</v>
      </c>
      <c r="P173" s="137">
        <v>0</v>
      </c>
      <c r="Q173" s="137">
        <f>P173*I173</f>
        <v>0</v>
      </c>
      <c r="R173" s="137">
        <v>8.5000000000000006E-2</v>
      </c>
      <c r="S173" s="137">
        <f>R173*I173</f>
        <v>10.958795</v>
      </c>
      <c r="T173" s="137">
        <v>0</v>
      </c>
      <c r="U173" s="138">
        <f>T173*I173</f>
        <v>0</v>
      </c>
      <c r="AS173" s="139" t="s">
        <v>155</v>
      </c>
      <c r="AU173" s="139" t="s">
        <v>182</v>
      </c>
      <c r="AV173" s="139" t="s">
        <v>129</v>
      </c>
      <c r="AZ173" s="13" t="s">
        <v>122</v>
      </c>
      <c r="BF173" s="140">
        <f>IF(O173="základná",K173,0)</f>
        <v>0</v>
      </c>
      <c r="BG173" s="140">
        <f>IF(O173="znížená",K173,0)</f>
        <v>0</v>
      </c>
      <c r="BH173" s="140">
        <f>IF(O173="zákl. prenesená",K173,0)</f>
        <v>0</v>
      </c>
      <c r="BI173" s="140">
        <f>IF(O173="zníž. prenesená",K173,0)</f>
        <v>0</v>
      </c>
      <c r="BJ173" s="140">
        <f>IF(O173="nulová",K173,0)</f>
        <v>0</v>
      </c>
      <c r="BK173" s="13" t="s">
        <v>129</v>
      </c>
      <c r="BL173" s="140">
        <f>ROUND(J173*I173,2)</f>
        <v>0</v>
      </c>
      <c r="BM173" s="13" t="s">
        <v>128</v>
      </c>
      <c r="BN173" s="139" t="s">
        <v>258</v>
      </c>
    </row>
    <row r="174" spans="2:66" s="1" customFormat="1" ht="33" customHeight="1">
      <c r="B174" s="127"/>
      <c r="C174" s="128" t="s">
        <v>259</v>
      </c>
      <c r="D174" s="128" t="s">
        <v>124</v>
      </c>
      <c r="E174" s="129" t="s">
        <v>260</v>
      </c>
      <c r="F174" s="130" t="s">
        <v>261</v>
      </c>
      <c r="G174" s="130"/>
      <c r="H174" s="131" t="s">
        <v>152</v>
      </c>
      <c r="I174" s="132">
        <v>595.23299999999995</v>
      </c>
      <c r="J174" s="133"/>
      <c r="K174" s="133">
        <f>ROUND(J174*I174,2)</f>
        <v>0</v>
      </c>
      <c r="L174" s="134"/>
      <c r="M174" s="25"/>
      <c r="N174" s="135" t="s">
        <v>1</v>
      </c>
      <c r="O174" s="136" t="s">
        <v>36</v>
      </c>
      <c r="P174" s="137">
        <v>0</v>
      </c>
      <c r="Q174" s="137">
        <f>P174*I174</f>
        <v>0</v>
      </c>
      <c r="R174" s="137">
        <v>0</v>
      </c>
      <c r="S174" s="137">
        <f>R174*I174</f>
        <v>0</v>
      </c>
      <c r="T174" s="137">
        <v>0</v>
      </c>
      <c r="U174" s="138">
        <f>T174*I174</f>
        <v>0</v>
      </c>
      <c r="AS174" s="139" t="s">
        <v>128</v>
      </c>
      <c r="AU174" s="139" t="s">
        <v>124</v>
      </c>
      <c r="AV174" s="139" t="s">
        <v>129</v>
      </c>
      <c r="AZ174" s="13" t="s">
        <v>122</v>
      </c>
      <c r="BF174" s="140">
        <f>IF(O174="základná",K174,0)</f>
        <v>0</v>
      </c>
      <c r="BG174" s="140">
        <f>IF(O174="znížená",K174,0)</f>
        <v>0</v>
      </c>
      <c r="BH174" s="140">
        <f>IF(O174="zákl. prenesená",K174,0)</f>
        <v>0</v>
      </c>
      <c r="BI174" s="140">
        <f>IF(O174="zníž. prenesená",K174,0)</f>
        <v>0</v>
      </c>
      <c r="BJ174" s="140">
        <f>IF(O174="nulová",K174,0)</f>
        <v>0</v>
      </c>
      <c r="BK174" s="13" t="s">
        <v>129</v>
      </c>
      <c r="BL174" s="140">
        <f>ROUND(J174*I174,2)</f>
        <v>0</v>
      </c>
      <c r="BM174" s="13" t="s">
        <v>128</v>
      </c>
      <c r="BN174" s="139" t="s">
        <v>262</v>
      </c>
    </row>
    <row r="175" spans="2:66" s="1" customFormat="1" ht="33" customHeight="1">
      <c r="B175" s="127"/>
      <c r="C175" s="128" t="s">
        <v>263</v>
      </c>
      <c r="D175" s="128" t="s">
        <v>124</v>
      </c>
      <c r="E175" s="129" t="s">
        <v>264</v>
      </c>
      <c r="F175" s="130" t="s">
        <v>265</v>
      </c>
      <c r="G175" s="130"/>
      <c r="H175" s="131" t="s">
        <v>152</v>
      </c>
      <c r="I175" s="132">
        <v>595.23299999999995</v>
      </c>
      <c r="J175" s="133"/>
      <c r="K175" s="133">
        <f>ROUND(J175*I175,2)</f>
        <v>0</v>
      </c>
      <c r="L175" s="134"/>
      <c r="M175" s="25"/>
      <c r="N175" s="135" t="s">
        <v>1</v>
      </c>
      <c r="O175" s="136" t="s">
        <v>36</v>
      </c>
      <c r="P175" s="137">
        <v>0</v>
      </c>
      <c r="Q175" s="137">
        <f>P175*I175</f>
        <v>0</v>
      </c>
      <c r="R175" s="137">
        <v>2.0129999999999999E-2</v>
      </c>
      <c r="S175" s="137">
        <f>R175*I175</f>
        <v>11.982040289999999</v>
      </c>
      <c r="T175" s="137">
        <v>0</v>
      </c>
      <c r="U175" s="138">
        <f>T175*I175</f>
        <v>0</v>
      </c>
      <c r="AS175" s="139" t="s">
        <v>128</v>
      </c>
      <c r="AU175" s="139" t="s">
        <v>124</v>
      </c>
      <c r="AV175" s="139" t="s">
        <v>129</v>
      </c>
      <c r="AZ175" s="13" t="s">
        <v>122</v>
      </c>
      <c r="BF175" s="140">
        <f>IF(O175="základná",K175,0)</f>
        <v>0</v>
      </c>
      <c r="BG175" s="140">
        <f>IF(O175="znížená",K175,0)</f>
        <v>0</v>
      </c>
      <c r="BH175" s="140">
        <f>IF(O175="zákl. prenesená",K175,0)</f>
        <v>0</v>
      </c>
      <c r="BI175" s="140">
        <f>IF(O175="zníž. prenesená",K175,0)</f>
        <v>0</v>
      </c>
      <c r="BJ175" s="140">
        <f>IF(O175="nulová",K175,0)</f>
        <v>0</v>
      </c>
      <c r="BK175" s="13" t="s">
        <v>129</v>
      </c>
      <c r="BL175" s="140">
        <f>ROUND(J175*I175,2)</f>
        <v>0</v>
      </c>
      <c r="BM175" s="13" t="s">
        <v>128</v>
      </c>
      <c r="BN175" s="139" t="s">
        <v>266</v>
      </c>
    </row>
    <row r="176" spans="2:66" s="1" customFormat="1" ht="33" customHeight="1">
      <c r="B176" s="127"/>
      <c r="C176" s="128" t="s">
        <v>267</v>
      </c>
      <c r="D176" s="128" t="s">
        <v>124</v>
      </c>
      <c r="E176" s="129" t="s">
        <v>268</v>
      </c>
      <c r="F176" s="130" t="s">
        <v>269</v>
      </c>
      <c r="G176" s="130"/>
      <c r="H176" s="131" t="s">
        <v>152</v>
      </c>
      <c r="I176" s="132">
        <v>595.23299999999995</v>
      </c>
      <c r="J176" s="133"/>
      <c r="K176" s="133">
        <f>ROUND(J176*I176,2)</f>
        <v>0</v>
      </c>
      <c r="L176" s="134"/>
      <c r="M176" s="25"/>
      <c r="N176" s="135" t="s">
        <v>1</v>
      </c>
      <c r="O176" s="136" t="s">
        <v>36</v>
      </c>
      <c r="P176" s="137">
        <v>0</v>
      </c>
      <c r="Q176" s="137">
        <f>P176*I176</f>
        <v>0</v>
      </c>
      <c r="R176" s="137">
        <v>0</v>
      </c>
      <c r="S176" s="137">
        <f>R176*I176</f>
        <v>0</v>
      </c>
      <c r="T176" s="137">
        <v>0</v>
      </c>
      <c r="U176" s="138">
        <f>T176*I176</f>
        <v>0</v>
      </c>
      <c r="AS176" s="139" t="s">
        <v>128</v>
      </c>
      <c r="AU176" s="139" t="s">
        <v>124</v>
      </c>
      <c r="AV176" s="139" t="s">
        <v>129</v>
      </c>
      <c r="AZ176" s="13" t="s">
        <v>122</v>
      </c>
      <c r="BF176" s="140">
        <f>IF(O176="základná",K176,0)</f>
        <v>0</v>
      </c>
      <c r="BG176" s="140">
        <f>IF(O176="znížená",K176,0)</f>
        <v>0</v>
      </c>
      <c r="BH176" s="140">
        <f>IF(O176="zákl. prenesená",K176,0)</f>
        <v>0</v>
      </c>
      <c r="BI176" s="140">
        <f>IF(O176="zníž. prenesená",K176,0)</f>
        <v>0</v>
      </c>
      <c r="BJ176" s="140">
        <f>IF(O176="nulová",K176,0)</f>
        <v>0</v>
      </c>
      <c r="BK176" s="13" t="s">
        <v>129</v>
      </c>
      <c r="BL176" s="140">
        <f>ROUND(J176*I176,2)</f>
        <v>0</v>
      </c>
      <c r="BM176" s="13" t="s">
        <v>128</v>
      </c>
      <c r="BN176" s="139" t="s">
        <v>270</v>
      </c>
    </row>
    <row r="177" spans="2:66" s="11" customFormat="1" ht="22.9" customHeight="1">
      <c r="B177" s="116"/>
      <c r="D177" s="117" t="s">
        <v>69</v>
      </c>
      <c r="E177" s="125" t="s">
        <v>271</v>
      </c>
      <c r="F177" s="125" t="s">
        <v>272</v>
      </c>
      <c r="G177" s="125"/>
      <c r="K177" s="126">
        <f>BL177</f>
        <v>0</v>
      </c>
      <c r="M177" s="116"/>
      <c r="N177" s="120"/>
      <c r="Q177" s="121">
        <f>Q178</f>
        <v>0</v>
      </c>
      <c r="S177" s="121">
        <f>S178</f>
        <v>0</v>
      </c>
      <c r="U177" s="122">
        <f>U178</f>
        <v>0</v>
      </c>
      <c r="AS177" s="117" t="s">
        <v>78</v>
      </c>
      <c r="AU177" s="123" t="s">
        <v>69</v>
      </c>
      <c r="AV177" s="123" t="s">
        <v>78</v>
      </c>
      <c r="AZ177" s="117" t="s">
        <v>122</v>
      </c>
      <c r="BL177" s="124">
        <f>BL178</f>
        <v>0</v>
      </c>
    </row>
    <row r="178" spans="2:66" s="1" customFormat="1" ht="33" customHeight="1">
      <c r="B178" s="127"/>
      <c r="C178" s="128" t="s">
        <v>273</v>
      </c>
      <c r="D178" s="128" t="s">
        <v>124</v>
      </c>
      <c r="E178" s="129" t="s">
        <v>274</v>
      </c>
      <c r="F178" s="130" t="s">
        <v>275</v>
      </c>
      <c r="G178" s="130"/>
      <c r="H178" s="131" t="s">
        <v>174</v>
      </c>
      <c r="I178" s="132">
        <v>2223.9560000000001</v>
      </c>
      <c r="J178" s="133"/>
      <c r="K178" s="133">
        <f>ROUND(J178*I178,2)</f>
        <v>0</v>
      </c>
      <c r="L178" s="134"/>
      <c r="M178" s="25"/>
      <c r="N178" s="135" t="s">
        <v>1</v>
      </c>
      <c r="O178" s="136" t="s">
        <v>36</v>
      </c>
      <c r="P178" s="137">
        <v>0</v>
      </c>
      <c r="Q178" s="137">
        <f>P178*I178</f>
        <v>0</v>
      </c>
      <c r="R178" s="137">
        <v>0</v>
      </c>
      <c r="S178" s="137">
        <f>R178*I178</f>
        <v>0</v>
      </c>
      <c r="T178" s="137">
        <v>0</v>
      </c>
      <c r="U178" s="138">
        <f>T178*I178</f>
        <v>0</v>
      </c>
      <c r="AS178" s="139" t="s">
        <v>128</v>
      </c>
      <c r="AU178" s="139" t="s">
        <v>124</v>
      </c>
      <c r="AV178" s="139" t="s">
        <v>129</v>
      </c>
      <c r="AZ178" s="13" t="s">
        <v>122</v>
      </c>
      <c r="BF178" s="140">
        <f>IF(O178="základná",K178,0)</f>
        <v>0</v>
      </c>
      <c r="BG178" s="140">
        <f>IF(O178="znížená",K178,0)</f>
        <v>0</v>
      </c>
      <c r="BH178" s="140">
        <f>IF(O178="zákl. prenesená",K178,0)</f>
        <v>0</v>
      </c>
      <c r="BI178" s="140">
        <f>IF(O178="zníž. prenesená",K178,0)</f>
        <v>0</v>
      </c>
      <c r="BJ178" s="140">
        <f>IF(O178="nulová",K178,0)</f>
        <v>0</v>
      </c>
      <c r="BK178" s="13" t="s">
        <v>129</v>
      </c>
      <c r="BL178" s="140">
        <f>ROUND(J178*I178,2)</f>
        <v>0</v>
      </c>
      <c r="BM178" s="13" t="s">
        <v>128</v>
      </c>
      <c r="BN178" s="139" t="s">
        <v>276</v>
      </c>
    </row>
    <row r="179" spans="2:66" s="11" customFormat="1" ht="25.9" customHeight="1">
      <c r="B179" s="116"/>
      <c r="D179" s="117" t="s">
        <v>69</v>
      </c>
      <c r="E179" s="118" t="s">
        <v>277</v>
      </c>
      <c r="F179" s="118" t="s">
        <v>278</v>
      </c>
      <c r="G179" s="118"/>
      <c r="K179" s="119">
        <f>BL179</f>
        <v>0</v>
      </c>
      <c r="M179" s="116"/>
      <c r="N179" s="120"/>
      <c r="Q179" s="121">
        <f>Q180+Q186+Q192+Q195+Q205</f>
        <v>4.8600000000000003</v>
      </c>
      <c r="S179" s="121">
        <f>S180+S186+S192+S195+S205</f>
        <v>37.241520320000006</v>
      </c>
      <c r="U179" s="122">
        <f>U180+U186+U192+U195+U205</f>
        <v>0</v>
      </c>
      <c r="AS179" s="117" t="s">
        <v>129</v>
      </c>
      <c r="AU179" s="123" t="s">
        <v>69</v>
      </c>
      <c r="AV179" s="123" t="s">
        <v>70</v>
      </c>
      <c r="AZ179" s="117" t="s">
        <v>122</v>
      </c>
      <c r="BL179" s="124">
        <f>BL180+BL186+BL192+BL195+BL205</f>
        <v>0</v>
      </c>
    </row>
    <row r="180" spans="2:66" s="11" customFormat="1" ht="22.9" customHeight="1">
      <c r="B180" s="116"/>
      <c r="D180" s="117" t="s">
        <v>69</v>
      </c>
      <c r="E180" s="125" t="s">
        <v>279</v>
      </c>
      <c r="F180" s="125" t="s">
        <v>280</v>
      </c>
      <c r="G180" s="125"/>
      <c r="K180" s="126">
        <f>BL180</f>
        <v>0</v>
      </c>
      <c r="M180" s="116"/>
      <c r="N180" s="120"/>
      <c r="Q180" s="121">
        <f>SUM(Q181:Q185)</f>
        <v>0</v>
      </c>
      <c r="S180" s="121">
        <f>SUM(S181:S185)</f>
        <v>0.52439400000000003</v>
      </c>
      <c r="U180" s="122">
        <f>SUM(U181:U185)</f>
        <v>0</v>
      </c>
      <c r="AS180" s="117" t="s">
        <v>129</v>
      </c>
      <c r="AU180" s="123" t="s">
        <v>69</v>
      </c>
      <c r="AV180" s="123" t="s">
        <v>78</v>
      </c>
      <c r="AZ180" s="117" t="s">
        <v>122</v>
      </c>
      <c r="BL180" s="124">
        <f>SUM(BL181:BL185)</f>
        <v>0</v>
      </c>
    </row>
    <row r="181" spans="2:66" s="1" customFormat="1" ht="24.2" customHeight="1">
      <c r="B181" s="127"/>
      <c r="C181" s="128" t="s">
        <v>281</v>
      </c>
      <c r="D181" s="128" t="s">
        <v>124</v>
      </c>
      <c r="E181" s="129" t="s">
        <v>282</v>
      </c>
      <c r="F181" s="130" t="s">
        <v>283</v>
      </c>
      <c r="G181" s="130"/>
      <c r="H181" s="131" t="s">
        <v>152</v>
      </c>
      <c r="I181" s="132">
        <v>448.2</v>
      </c>
      <c r="J181" s="133"/>
      <c r="K181" s="133">
        <f>ROUND(J181*I181,2)</f>
        <v>0</v>
      </c>
      <c r="L181" s="134"/>
      <c r="M181" s="25"/>
      <c r="N181" s="135" t="s">
        <v>1</v>
      </c>
      <c r="O181" s="136" t="s">
        <v>36</v>
      </c>
      <c r="P181" s="137">
        <v>0</v>
      </c>
      <c r="Q181" s="137">
        <f>P181*I181</f>
        <v>0</v>
      </c>
      <c r="R181" s="137">
        <v>6.9999999999999994E-5</v>
      </c>
      <c r="S181" s="137">
        <f>R181*I181</f>
        <v>3.1373999999999999E-2</v>
      </c>
      <c r="T181" s="137">
        <v>0</v>
      </c>
      <c r="U181" s="138">
        <f>T181*I181</f>
        <v>0</v>
      </c>
      <c r="AS181" s="139" t="s">
        <v>193</v>
      </c>
      <c r="AU181" s="139" t="s">
        <v>124</v>
      </c>
      <c r="AV181" s="139" t="s">
        <v>129</v>
      </c>
      <c r="AZ181" s="13" t="s">
        <v>122</v>
      </c>
      <c r="BF181" s="140">
        <f>IF(O181="základná",K181,0)</f>
        <v>0</v>
      </c>
      <c r="BG181" s="140">
        <f>IF(O181="znížená",K181,0)</f>
        <v>0</v>
      </c>
      <c r="BH181" s="140">
        <f>IF(O181="zákl. prenesená",K181,0)</f>
        <v>0</v>
      </c>
      <c r="BI181" s="140">
        <f>IF(O181="zníž. prenesená",K181,0)</f>
        <v>0</v>
      </c>
      <c r="BJ181" s="140">
        <f>IF(O181="nulová",K181,0)</f>
        <v>0</v>
      </c>
      <c r="BK181" s="13" t="s">
        <v>129</v>
      </c>
      <c r="BL181" s="140">
        <f>ROUND(J181*I181,2)</f>
        <v>0</v>
      </c>
      <c r="BM181" s="13" t="s">
        <v>193</v>
      </c>
      <c r="BN181" s="139" t="s">
        <v>284</v>
      </c>
    </row>
    <row r="182" spans="2:66" s="1" customFormat="1" ht="21.75" customHeight="1">
      <c r="B182" s="127"/>
      <c r="C182" s="141" t="s">
        <v>285</v>
      </c>
      <c r="D182" s="141" t="s">
        <v>182</v>
      </c>
      <c r="E182" s="142" t="s">
        <v>286</v>
      </c>
      <c r="F182" s="143" t="s">
        <v>287</v>
      </c>
      <c r="G182" s="143"/>
      <c r="H182" s="144" t="s">
        <v>152</v>
      </c>
      <c r="I182" s="145">
        <v>493.02</v>
      </c>
      <c r="J182" s="146"/>
      <c r="K182" s="146">
        <f>ROUND(J182*I182,2)</f>
        <v>0</v>
      </c>
      <c r="L182" s="147"/>
      <c r="M182" s="148"/>
      <c r="N182" s="149" t="s">
        <v>1</v>
      </c>
      <c r="O182" s="150" t="s">
        <v>36</v>
      </c>
      <c r="P182" s="137">
        <v>0</v>
      </c>
      <c r="Q182" s="137">
        <f>P182*I182</f>
        <v>0</v>
      </c>
      <c r="R182" s="137">
        <v>4.0000000000000002E-4</v>
      </c>
      <c r="S182" s="137">
        <f>R182*I182</f>
        <v>0.19720799999999999</v>
      </c>
      <c r="T182" s="137">
        <v>0</v>
      </c>
      <c r="U182" s="138">
        <f>T182*I182</f>
        <v>0</v>
      </c>
      <c r="AS182" s="139" t="s">
        <v>259</v>
      </c>
      <c r="AU182" s="139" t="s">
        <v>182</v>
      </c>
      <c r="AV182" s="139" t="s">
        <v>129</v>
      </c>
      <c r="AZ182" s="13" t="s">
        <v>122</v>
      </c>
      <c r="BF182" s="140">
        <f>IF(O182="základná",K182,0)</f>
        <v>0</v>
      </c>
      <c r="BG182" s="140">
        <f>IF(O182="znížená",K182,0)</f>
        <v>0</v>
      </c>
      <c r="BH182" s="140">
        <f>IF(O182="zákl. prenesená",K182,0)</f>
        <v>0</v>
      </c>
      <c r="BI182" s="140">
        <f>IF(O182="zníž. prenesená",K182,0)</f>
        <v>0</v>
      </c>
      <c r="BJ182" s="140">
        <f>IF(O182="nulová",K182,0)</f>
        <v>0</v>
      </c>
      <c r="BK182" s="13" t="s">
        <v>129</v>
      </c>
      <c r="BL182" s="140">
        <f>ROUND(J182*I182,2)</f>
        <v>0</v>
      </c>
      <c r="BM182" s="13" t="s">
        <v>193</v>
      </c>
      <c r="BN182" s="139" t="s">
        <v>288</v>
      </c>
    </row>
    <row r="183" spans="2:66" s="1" customFormat="1" ht="16.5" customHeight="1">
      <c r="B183" s="127"/>
      <c r="C183" s="141" t="s">
        <v>289</v>
      </c>
      <c r="D183" s="141" t="s">
        <v>182</v>
      </c>
      <c r="E183" s="142" t="s">
        <v>290</v>
      </c>
      <c r="F183" s="143" t="s">
        <v>291</v>
      </c>
      <c r="G183" s="143"/>
      <c r="H183" s="144" t="s">
        <v>152</v>
      </c>
      <c r="I183" s="145">
        <v>493.02</v>
      </c>
      <c r="J183" s="146"/>
      <c r="K183" s="146">
        <f>ROUND(J183*I183,2)</f>
        <v>0</v>
      </c>
      <c r="L183" s="147"/>
      <c r="M183" s="148"/>
      <c r="N183" s="149" t="s">
        <v>1</v>
      </c>
      <c r="O183" s="150" t="s">
        <v>36</v>
      </c>
      <c r="P183" s="137">
        <v>0</v>
      </c>
      <c r="Q183" s="137">
        <f>P183*I183</f>
        <v>0</v>
      </c>
      <c r="R183" s="137">
        <v>2.0000000000000001E-4</v>
      </c>
      <c r="S183" s="137">
        <f>R183*I183</f>
        <v>9.8603999999999997E-2</v>
      </c>
      <c r="T183" s="137">
        <v>0</v>
      </c>
      <c r="U183" s="138">
        <f>T183*I183</f>
        <v>0</v>
      </c>
      <c r="AS183" s="139" t="s">
        <v>259</v>
      </c>
      <c r="AU183" s="139" t="s">
        <v>182</v>
      </c>
      <c r="AV183" s="139" t="s">
        <v>129</v>
      </c>
      <c r="AZ183" s="13" t="s">
        <v>122</v>
      </c>
      <c r="BF183" s="140">
        <f>IF(O183="základná",K183,0)</f>
        <v>0</v>
      </c>
      <c r="BG183" s="140">
        <f>IF(O183="znížená",K183,0)</f>
        <v>0</v>
      </c>
      <c r="BH183" s="140">
        <f>IF(O183="zákl. prenesená",K183,0)</f>
        <v>0</v>
      </c>
      <c r="BI183" s="140">
        <f>IF(O183="zníž. prenesená",K183,0)</f>
        <v>0</v>
      </c>
      <c r="BJ183" s="140">
        <f>IF(O183="nulová",K183,0)</f>
        <v>0</v>
      </c>
      <c r="BK183" s="13" t="s">
        <v>129</v>
      </c>
      <c r="BL183" s="140">
        <f>ROUND(J183*I183,2)</f>
        <v>0</v>
      </c>
      <c r="BM183" s="13" t="s">
        <v>193</v>
      </c>
      <c r="BN183" s="139" t="s">
        <v>292</v>
      </c>
    </row>
    <row r="184" spans="2:66" s="1" customFormat="1" ht="21.75" customHeight="1">
      <c r="B184" s="127"/>
      <c r="C184" s="141" t="s">
        <v>293</v>
      </c>
      <c r="D184" s="141" t="s">
        <v>182</v>
      </c>
      <c r="E184" s="142" t="s">
        <v>294</v>
      </c>
      <c r="F184" s="143" t="s">
        <v>295</v>
      </c>
      <c r="G184" s="143"/>
      <c r="H184" s="144" t="s">
        <v>152</v>
      </c>
      <c r="I184" s="145">
        <v>493.02</v>
      </c>
      <c r="J184" s="146"/>
      <c r="K184" s="146">
        <f>ROUND(J184*I184,2)</f>
        <v>0</v>
      </c>
      <c r="L184" s="147"/>
      <c r="M184" s="148"/>
      <c r="N184" s="149" t="s">
        <v>1</v>
      </c>
      <c r="O184" s="150" t="s">
        <v>36</v>
      </c>
      <c r="P184" s="137">
        <v>0</v>
      </c>
      <c r="Q184" s="137">
        <f>P184*I184</f>
        <v>0</v>
      </c>
      <c r="R184" s="137">
        <v>4.0000000000000002E-4</v>
      </c>
      <c r="S184" s="137">
        <f>R184*I184</f>
        <v>0.19720799999999999</v>
      </c>
      <c r="T184" s="137">
        <v>0</v>
      </c>
      <c r="U184" s="138">
        <f>T184*I184</f>
        <v>0</v>
      </c>
      <c r="AS184" s="139" t="s">
        <v>259</v>
      </c>
      <c r="AU184" s="139" t="s">
        <v>182</v>
      </c>
      <c r="AV184" s="139" t="s">
        <v>129</v>
      </c>
      <c r="AZ184" s="13" t="s">
        <v>122</v>
      </c>
      <c r="BF184" s="140">
        <f>IF(O184="základná",K184,0)</f>
        <v>0</v>
      </c>
      <c r="BG184" s="140">
        <f>IF(O184="znížená",K184,0)</f>
        <v>0</v>
      </c>
      <c r="BH184" s="140">
        <f>IF(O184="zákl. prenesená",K184,0)</f>
        <v>0</v>
      </c>
      <c r="BI184" s="140">
        <f>IF(O184="zníž. prenesená",K184,0)</f>
        <v>0</v>
      </c>
      <c r="BJ184" s="140">
        <f>IF(O184="nulová",K184,0)</f>
        <v>0</v>
      </c>
      <c r="BK184" s="13" t="s">
        <v>129</v>
      </c>
      <c r="BL184" s="140">
        <f>ROUND(J184*I184,2)</f>
        <v>0</v>
      </c>
      <c r="BM184" s="13" t="s">
        <v>193</v>
      </c>
      <c r="BN184" s="139" t="s">
        <v>296</v>
      </c>
    </row>
    <row r="185" spans="2:66" s="1" customFormat="1" ht="24.2" customHeight="1">
      <c r="B185" s="127"/>
      <c r="C185" s="128" t="s">
        <v>297</v>
      </c>
      <c r="D185" s="128" t="s">
        <v>124</v>
      </c>
      <c r="E185" s="129" t="s">
        <v>298</v>
      </c>
      <c r="F185" s="130" t="s">
        <v>299</v>
      </c>
      <c r="G185" s="130"/>
      <c r="H185" s="131" t="s">
        <v>300</v>
      </c>
      <c r="I185" s="132">
        <v>66.334000000000003</v>
      </c>
      <c r="J185" s="133"/>
      <c r="K185" s="133">
        <f>ROUND(J185*I185,2)</f>
        <v>0</v>
      </c>
      <c r="L185" s="134"/>
      <c r="M185" s="25"/>
      <c r="N185" s="135" t="s">
        <v>1</v>
      </c>
      <c r="O185" s="136" t="s">
        <v>36</v>
      </c>
      <c r="P185" s="137">
        <v>0</v>
      </c>
      <c r="Q185" s="137">
        <f>P185*I185</f>
        <v>0</v>
      </c>
      <c r="R185" s="137">
        <v>0</v>
      </c>
      <c r="S185" s="137">
        <f>R185*I185</f>
        <v>0</v>
      </c>
      <c r="T185" s="137">
        <v>0</v>
      </c>
      <c r="U185" s="138">
        <f>T185*I185</f>
        <v>0</v>
      </c>
      <c r="AS185" s="139" t="s">
        <v>193</v>
      </c>
      <c r="AU185" s="139" t="s">
        <v>124</v>
      </c>
      <c r="AV185" s="139" t="s">
        <v>129</v>
      </c>
      <c r="AZ185" s="13" t="s">
        <v>122</v>
      </c>
      <c r="BF185" s="140">
        <f>IF(O185="základná",K185,0)</f>
        <v>0</v>
      </c>
      <c r="BG185" s="140">
        <f>IF(O185="znížená",K185,0)</f>
        <v>0</v>
      </c>
      <c r="BH185" s="140">
        <f>IF(O185="zákl. prenesená",K185,0)</f>
        <v>0</v>
      </c>
      <c r="BI185" s="140">
        <f>IF(O185="zníž. prenesená",K185,0)</f>
        <v>0</v>
      </c>
      <c r="BJ185" s="140">
        <f>IF(O185="nulová",K185,0)</f>
        <v>0</v>
      </c>
      <c r="BK185" s="13" t="s">
        <v>129</v>
      </c>
      <c r="BL185" s="140">
        <f>ROUND(J185*I185,2)</f>
        <v>0</v>
      </c>
      <c r="BM185" s="13" t="s">
        <v>193</v>
      </c>
      <c r="BN185" s="139" t="s">
        <v>301</v>
      </c>
    </row>
    <row r="186" spans="2:66" s="11" customFormat="1" ht="22.9" customHeight="1">
      <c r="B186" s="116"/>
      <c r="D186" s="117" t="s">
        <v>69</v>
      </c>
      <c r="E186" s="125" t="s">
        <v>302</v>
      </c>
      <c r="F186" s="125" t="s">
        <v>303</v>
      </c>
      <c r="G186" s="125"/>
      <c r="K186" s="126">
        <f>BL186</f>
        <v>0</v>
      </c>
      <c r="M186" s="116"/>
      <c r="N186" s="120"/>
      <c r="Q186" s="121">
        <f>SUM(Q187:Q191)</f>
        <v>0</v>
      </c>
      <c r="S186" s="121">
        <f>SUM(S187:S191)</f>
        <v>0.11834739999999999</v>
      </c>
      <c r="U186" s="122">
        <f>SUM(U187:U191)</f>
        <v>0</v>
      </c>
      <c r="AS186" s="117" t="s">
        <v>129</v>
      </c>
      <c r="AU186" s="123" t="s">
        <v>69</v>
      </c>
      <c r="AV186" s="123" t="s">
        <v>78</v>
      </c>
      <c r="AZ186" s="117" t="s">
        <v>122</v>
      </c>
      <c r="BL186" s="124">
        <f>SUM(BL187:BL191)</f>
        <v>0</v>
      </c>
    </row>
    <row r="187" spans="2:66" s="1" customFormat="1" ht="21.75" customHeight="1">
      <c r="B187" s="127"/>
      <c r="C187" s="128" t="s">
        <v>304</v>
      </c>
      <c r="D187" s="128" t="s">
        <v>124</v>
      </c>
      <c r="E187" s="129" t="s">
        <v>305</v>
      </c>
      <c r="F187" s="130" t="s">
        <v>306</v>
      </c>
      <c r="G187" s="130"/>
      <c r="H187" s="131" t="s">
        <v>252</v>
      </c>
      <c r="I187" s="132">
        <v>27.2</v>
      </c>
      <c r="J187" s="133"/>
      <c r="K187" s="133">
        <f>ROUND(J187*I187,2)</f>
        <v>0</v>
      </c>
      <c r="L187" s="134"/>
      <c r="M187" s="25"/>
      <c r="N187" s="135" t="s">
        <v>1</v>
      </c>
      <c r="O187" s="136" t="s">
        <v>36</v>
      </c>
      <c r="P187" s="137">
        <v>0</v>
      </c>
      <c r="Q187" s="137">
        <f>P187*I187</f>
        <v>0</v>
      </c>
      <c r="R187" s="137">
        <v>1.8400000000000001E-3</v>
      </c>
      <c r="S187" s="137">
        <f>R187*I187</f>
        <v>5.0048000000000002E-2</v>
      </c>
      <c r="T187" s="137">
        <v>0</v>
      </c>
      <c r="U187" s="138">
        <f>T187*I187</f>
        <v>0</v>
      </c>
      <c r="AS187" s="139" t="s">
        <v>193</v>
      </c>
      <c r="AU187" s="139" t="s">
        <v>124</v>
      </c>
      <c r="AV187" s="139" t="s">
        <v>129</v>
      </c>
      <c r="AZ187" s="13" t="s">
        <v>122</v>
      </c>
      <c r="BF187" s="140">
        <f>IF(O187="základná",K187,0)</f>
        <v>0</v>
      </c>
      <c r="BG187" s="140">
        <f>IF(O187="znížená",K187,0)</f>
        <v>0</v>
      </c>
      <c r="BH187" s="140">
        <f>IF(O187="zákl. prenesená",K187,0)</f>
        <v>0</v>
      </c>
      <c r="BI187" s="140">
        <f>IF(O187="zníž. prenesená",K187,0)</f>
        <v>0</v>
      </c>
      <c r="BJ187" s="140">
        <f>IF(O187="nulová",K187,0)</f>
        <v>0</v>
      </c>
      <c r="BK187" s="13" t="s">
        <v>129</v>
      </c>
      <c r="BL187" s="140">
        <f>ROUND(J187*I187,2)</f>
        <v>0</v>
      </c>
      <c r="BM187" s="13" t="s">
        <v>193</v>
      </c>
      <c r="BN187" s="139" t="s">
        <v>307</v>
      </c>
    </row>
    <row r="188" spans="2:66" s="1" customFormat="1" ht="24.2" customHeight="1">
      <c r="B188" s="127"/>
      <c r="C188" s="128" t="s">
        <v>308</v>
      </c>
      <c r="D188" s="128" t="s">
        <v>124</v>
      </c>
      <c r="E188" s="129" t="s">
        <v>309</v>
      </c>
      <c r="F188" s="130" t="s">
        <v>310</v>
      </c>
      <c r="G188" s="130"/>
      <c r="H188" s="131" t="s">
        <v>252</v>
      </c>
      <c r="I188" s="132">
        <v>63.49</v>
      </c>
      <c r="J188" s="133"/>
      <c r="K188" s="133">
        <f>ROUND(J188*I188,2)</f>
        <v>0</v>
      </c>
      <c r="L188" s="134"/>
      <c r="M188" s="25"/>
      <c r="N188" s="135" t="s">
        <v>1</v>
      </c>
      <c r="O188" s="136" t="s">
        <v>36</v>
      </c>
      <c r="P188" s="137">
        <v>0</v>
      </c>
      <c r="Q188" s="137">
        <f>P188*I188</f>
        <v>0</v>
      </c>
      <c r="R188" s="137">
        <v>1.06E-3</v>
      </c>
      <c r="S188" s="137">
        <f>R188*I188</f>
        <v>6.7299399999999995E-2</v>
      </c>
      <c r="T188" s="137">
        <v>0</v>
      </c>
      <c r="U188" s="138">
        <f>T188*I188</f>
        <v>0</v>
      </c>
      <c r="AS188" s="139" t="s">
        <v>193</v>
      </c>
      <c r="AU188" s="139" t="s">
        <v>124</v>
      </c>
      <c r="AV188" s="139" t="s">
        <v>129</v>
      </c>
      <c r="AZ188" s="13" t="s">
        <v>122</v>
      </c>
      <c r="BF188" s="140">
        <f>IF(O188="základná",K188,0)</f>
        <v>0</v>
      </c>
      <c r="BG188" s="140">
        <f>IF(O188="znížená",K188,0)</f>
        <v>0</v>
      </c>
      <c r="BH188" s="140">
        <f>IF(O188="zákl. prenesená",K188,0)</f>
        <v>0</v>
      </c>
      <c r="BI188" s="140">
        <f>IF(O188="zníž. prenesená",K188,0)</f>
        <v>0</v>
      </c>
      <c r="BJ188" s="140">
        <f>IF(O188="nulová",K188,0)</f>
        <v>0</v>
      </c>
      <c r="BK188" s="13" t="s">
        <v>129</v>
      </c>
      <c r="BL188" s="140">
        <f>ROUND(J188*I188,2)</f>
        <v>0</v>
      </c>
      <c r="BM188" s="13" t="s">
        <v>193</v>
      </c>
      <c r="BN188" s="139" t="s">
        <v>311</v>
      </c>
    </row>
    <row r="189" spans="2:66" s="1" customFormat="1" ht="21.75" customHeight="1">
      <c r="B189" s="127"/>
      <c r="C189" s="128" t="s">
        <v>312</v>
      </c>
      <c r="D189" s="128" t="s">
        <v>124</v>
      </c>
      <c r="E189" s="129" t="s">
        <v>313</v>
      </c>
      <c r="F189" s="130" t="s">
        <v>314</v>
      </c>
      <c r="G189" s="130"/>
      <c r="H189" s="131" t="s">
        <v>257</v>
      </c>
      <c r="I189" s="132">
        <v>4</v>
      </c>
      <c r="J189" s="133"/>
      <c r="K189" s="133">
        <f>ROUND(J189*I189,2)</f>
        <v>0</v>
      </c>
      <c r="L189" s="134"/>
      <c r="M189" s="25"/>
      <c r="N189" s="135" t="s">
        <v>1</v>
      </c>
      <c r="O189" s="136" t="s">
        <v>36</v>
      </c>
      <c r="P189" s="137">
        <v>0</v>
      </c>
      <c r="Q189" s="137">
        <f>P189*I189</f>
        <v>0</v>
      </c>
      <c r="R189" s="137">
        <v>5.0000000000000002E-5</v>
      </c>
      <c r="S189" s="137">
        <f>R189*I189</f>
        <v>2.0000000000000001E-4</v>
      </c>
      <c r="T189" s="137">
        <v>0</v>
      </c>
      <c r="U189" s="138">
        <f>T189*I189</f>
        <v>0</v>
      </c>
      <c r="AS189" s="139" t="s">
        <v>193</v>
      </c>
      <c r="AU189" s="139" t="s">
        <v>124</v>
      </c>
      <c r="AV189" s="139" t="s">
        <v>129</v>
      </c>
      <c r="AZ189" s="13" t="s">
        <v>122</v>
      </c>
      <c r="BF189" s="140">
        <f>IF(O189="základná",K189,0)</f>
        <v>0</v>
      </c>
      <c r="BG189" s="140">
        <f>IF(O189="znížená",K189,0)</f>
        <v>0</v>
      </c>
      <c r="BH189" s="140">
        <f>IF(O189="zákl. prenesená",K189,0)</f>
        <v>0</v>
      </c>
      <c r="BI189" s="140">
        <f>IF(O189="zníž. prenesená",K189,0)</f>
        <v>0</v>
      </c>
      <c r="BJ189" s="140">
        <f>IF(O189="nulová",K189,0)</f>
        <v>0</v>
      </c>
      <c r="BK189" s="13" t="s">
        <v>129</v>
      </c>
      <c r="BL189" s="140">
        <f>ROUND(J189*I189,2)</f>
        <v>0</v>
      </c>
      <c r="BM189" s="13" t="s">
        <v>193</v>
      </c>
      <c r="BN189" s="139" t="s">
        <v>315</v>
      </c>
    </row>
    <row r="190" spans="2:66" s="1" customFormat="1" ht="24.2" customHeight="1">
      <c r="B190" s="127"/>
      <c r="C190" s="128" t="s">
        <v>316</v>
      </c>
      <c r="D190" s="128" t="s">
        <v>124</v>
      </c>
      <c r="E190" s="129" t="s">
        <v>317</v>
      </c>
      <c r="F190" s="130" t="s">
        <v>318</v>
      </c>
      <c r="G190" s="130"/>
      <c r="H190" s="131" t="s">
        <v>257</v>
      </c>
      <c r="I190" s="132">
        <v>4</v>
      </c>
      <c r="J190" s="133"/>
      <c r="K190" s="133">
        <f>ROUND(J190*I190,2)</f>
        <v>0</v>
      </c>
      <c r="L190" s="134"/>
      <c r="M190" s="25"/>
      <c r="N190" s="135" t="s">
        <v>1</v>
      </c>
      <c r="O190" s="136" t="s">
        <v>36</v>
      </c>
      <c r="P190" s="137">
        <v>0</v>
      </c>
      <c r="Q190" s="137">
        <f>P190*I190</f>
        <v>0</v>
      </c>
      <c r="R190" s="137">
        <v>2.0000000000000001E-4</v>
      </c>
      <c r="S190" s="137">
        <f>R190*I190</f>
        <v>8.0000000000000004E-4</v>
      </c>
      <c r="T190" s="137">
        <v>0</v>
      </c>
      <c r="U190" s="138">
        <f>T190*I190</f>
        <v>0</v>
      </c>
      <c r="AS190" s="139" t="s">
        <v>193</v>
      </c>
      <c r="AU190" s="139" t="s">
        <v>124</v>
      </c>
      <c r="AV190" s="139" t="s">
        <v>129</v>
      </c>
      <c r="AZ190" s="13" t="s">
        <v>122</v>
      </c>
      <c r="BF190" s="140">
        <f>IF(O190="základná",K190,0)</f>
        <v>0</v>
      </c>
      <c r="BG190" s="140">
        <f>IF(O190="znížená",K190,0)</f>
        <v>0</v>
      </c>
      <c r="BH190" s="140">
        <f>IF(O190="zákl. prenesená",K190,0)</f>
        <v>0</v>
      </c>
      <c r="BI190" s="140">
        <f>IF(O190="zníž. prenesená",K190,0)</f>
        <v>0</v>
      </c>
      <c r="BJ190" s="140">
        <f>IF(O190="nulová",K190,0)</f>
        <v>0</v>
      </c>
      <c r="BK190" s="13" t="s">
        <v>129</v>
      </c>
      <c r="BL190" s="140">
        <f>ROUND(J190*I190,2)</f>
        <v>0</v>
      </c>
      <c r="BM190" s="13" t="s">
        <v>193</v>
      </c>
      <c r="BN190" s="139" t="s">
        <v>319</v>
      </c>
    </row>
    <row r="191" spans="2:66" s="1" customFormat="1" ht="24.2" customHeight="1">
      <c r="B191" s="127"/>
      <c r="C191" s="128" t="s">
        <v>320</v>
      </c>
      <c r="D191" s="128" t="s">
        <v>124</v>
      </c>
      <c r="E191" s="129" t="s">
        <v>321</v>
      </c>
      <c r="F191" s="130" t="s">
        <v>322</v>
      </c>
      <c r="G191" s="130"/>
      <c r="H191" s="131" t="s">
        <v>174</v>
      </c>
      <c r="I191" s="132">
        <v>0.11799999999999999</v>
      </c>
      <c r="J191" s="133"/>
      <c r="K191" s="133">
        <f>ROUND(J191*I191,2)</f>
        <v>0</v>
      </c>
      <c r="L191" s="134"/>
      <c r="M191" s="25"/>
      <c r="N191" s="135" t="s">
        <v>1</v>
      </c>
      <c r="O191" s="136" t="s">
        <v>36</v>
      </c>
      <c r="P191" s="137">
        <v>0</v>
      </c>
      <c r="Q191" s="137">
        <f>P191*I191</f>
        <v>0</v>
      </c>
      <c r="R191" s="137">
        <v>0</v>
      </c>
      <c r="S191" s="137">
        <f>R191*I191</f>
        <v>0</v>
      </c>
      <c r="T191" s="137">
        <v>0</v>
      </c>
      <c r="U191" s="138">
        <f>T191*I191</f>
        <v>0</v>
      </c>
      <c r="AS191" s="139" t="s">
        <v>193</v>
      </c>
      <c r="AU191" s="139" t="s">
        <v>124</v>
      </c>
      <c r="AV191" s="139" t="s">
        <v>129</v>
      </c>
      <c r="AZ191" s="13" t="s">
        <v>122</v>
      </c>
      <c r="BF191" s="140">
        <f>IF(O191="základná",K191,0)</f>
        <v>0</v>
      </c>
      <c r="BG191" s="140">
        <f>IF(O191="znížená",K191,0)</f>
        <v>0</v>
      </c>
      <c r="BH191" s="140">
        <f>IF(O191="zákl. prenesená",K191,0)</f>
        <v>0</v>
      </c>
      <c r="BI191" s="140">
        <f>IF(O191="zníž. prenesená",K191,0)</f>
        <v>0</v>
      </c>
      <c r="BJ191" s="140">
        <f>IF(O191="nulová",K191,0)</f>
        <v>0</v>
      </c>
      <c r="BK191" s="13" t="s">
        <v>129</v>
      </c>
      <c r="BL191" s="140">
        <f>ROUND(J191*I191,2)</f>
        <v>0</v>
      </c>
      <c r="BM191" s="13" t="s">
        <v>193</v>
      </c>
      <c r="BN191" s="139" t="s">
        <v>323</v>
      </c>
    </row>
    <row r="192" spans="2:66" s="11" customFormat="1" ht="22.9" customHeight="1">
      <c r="B192" s="116"/>
      <c r="D192" s="117" t="s">
        <v>69</v>
      </c>
      <c r="E192" s="125" t="s">
        <v>324</v>
      </c>
      <c r="F192" s="125" t="s">
        <v>325</v>
      </c>
      <c r="G192" s="125"/>
      <c r="K192" s="126">
        <f>BL192</f>
        <v>0</v>
      </c>
      <c r="M192" s="116"/>
      <c r="N192" s="120"/>
      <c r="Q192" s="121">
        <f>SUM(Q193:Q194)</f>
        <v>4.8600000000000003</v>
      </c>
      <c r="S192" s="121">
        <f>SUM(S193:S194)</f>
        <v>2.2800000000000001E-2</v>
      </c>
      <c r="U192" s="122">
        <f>SUM(U193:U194)</f>
        <v>0</v>
      </c>
      <c r="AS192" s="117" t="s">
        <v>129</v>
      </c>
      <c r="AU192" s="123" t="s">
        <v>69</v>
      </c>
      <c r="AV192" s="123" t="s">
        <v>78</v>
      </c>
      <c r="AZ192" s="117" t="s">
        <v>122</v>
      </c>
      <c r="BL192" s="124">
        <f>SUM(BL193:BL194)</f>
        <v>0</v>
      </c>
    </row>
    <row r="193" spans="2:66" s="1" customFormat="1" ht="21.75" customHeight="1">
      <c r="B193" s="127"/>
      <c r="C193" s="128" t="s">
        <v>326</v>
      </c>
      <c r="D193" s="128" t="s">
        <v>124</v>
      </c>
      <c r="E193" s="129" t="s">
        <v>327</v>
      </c>
      <c r="F193" s="130" t="s">
        <v>328</v>
      </c>
      <c r="G193" s="130"/>
      <c r="H193" s="131" t="s">
        <v>252</v>
      </c>
      <c r="I193" s="132">
        <v>60</v>
      </c>
      <c r="J193" s="133"/>
      <c r="K193" s="133">
        <f>ROUND(J193*I193,2)</f>
        <v>0</v>
      </c>
      <c r="L193" s="134"/>
      <c r="M193" s="25"/>
      <c r="N193" s="135" t="s">
        <v>1</v>
      </c>
      <c r="O193" s="136" t="s">
        <v>36</v>
      </c>
      <c r="P193" s="137">
        <v>8.1000000000000003E-2</v>
      </c>
      <c r="Q193" s="137">
        <f>P193*I193</f>
        <v>4.8600000000000003</v>
      </c>
      <c r="R193" s="137">
        <v>3.8000000000000002E-4</v>
      </c>
      <c r="S193" s="137">
        <f>R193*I193</f>
        <v>2.2800000000000001E-2</v>
      </c>
      <c r="T193" s="137">
        <v>0</v>
      </c>
      <c r="U193" s="138">
        <f>T193*I193</f>
        <v>0</v>
      </c>
      <c r="AS193" s="139" t="s">
        <v>193</v>
      </c>
      <c r="AU193" s="139" t="s">
        <v>124</v>
      </c>
      <c r="AV193" s="139" t="s">
        <v>129</v>
      </c>
      <c r="AZ193" s="13" t="s">
        <v>122</v>
      </c>
      <c r="BF193" s="140">
        <f>IF(O193="základná",K193,0)</f>
        <v>0</v>
      </c>
      <c r="BG193" s="140">
        <f>IF(O193="znížená",K193,0)</f>
        <v>0</v>
      </c>
      <c r="BH193" s="140">
        <f>IF(O193="zákl. prenesená",K193,0)</f>
        <v>0</v>
      </c>
      <c r="BI193" s="140">
        <f>IF(O193="zníž. prenesená",K193,0)</f>
        <v>0</v>
      </c>
      <c r="BJ193" s="140">
        <f>IF(O193="nulová",K193,0)</f>
        <v>0</v>
      </c>
      <c r="BK193" s="13" t="s">
        <v>129</v>
      </c>
      <c r="BL193" s="140">
        <f>ROUND(J193*I193,2)</f>
        <v>0</v>
      </c>
      <c r="BM193" s="13" t="s">
        <v>193</v>
      </c>
      <c r="BN193" s="139" t="s">
        <v>329</v>
      </c>
    </row>
    <row r="194" spans="2:66" s="1" customFormat="1" ht="24.2" customHeight="1">
      <c r="B194" s="127"/>
      <c r="C194" s="128" t="s">
        <v>330</v>
      </c>
      <c r="D194" s="128" t="s">
        <v>124</v>
      </c>
      <c r="E194" s="129" t="s">
        <v>331</v>
      </c>
      <c r="F194" s="130" t="s">
        <v>332</v>
      </c>
      <c r="G194" s="130"/>
      <c r="H194" s="131" t="s">
        <v>300</v>
      </c>
      <c r="I194" s="132">
        <v>4.3140000000000001</v>
      </c>
      <c r="J194" s="133"/>
      <c r="K194" s="133">
        <f>ROUND(J194*I194,2)</f>
        <v>0</v>
      </c>
      <c r="L194" s="134"/>
      <c r="M194" s="25"/>
      <c r="N194" s="135" t="s">
        <v>1</v>
      </c>
      <c r="O194" s="136" t="s">
        <v>36</v>
      </c>
      <c r="P194" s="137">
        <v>0</v>
      </c>
      <c r="Q194" s="137">
        <f>P194*I194</f>
        <v>0</v>
      </c>
      <c r="R194" s="137">
        <v>0</v>
      </c>
      <c r="S194" s="137">
        <f>R194*I194</f>
        <v>0</v>
      </c>
      <c r="T194" s="137">
        <v>0</v>
      </c>
      <c r="U194" s="138">
        <f>T194*I194</f>
        <v>0</v>
      </c>
      <c r="AS194" s="139" t="s">
        <v>193</v>
      </c>
      <c r="AU194" s="139" t="s">
        <v>124</v>
      </c>
      <c r="AV194" s="139" t="s">
        <v>129</v>
      </c>
      <c r="AZ194" s="13" t="s">
        <v>122</v>
      </c>
      <c r="BF194" s="140">
        <f>IF(O194="základná",K194,0)</f>
        <v>0</v>
      </c>
      <c r="BG194" s="140">
        <f>IF(O194="znížená",K194,0)</f>
        <v>0</v>
      </c>
      <c r="BH194" s="140">
        <f>IF(O194="zákl. prenesená",K194,0)</f>
        <v>0</v>
      </c>
      <c r="BI194" s="140">
        <f>IF(O194="zníž. prenesená",K194,0)</f>
        <v>0</v>
      </c>
      <c r="BJ194" s="140">
        <f>IF(O194="nulová",K194,0)</f>
        <v>0</v>
      </c>
      <c r="BK194" s="13" t="s">
        <v>129</v>
      </c>
      <c r="BL194" s="140">
        <f>ROUND(J194*I194,2)</f>
        <v>0</v>
      </c>
      <c r="BM194" s="13" t="s">
        <v>193</v>
      </c>
      <c r="BN194" s="139" t="s">
        <v>333</v>
      </c>
    </row>
    <row r="195" spans="2:66" s="11" customFormat="1" ht="22.9" customHeight="1">
      <c r="B195" s="116"/>
      <c r="D195" s="117" t="s">
        <v>69</v>
      </c>
      <c r="E195" s="125" t="s">
        <v>334</v>
      </c>
      <c r="F195" s="125" t="s">
        <v>335</v>
      </c>
      <c r="G195" s="125"/>
      <c r="K195" s="126">
        <f>BL195</f>
        <v>0</v>
      </c>
      <c r="M195" s="116"/>
      <c r="N195" s="120"/>
      <c r="Q195" s="121">
        <f>SUM(Q196:Q204)</f>
        <v>0</v>
      </c>
      <c r="S195" s="121">
        <f>SUM(S196:S204)</f>
        <v>36.432770600000005</v>
      </c>
      <c r="U195" s="122">
        <f>SUM(U196:U204)</f>
        <v>0</v>
      </c>
      <c r="AS195" s="117" t="s">
        <v>129</v>
      </c>
      <c r="AU195" s="123" t="s">
        <v>69</v>
      </c>
      <c r="AV195" s="123" t="s">
        <v>78</v>
      </c>
      <c r="AZ195" s="117" t="s">
        <v>122</v>
      </c>
      <c r="BL195" s="124">
        <f>SUM(BL196:BL204)</f>
        <v>0</v>
      </c>
    </row>
    <row r="196" spans="2:66" s="1" customFormat="1" ht="16.5" customHeight="1">
      <c r="B196" s="127"/>
      <c r="C196" s="128" t="s">
        <v>336</v>
      </c>
      <c r="D196" s="128" t="s">
        <v>124</v>
      </c>
      <c r="E196" s="129" t="s">
        <v>337</v>
      </c>
      <c r="F196" s="130" t="s">
        <v>338</v>
      </c>
      <c r="G196" s="130"/>
      <c r="H196" s="131" t="s">
        <v>257</v>
      </c>
      <c r="I196" s="132">
        <v>1</v>
      </c>
      <c r="J196" s="133"/>
      <c r="K196" s="133">
        <f t="shared" ref="K196:K204" si="30">ROUND(J196*I196,2)</f>
        <v>0</v>
      </c>
      <c r="L196" s="134"/>
      <c r="M196" s="25"/>
      <c r="N196" s="135" t="s">
        <v>1</v>
      </c>
      <c r="O196" s="136" t="s">
        <v>36</v>
      </c>
      <c r="P196" s="137">
        <v>0</v>
      </c>
      <c r="Q196" s="137">
        <f t="shared" ref="Q196:Q204" si="31">P196*I196</f>
        <v>0</v>
      </c>
      <c r="R196" s="137">
        <v>0</v>
      </c>
      <c r="S196" s="137">
        <f t="shared" ref="S196:S204" si="32">R196*I196</f>
        <v>0</v>
      </c>
      <c r="T196" s="137">
        <v>0</v>
      </c>
      <c r="U196" s="138">
        <f t="shared" ref="U196:U204" si="33">T196*I196</f>
        <v>0</v>
      </c>
      <c r="AS196" s="139" t="s">
        <v>193</v>
      </c>
      <c r="AU196" s="139" t="s">
        <v>124</v>
      </c>
      <c r="AV196" s="139" t="s">
        <v>129</v>
      </c>
      <c r="AZ196" s="13" t="s">
        <v>122</v>
      </c>
      <c r="BF196" s="140">
        <f t="shared" ref="BF196:BF204" si="34">IF(O196="základná",K196,0)</f>
        <v>0</v>
      </c>
      <c r="BG196" s="140">
        <f t="shared" ref="BG196:BG204" si="35">IF(O196="znížená",K196,0)</f>
        <v>0</v>
      </c>
      <c r="BH196" s="140">
        <f t="shared" ref="BH196:BH204" si="36">IF(O196="zákl. prenesená",K196,0)</f>
        <v>0</v>
      </c>
      <c r="BI196" s="140">
        <f t="shared" ref="BI196:BI204" si="37">IF(O196="zníž. prenesená",K196,0)</f>
        <v>0</v>
      </c>
      <c r="BJ196" s="140">
        <f t="shared" ref="BJ196:BJ204" si="38">IF(O196="nulová",K196,0)</f>
        <v>0</v>
      </c>
      <c r="BK196" s="13" t="s">
        <v>129</v>
      </c>
      <c r="BL196" s="140">
        <f t="shared" ref="BL196:BL204" si="39">ROUND(J196*I196,2)</f>
        <v>0</v>
      </c>
      <c r="BM196" s="13" t="s">
        <v>193</v>
      </c>
      <c r="BN196" s="139" t="s">
        <v>339</v>
      </c>
    </row>
    <row r="197" spans="2:66" s="1" customFormat="1" ht="24.2" customHeight="1">
      <c r="B197" s="127"/>
      <c r="C197" s="141" t="s">
        <v>340</v>
      </c>
      <c r="D197" s="141" t="s">
        <v>182</v>
      </c>
      <c r="E197" s="142" t="s">
        <v>341</v>
      </c>
      <c r="F197" s="143" t="s">
        <v>342</v>
      </c>
      <c r="G197" s="143"/>
      <c r="H197" s="144" t="s">
        <v>257</v>
      </c>
      <c r="I197" s="145">
        <v>1</v>
      </c>
      <c r="J197" s="146"/>
      <c r="K197" s="146">
        <f t="shared" si="30"/>
        <v>0</v>
      </c>
      <c r="L197" s="147"/>
      <c r="M197" s="148"/>
      <c r="N197" s="149" t="s">
        <v>1</v>
      </c>
      <c r="O197" s="150" t="s">
        <v>36</v>
      </c>
      <c r="P197" s="137">
        <v>0</v>
      </c>
      <c r="Q197" s="137">
        <f t="shared" si="31"/>
        <v>0</v>
      </c>
      <c r="R197" s="137">
        <v>0.33179999999999998</v>
      </c>
      <c r="S197" s="137">
        <f t="shared" si="32"/>
        <v>0.33179999999999998</v>
      </c>
      <c r="T197" s="137">
        <v>0</v>
      </c>
      <c r="U197" s="138">
        <f t="shared" si="33"/>
        <v>0</v>
      </c>
      <c r="AS197" s="139" t="s">
        <v>259</v>
      </c>
      <c r="AU197" s="139" t="s">
        <v>182</v>
      </c>
      <c r="AV197" s="139" t="s">
        <v>129</v>
      </c>
      <c r="AZ197" s="13" t="s">
        <v>122</v>
      </c>
      <c r="BF197" s="140">
        <f t="shared" si="34"/>
        <v>0</v>
      </c>
      <c r="BG197" s="140">
        <f t="shared" si="35"/>
        <v>0</v>
      </c>
      <c r="BH197" s="140">
        <f t="shared" si="36"/>
        <v>0</v>
      </c>
      <c r="BI197" s="140">
        <f t="shared" si="37"/>
        <v>0</v>
      </c>
      <c r="BJ197" s="140">
        <f t="shared" si="38"/>
        <v>0</v>
      </c>
      <c r="BK197" s="13" t="s">
        <v>129</v>
      </c>
      <c r="BL197" s="140">
        <f t="shared" si="39"/>
        <v>0</v>
      </c>
      <c r="BM197" s="13" t="s">
        <v>193</v>
      </c>
      <c r="BN197" s="139" t="s">
        <v>343</v>
      </c>
    </row>
    <row r="198" spans="2:66" s="1" customFormat="1" ht="24.2" customHeight="1">
      <c r="B198" s="127"/>
      <c r="C198" s="128" t="s">
        <v>344</v>
      </c>
      <c r="D198" s="128" t="s">
        <v>124</v>
      </c>
      <c r="E198" s="129" t="s">
        <v>345</v>
      </c>
      <c r="F198" s="130" t="s">
        <v>346</v>
      </c>
      <c r="G198" s="130"/>
      <c r="H198" s="131" t="s">
        <v>347</v>
      </c>
      <c r="I198" s="132">
        <v>6237.58</v>
      </c>
      <c r="J198" s="133"/>
      <c r="K198" s="133">
        <f t="shared" si="30"/>
        <v>0</v>
      </c>
      <c r="L198" s="134"/>
      <c r="M198" s="25"/>
      <c r="N198" s="135" t="s">
        <v>1</v>
      </c>
      <c r="O198" s="136" t="s">
        <v>36</v>
      </c>
      <c r="P198" s="137">
        <v>0</v>
      </c>
      <c r="Q198" s="137">
        <f t="shared" si="31"/>
        <v>0</v>
      </c>
      <c r="R198" s="137">
        <v>8.0000000000000007E-5</v>
      </c>
      <c r="S198" s="137">
        <f t="shared" si="32"/>
        <v>0.49900640000000002</v>
      </c>
      <c r="T198" s="137">
        <v>0</v>
      </c>
      <c r="U198" s="138">
        <f t="shared" si="33"/>
        <v>0</v>
      </c>
      <c r="AS198" s="139" t="s">
        <v>193</v>
      </c>
      <c r="AU198" s="139" t="s">
        <v>124</v>
      </c>
      <c r="AV198" s="139" t="s">
        <v>129</v>
      </c>
      <c r="AZ198" s="13" t="s">
        <v>122</v>
      </c>
      <c r="BF198" s="140">
        <f t="shared" si="34"/>
        <v>0</v>
      </c>
      <c r="BG198" s="140">
        <f t="shared" si="35"/>
        <v>0</v>
      </c>
      <c r="BH198" s="140">
        <f t="shared" si="36"/>
        <v>0</v>
      </c>
      <c r="BI198" s="140">
        <f t="shared" si="37"/>
        <v>0</v>
      </c>
      <c r="BJ198" s="140">
        <f t="shared" si="38"/>
        <v>0</v>
      </c>
      <c r="BK198" s="13" t="s">
        <v>129</v>
      </c>
      <c r="BL198" s="140">
        <f t="shared" si="39"/>
        <v>0</v>
      </c>
      <c r="BM198" s="13" t="s">
        <v>193</v>
      </c>
      <c r="BN198" s="139" t="s">
        <v>348</v>
      </c>
    </row>
    <row r="199" spans="2:66" s="1" customFormat="1" ht="24.2" customHeight="1">
      <c r="B199" s="127"/>
      <c r="C199" s="141" t="s">
        <v>349</v>
      </c>
      <c r="D199" s="141" t="s">
        <v>182</v>
      </c>
      <c r="E199" s="142" t="s">
        <v>350</v>
      </c>
      <c r="F199" s="143" t="s">
        <v>351</v>
      </c>
      <c r="G199" s="143"/>
      <c r="H199" s="144" t="s">
        <v>174</v>
      </c>
      <c r="I199" s="145">
        <v>6.8609999999999998</v>
      </c>
      <c r="J199" s="146"/>
      <c r="K199" s="146">
        <f t="shared" si="30"/>
        <v>0</v>
      </c>
      <c r="L199" s="147"/>
      <c r="M199" s="148"/>
      <c r="N199" s="149" t="s">
        <v>1</v>
      </c>
      <c r="O199" s="150" t="s">
        <v>36</v>
      </c>
      <c r="P199" s="137">
        <v>0</v>
      </c>
      <c r="Q199" s="137">
        <f t="shared" si="31"/>
        <v>0</v>
      </c>
      <c r="R199" s="137">
        <v>1</v>
      </c>
      <c r="S199" s="137">
        <f t="shared" si="32"/>
        <v>6.8609999999999998</v>
      </c>
      <c r="T199" s="137">
        <v>0</v>
      </c>
      <c r="U199" s="138">
        <f t="shared" si="33"/>
        <v>0</v>
      </c>
      <c r="AS199" s="139" t="s">
        <v>259</v>
      </c>
      <c r="AU199" s="139" t="s">
        <v>182</v>
      </c>
      <c r="AV199" s="139" t="s">
        <v>129</v>
      </c>
      <c r="AZ199" s="13" t="s">
        <v>122</v>
      </c>
      <c r="BF199" s="140">
        <f t="shared" si="34"/>
        <v>0</v>
      </c>
      <c r="BG199" s="140">
        <f t="shared" si="35"/>
        <v>0</v>
      </c>
      <c r="BH199" s="140">
        <f t="shared" si="36"/>
        <v>0</v>
      </c>
      <c r="BI199" s="140">
        <f t="shared" si="37"/>
        <v>0</v>
      </c>
      <c r="BJ199" s="140">
        <f t="shared" si="38"/>
        <v>0</v>
      </c>
      <c r="BK199" s="13" t="s">
        <v>129</v>
      </c>
      <c r="BL199" s="140">
        <f t="shared" si="39"/>
        <v>0</v>
      </c>
      <c r="BM199" s="13" t="s">
        <v>193</v>
      </c>
      <c r="BN199" s="139" t="s">
        <v>352</v>
      </c>
    </row>
    <row r="200" spans="2:66" s="1" customFormat="1" ht="33" customHeight="1">
      <c r="B200" s="127"/>
      <c r="C200" s="128" t="s">
        <v>353</v>
      </c>
      <c r="D200" s="128" t="s">
        <v>124</v>
      </c>
      <c r="E200" s="129" t="s">
        <v>354</v>
      </c>
      <c r="F200" s="130" t="s">
        <v>355</v>
      </c>
      <c r="G200" s="130"/>
      <c r="H200" s="131" t="s">
        <v>347</v>
      </c>
      <c r="I200" s="132">
        <v>7218.2520000000004</v>
      </c>
      <c r="J200" s="133"/>
      <c r="K200" s="133">
        <f t="shared" si="30"/>
        <v>0</v>
      </c>
      <c r="L200" s="134"/>
      <c r="M200" s="25"/>
      <c r="N200" s="135" t="s">
        <v>1</v>
      </c>
      <c r="O200" s="136" t="s">
        <v>36</v>
      </c>
      <c r="P200" s="137">
        <v>0</v>
      </c>
      <c r="Q200" s="137">
        <f t="shared" si="31"/>
        <v>0</v>
      </c>
      <c r="R200" s="137">
        <v>8.0000000000000007E-5</v>
      </c>
      <c r="S200" s="137">
        <f t="shared" si="32"/>
        <v>0.57746016000000011</v>
      </c>
      <c r="T200" s="137">
        <v>0</v>
      </c>
      <c r="U200" s="138">
        <f t="shared" si="33"/>
        <v>0</v>
      </c>
      <c r="AS200" s="139" t="s">
        <v>193</v>
      </c>
      <c r="AU200" s="139" t="s">
        <v>124</v>
      </c>
      <c r="AV200" s="139" t="s">
        <v>129</v>
      </c>
      <c r="AZ200" s="13" t="s">
        <v>122</v>
      </c>
      <c r="BF200" s="140">
        <f t="shared" si="34"/>
        <v>0</v>
      </c>
      <c r="BG200" s="140">
        <f t="shared" si="35"/>
        <v>0</v>
      </c>
      <c r="BH200" s="140">
        <f t="shared" si="36"/>
        <v>0</v>
      </c>
      <c r="BI200" s="140">
        <f t="shared" si="37"/>
        <v>0</v>
      </c>
      <c r="BJ200" s="140">
        <f t="shared" si="38"/>
        <v>0</v>
      </c>
      <c r="BK200" s="13" t="s">
        <v>129</v>
      </c>
      <c r="BL200" s="140">
        <f t="shared" si="39"/>
        <v>0</v>
      </c>
      <c r="BM200" s="13" t="s">
        <v>193</v>
      </c>
      <c r="BN200" s="139" t="s">
        <v>356</v>
      </c>
    </row>
    <row r="201" spans="2:66" s="1" customFormat="1" ht="24.2" customHeight="1">
      <c r="B201" s="127"/>
      <c r="C201" s="141" t="s">
        <v>357</v>
      </c>
      <c r="D201" s="141" t="s">
        <v>182</v>
      </c>
      <c r="E201" s="142" t="s">
        <v>358</v>
      </c>
      <c r="F201" s="143" t="s">
        <v>359</v>
      </c>
      <c r="G201" s="143"/>
      <c r="H201" s="144" t="s">
        <v>252</v>
      </c>
      <c r="I201" s="145">
        <v>137.01599999999999</v>
      </c>
      <c r="J201" s="146"/>
      <c r="K201" s="146">
        <f t="shared" si="30"/>
        <v>0</v>
      </c>
      <c r="L201" s="147"/>
      <c r="M201" s="148"/>
      <c r="N201" s="149" t="s">
        <v>1</v>
      </c>
      <c r="O201" s="150" t="s">
        <v>36</v>
      </c>
      <c r="P201" s="137">
        <v>0</v>
      </c>
      <c r="Q201" s="137">
        <f t="shared" si="31"/>
        <v>0</v>
      </c>
      <c r="R201" s="137">
        <v>0.13070000000000001</v>
      </c>
      <c r="S201" s="137">
        <f t="shared" si="32"/>
        <v>17.907991200000001</v>
      </c>
      <c r="T201" s="137">
        <v>0</v>
      </c>
      <c r="U201" s="138">
        <f t="shared" si="33"/>
        <v>0</v>
      </c>
      <c r="AS201" s="139" t="s">
        <v>259</v>
      </c>
      <c r="AU201" s="139" t="s">
        <v>182</v>
      </c>
      <c r="AV201" s="139" t="s">
        <v>129</v>
      </c>
      <c r="AZ201" s="13" t="s">
        <v>122</v>
      </c>
      <c r="BF201" s="140">
        <f t="shared" si="34"/>
        <v>0</v>
      </c>
      <c r="BG201" s="140">
        <f t="shared" si="35"/>
        <v>0</v>
      </c>
      <c r="BH201" s="140">
        <f t="shared" si="36"/>
        <v>0</v>
      </c>
      <c r="BI201" s="140">
        <f t="shared" si="37"/>
        <v>0</v>
      </c>
      <c r="BJ201" s="140">
        <f t="shared" si="38"/>
        <v>0</v>
      </c>
      <c r="BK201" s="13" t="s">
        <v>129</v>
      </c>
      <c r="BL201" s="140">
        <f t="shared" si="39"/>
        <v>0</v>
      </c>
      <c r="BM201" s="13" t="s">
        <v>193</v>
      </c>
      <c r="BN201" s="139" t="s">
        <v>360</v>
      </c>
    </row>
    <row r="202" spans="2:66" s="1" customFormat="1" ht="24.2" customHeight="1">
      <c r="B202" s="127"/>
      <c r="C202" s="128" t="s">
        <v>361</v>
      </c>
      <c r="D202" s="128" t="s">
        <v>124</v>
      </c>
      <c r="E202" s="129" t="s">
        <v>362</v>
      </c>
      <c r="F202" s="130" t="s">
        <v>363</v>
      </c>
      <c r="G202" s="130"/>
      <c r="H202" s="131" t="s">
        <v>347</v>
      </c>
      <c r="I202" s="132">
        <v>9675.2139999999999</v>
      </c>
      <c r="J202" s="133"/>
      <c r="K202" s="133">
        <f t="shared" si="30"/>
        <v>0</v>
      </c>
      <c r="L202" s="134"/>
      <c r="M202" s="25"/>
      <c r="N202" s="135" t="s">
        <v>1</v>
      </c>
      <c r="O202" s="136" t="s">
        <v>36</v>
      </c>
      <c r="P202" s="137">
        <v>0</v>
      </c>
      <c r="Q202" s="137">
        <f t="shared" si="31"/>
        <v>0</v>
      </c>
      <c r="R202" s="137">
        <v>6.0000000000000002E-5</v>
      </c>
      <c r="S202" s="137">
        <f t="shared" si="32"/>
        <v>0.58051284000000003</v>
      </c>
      <c r="T202" s="137">
        <v>0</v>
      </c>
      <c r="U202" s="138">
        <f t="shared" si="33"/>
        <v>0</v>
      </c>
      <c r="AS202" s="139" t="s">
        <v>193</v>
      </c>
      <c r="AU202" s="139" t="s">
        <v>124</v>
      </c>
      <c r="AV202" s="139" t="s">
        <v>129</v>
      </c>
      <c r="AZ202" s="13" t="s">
        <v>122</v>
      </c>
      <c r="BF202" s="140">
        <f t="shared" si="34"/>
        <v>0</v>
      </c>
      <c r="BG202" s="140">
        <f t="shared" si="35"/>
        <v>0</v>
      </c>
      <c r="BH202" s="140">
        <f t="shared" si="36"/>
        <v>0</v>
      </c>
      <c r="BI202" s="140">
        <f t="shared" si="37"/>
        <v>0</v>
      </c>
      <c r="BJ202" s="140">
        <f t="shared" si="38"/>
        <v>0</v>
      </c>
      <c r="BK202" s="13" t="s">
        <v>129</v>
      </c>
      <c r="BL202" s="140">
        <f t="shared" si="39"/>
        <v>0</v>
      </c>
      <c r="BM202" s="13" t="s">
        <v>193</v>
      </c>
      <c r="BN202" s="139" t="s">
        <v>364</v>
      </c>
    </row>
    <row r="203" spans="2:66" s="1" customFormat="1" ht="16.5" customHeight="1">
      <c r="B203" s="127"/>
      <c r="C203" s="141" t="s">
        <v>365</v>
      </c>
      <c r="D203" s="141" t="s">
        <v>182</v>
      </c>
      <c r="E203" s="142" t="s">
        <v>366</v>
      </c>
      <c r="F203" s="143" t="s">
        <v>367</v>
      </c>
      <c r="G203" s="143"/>
      <c r="H203" s="144" t="s">
        <v>174</v>
      </c>
      <c r="I203" s="145">
        <v>9.6750000000000007</v>
      </c>
      <c r="J203" s="146"/>
      <c r="K203" s="146">
        <f t="shared" si="30"/>
        <v>0</v>
      </c>
      <c r="L203" s="147"/>
      <c r="M203" s="148"/>
      <c r="N203" s="149" t="s">
        <v>1</v>
      </c>
      <c r="O203" s="150" t="s">
        <v>36</v>
      </c>
      <c r="P203" s="137">
        <v>0</v>
      </c>
      <c r="Q203" s="137">
        <f t="shared" si="31"/>
        <v>0</v>
      </c>
      <c r="R203" s="137">
        <v>1</v>
      </c>
      <c r="S203" s="137">
        <f t="shared" si="32"/>
        <v>9.6750000000000007</v>
      </c>
      <c r="T203" s="137">
        <v>0</v>
      </c>
      <c r="U203" s="138">
        <f t="shared" si="33"/>
        <v>0</v>
      </c>
      <c r="AS203" s="139" t="s">
        <v>259</v>
      </c>
      <c r="AU203" s="139" t="s">
        <v>182</v>
      </c>
      <c r="AV203" s="139" t="s">
        <v>129</v>
      </c>
      <c r="AZ203" s="13" t="s">
        <v>122</v>
      </c>
      <c r="BF203" s="140">
        <f t="shared" si="34"/>
        <v>0</v>
      </c>
      <c r="BG203" s="140">
        <f t="shared" si="35"/>
        <v>0</v>
      </c>
      <c r="BH203" s="140">
        <f t="shared" si="36"/>
        <v>0</v>
      </c>
      <c r="BI203" s="140">
        <f t="shared" si="37"/>
        <v>0</v>
      </c>
      <c r="BJ203" s="140">
        <f t="shared" si="38"/>
        <v>0</v>
      </c>
      <c r="BK203" s="13" t="s">
        <v>129</v>
      </c>
      <c r="BL203" s="140">
        <f t="shared" si="39"/>
        <v>0</v>
      </c>
      <c r="BM203" s="13" t="s">
        <v>193</v>
      </c>
      <c r="BN203" s="139" t="s">
        <v>368</v>
      </c>
    </row>
    <row r="204" spans="2:66" s="1" customFormat="1" ht="24.2" customHeight="1">
      <c r="B204" s="127"/>
      <c r="C204" s="128" t="s">
        <v>369</v>
      </c>
      <c r="D204" s="128" t="s">
        <v>124</v>
      </c>
      <c r="E204" s="129" t="s">
        <v>370</v>
      </c>
      <c r="F204" s="130" t="s">
        <v>371</v>
      </c>
      <c r="G204" s="130"/>
      <c r="H204" s="131" t="s">
        <v>174</v>
      </c>
      <c r="I204" s="132">
        <v>36.402000000000001</v>
      </c>
      <c r="J204" s="133"/>
      <c r="K204" s="133">
        <f t="shared" si="30"/>
        <v>0</v>
      </c>
      <c r="L204" s="134"/>
      <c r="M204" s="25"/>
      <c r="N204" s="135" t="s">
        <v>1</v>
      </c>
      <c r="O204" s="136" t="s">
        <v>36</v>
      </c>
      <c r="P204" s="137">
        <v>0</v>
      </c>
      <c r="Q204" s="137">
        <f t="shared" si="31"/>
        <v>0</v>
      </c>
      <c r="R204" s="137">
        <v>0</v>
      </c>
      <c r="S204" s="137">
        <f t="shared" si="32"/>
        <v>0</v>
      </c>
      <c r="T204" s="137">
        <v>0</v>
      </c>
      <c r="U204" s="138">
        <f t="shared" si="33"/>
        <v>0</v>
      </c>
      <c r="AS204" s="139" t="s">
        <v>193</v>
      </c>
      <c r="AU204" s="139" t="s">
        <v>124</v>
      </c>
      <c r="AV204" s="139" t="s">
        <v>129</v>
      </c>
      <c r="AZ204" s="13" t="s">
        <v>122</v>
      </c>
      <c r="BF204" s="140">
        <f t="shared" si="34"/>
        <v>0</v>
      </c>
      <c r="BG204" s="140">
        <f t="shared" si="35"/>
        <v>0</v>
      </c>
      <c r="BH204" s="140">
        <f t="shared" si="36"/>
        <v>0</v>
      </c>
      <c r="BI204" s="140">
        <f t="shared" si="37"/>
        <v>0</v>
      </c>
      <c r="BJ204" s="140">
        <f t="shared" si="38"/>
        <v>0</v>
      </c>
      <c r="BK204" s="13" t="s">
        <v>129</v>
      </c>
      <c r="BL204" s="140">
        <f t="shared" si="39"/>
        <v>0</v>
      </c>
      <c r="BM204" s="13" t="s">
        <v>193</v>
      </c>
      <c r="BN204" s="139" t="s">
        <v>372</v>
      </c>
    </row>
    <row r="205" spans="2:66" s="11" customFormat="1" ht="22.9" customHeight="1">
      <c r="B205" s="116"/>
      <c r="D205" s="117" t="s">
        <v>69</v>
      </c>
      <c r="E205" s="125" t="s">
        <v>373</v>
      </c>
      <c r="F205" s="125" t="s">
        <v>374</v>
      </c>
      <c r="G205" s="125"/>
      <c r="K205" s="126">
        <f>BL205</f>
        <v>0</v>
      </c>
      <c r="M205" s="116"/>
      <c r="N205" s="120"/>
      <c r="Q205" s="121">
        <f>SUM(Q206:Q207)</f>
        <v>0</v>
      </c>
      <c r="S205" s="121">
        <f>SUM(S206:S207)</f>
        <v>0.14320832</v>
      </c>
      <c r="U205" s="122">
        <f>SUM(U206:U207)</f>
        <v>0</v>
      </c>
      <c r="AS205" s="117" t="s">
        <v>129</v>
      </c>
      <c r="AU205" s="123" t="s">
        <v>69</v>
      </c>
      <c r="AV205" s="123" t="s">
        <v>78</v>
      </c>
      <c r="AZ205" s="117" t="s">
        <v>122</v>
      </c>
      <c r="BL205" s="124">
        <f>SUM(BL206:BL207)</f>
        <v>0</v>
      </c>
    </row>
    <row r="206" spans="2:66" s="1" customFormat="1" ht="24.2" customHeight="1">
      <c r="B206" s="127"/>
      <c r="C206" s="128" t="s">
        <v>375</v>
      </c>
      <c r="D206" s="128" t="s">
        <v>124</v>
      </c>
      <c r="E206" s="129" t="s">
        <v>376</v>
      </c>
      <c r="F206" s="130" t="s">
        <v>377</v>
      </c>
      <c r="G206" s="130"/>
      <c r="H206" s="131" t="s">
        <v>152</v>
      </c>
      <c r="I206" s="132">
        <v>447.52600000000001</v>
      </c>
      <c r="J206" s="133"/>
      <c r="K206" s="133">
        <f>ROUND(J206*I206,2)</f>
        <v>0</v>
      </c>
      <c r="L206" s="134"/>
      <c r="M206" s="25"/>
      <c r="N206" s="135" t="s">
        <v>1</v>
      </c>
      <c r="O206" s="136" t="s">
        <v>36</v>
      </c>
      <c r="P206" s="137">
        <v>0</v>
      </c>
      <c r="Q206" s="137">
        <f>P206*I206</f>
        <v>0</v>
      </c>
      <c r="R206" s="137">
        <v>2.4000000000000001E-4</v>
      </c>
      <c r="S206" s="137">
        <f>R206*I206</f>
        <v>0.10740624</v>
      </c>
      <c r="T206" s="137">
        <v>0</v>
      </c>
      <c r="U206" s="138">
        <f>T206*I206</f>
        <v>0</v>
      </c>
      <c r="AS206" s="139" t="s">
        <v>193</v>
      </c>
      <c r="AU206" s="139" t="s">
        <v>124</v>
      </c>
      <c r="AV206" s="139" t="s">
        <v>129</v>
      </c>
      <c r="AZ206" s="13" t="s">
        <v>122</v>
      </c>
      <c r="BF206" s="140">
        <f>IF(O206="základná",K206,0)</f>
        <v>0</v>
      </c>
      <c r="BG206" s="140">
        <f>IF(O206="znížená",K206,0)</f>
        <v>0</v>
      </c>
      <c r="BH206" s="140">
        <f>IF(O206="zákl. prenesená",K206,0)</f>
        <v>0</v>
      </c>
      <c r="BI206" s="140">
        <f>IF(O206="zníž. prenesená",K206,0)</f>
        <v>0</v>
      </c>
      <c r="BJ206" s="140">
        <f>IF(O206="nulová",K206,0)</f>
        <v>0</v>
      </c>
      <c r="BK206" s="13" t="s">
        <v>129</v>
      </c>
      <c r="BL206" s="140">
        <f>ROUND(J206*I206,2)</f>
        <v>0</v>
      </c>
      <c r="BM206" s="13" t="s">
        <v>193</v>
      </c>
      <c r="BN206" s="139" t="s">
        <v>378</v>
      </c>
    </row>
    <row r="207" spans="2:66" s="1" customFormat="1" ht="24.2" customHeight="1">
      <c r="B207" s="127"/>
      <c r="C207" s="128" t="s">
        <v>379</v>
      </c>
      <c r="D207" s="128" t="s">
        <v>124</v>
      </c>
      <c r="E207" s="129" t="s">
        <v>380</v>
      </c>
      <c r="F207" s="130" t="s">
        <v>381</v>
      </c>
      <c r="G207" s="130"/>
      <c r="H207" s="131" t="s">
        <v>152</v>
      </c>
      <c r="I207" s="132">
        <v>447.52600000000001</v>
      </c>
      <c r="J207" s="133"/>
      <c r="K207" s="133">
        <f>ROUND(J207*I207,2)</f>
        <v>0</v>
      </c>
      <c r="L207" s="134"/>
      <c r="M207" s="25"/>
      <c r="N207" s="135" t="s">
        <v>1</v>
      </c>
      <c r="O207" s="136" t="s">
        <v>36</v>
      </c>
      <c r="P207" s="137">
        <v>0</v>
      </c>
      <c r="Q207" s="137">
        <f>P207*I207</f>
        <v>0</v>
      </c>
      <c r="R207" s="137">
        <v>8.0000000000000007E-5</v>
      </c>
      <c r="S207" s="137">
        <f>R207*I207</f>
        <v>3.5802080000000007E-2</v>
      </c>
      <c r="T207" s="137">
        <v>0</v>
      </c>
      <c r="U207" s="138">
        <f>T207*I207</f>
        <v>0</v>
      </c>
      <c r="AS207" s="139" t="s">
        <v>193</v>
      </c>
      <c r="AU207" s="139" t="s">
        <v>124</v>
      </c>
      <c r="AV207" s="139" t="s">
        <v>129</v>
      </c>
      <c r="AZ207" s="13" t="s">
        <v>122</v>
      </c>
      <c r="BF207" s="140">
        <f>IF(O207="základná",K207,0)</f>
        <v>0</v>
      </c>
      <c r="BG207" s="140">
        <f>IF(O207="znížená",K207,0)</f>
        <v>0</v>
      </c>
      <c r="BH207" s="140">
        <f>IF(O207="zákl. prenesená",K207,0)</f>
        <v>0</v>
      </c>
      <c r="BI207" s="140">
        <f>IF(O207="zníž. prenesená",K207,0)</f>
        <v>0</v>
      </c>
      <c r="BJ207" s="140">
        <f>IF(O207="nulová",K207,0)</f>
        <v>0</v>
      </c>
      <c r="BK207" s="13" t="s">
        <v>129</v>
      </c>
      <c r="BL207" s="140">
        <f>ROUND(J207*I207,2)</f>
        <v>0</v>
      </c>
      <c r="BM207" s="13" t="s">
        <v>193</v>
      </c>
      <c r="BN207" s="139" t="s">
        <v>382</v>
      </c>
    </row>
    <row r="208" spans="2:66" s="11" customFormat="1" ht="25.9" customHeight="1">
      <c r="B208" s="116"/>
      <c r="D208" s="117" t="s">
        <v>69</v>
      </c>
      <c r="E208" s="118" t="s">
        <v>383</v>
      </c>
      <c r="F208" s="118" t="s">
        <v>384</v>
      </c>
      <c r="G208" s="118"/>
      <c r="K208" s="119">
        <f>BL208</f>
        <v>0</v>
      </c>
      <c r="M208" s="116"/>
      <c r="N208" s="120"/>
      <c r="Q208" s="121">
        <f>SUM(Q209:Q232)</f>
        <v>0</v>
      </c>
      <c r="S208" s="121">
        <f>SUM(S209:S232)</f>
        <v>0</v>
      </c>
      <c r="U208" s="122">
        <f>SUM(U209:U232)</f>
        <v>0</v>
      </c>
      <c r="AS208" s="117" t="s">
        <v>128</v>
      </c>
      <c r="AU208" s="123" t="s">
        <v>69</v>
      </c>
      <c r="AV208" s="123" t="s">
        <v>70</v>
      </c>
      <c r="AZ208" s="117" t="s">
        <v>122</v>
      </c>
      <c r="BL208" s="124">
        <f>SUM(BL209:BL232)</f>
        <v>0</v>
      </c>
    </row>
    <row r="209" spans="2:66" s="1" customFormat="1" ht="24.2" customHeight="1">
      <c r="B209" s="127"/>
      <c r="C209" s="128" t="s">
        <v>385</v>
      </c>
      <c r="D209" s="128" t="s">
        <v>124</v>
      </c>
      <c r="E209" s="129" t="s">
        <v>386</v>
      </c>
      <c r="F209" s="130" t="s">
        <v>387</v>
      </c>
      <c r="G209" s="130"/>
      <c r="H209" s="131" t="s">
        <v>252</v>
      </c>
      <c r="I209" s="132">
        <v>110</v>
      </c>
      <c r="J209" s="133"/>
      <c r="K209" s="133">
        <f t="shared" ref="K209:K232" si="40">ROUND(J209*I209,2)</f>
        <v>0</v>
      </c>
      <c r="L209" s="134"/>
      <c r="M209" s="25"/>
      <c r="N209" s="135" t="s">
        <v>1</v>
      </c>
      <c r="O209" s="136" t="s">
        <v>36</v>
      </c>
      <c r="P209" s="137">
        <v>0</v>
      </c>
      <c r="Q209" s="137">
        <f t="shared" ref="Q209:Q232" si="41">P209*I209</f>
        <v>0</v>
      </c>
      <c r="R209" s="137">
        <v>0</v>
      </c>
      <c r="S209" s="137">
        <f t="shared" ref="S209:S232" si="42">R209*I209</f>
        <v>0</v>
      </c>
      <c r="T209" s="137">
        <v>0</v>
      </c>
      <c r="U209" s="138">
        <f t="shared" ref="U209:U232" si="43">T209*I209</f>
        <v>0</v>
      </c>
      <c r="AS209" s="139" t="s">
        <v>186</v>
      </c>
      <c r="AU209" s="139" t="s">
        <v>124</v>
      </c>
      <c r="AV209" s="139" t="s">
        <v>78</v>
      </c>
      <c r="AZ209" s="13" t="s">
        <v>122</v>
      </c>
      <c r="BF209" s="140">
        <f t="shared" ref="BF209:BF232" si="44">IF(O209="základná",K209,0)</f>
        <v>0</v>
      </c>
      <c r="BG209" s="140">
        <f t="shared" ref="BG209:BG232" si="45">IF(O209="znížená",K209,0)</f>
        <v>0</v>
      </c>
      <c r="BH209" s="140">
        <f t="shared" ref="BH209:BH232" si="46">IF(O209="zákl. prenesená",K209,0)</f>
        <v>0</v>
      </c>
      <c r="BI209" s="140">
        <f t="shared" ref="BI209:BI232" si="47">IF(O209="zníž. prenesená",K209,0)</f>
        <v>0</v>
      </c>
      <c r="BJ209" s="140">
        <f t="shared" ref="BJ209:BJ232" si="48">IF(O209="nulová",K209,0)</f>
        <v>0</v>
      </c>
      <c r="BK209" s="13" t="s">
        <v>129</v>
      </c>
      <c r="BL209" s="140">
        <f t="shared" ref="BL209:BL232" si="49">ROUND(J209*I209,2)</f>
        <v>0</v>
      </c>
      <c r="BM209" s="13" t="s">
        <v>186</v>
      </c>
      <c r="BN209" s="139" t="s">
        <v>388</v>
      </c>
    </row>
    <row r="210" spans="2:66" s="1" customFormat="1" ht="24.2" customHeight="1">
      <c r="B210" s="127"/>
      <c r="C210" s="141" t="s">
        <v>389</v>
      </c>
      <c r="D210" s="141" t="s">
        <v>182</v>
      </c>
      <c r="E210" s="142" t="s">
        <v>390</v>
      </c>
      <c r="F210" s="143" t="s">
        <v>391</v>
      </c>
      <c r="G210" s="143"/>
      <c r="H210" s="144" t="s">
        <v>252</v>
      </c>
      <c r="I210" s="145">
        <v>110</v>
      </c>
      <c r="J210" s="146"/>
      <c r="K210" s="146">
        <f t="shared" si="40"/>
        <v>0</v>
      </c>
      <c r="L210" s="147"/>
      <c r="M210" s="148"/>
      <c r="N210" s="149" t="s">
        <v>1</v>
      </c>
      <c r="O210" s="150" t="s">
        <v>36</v>
      </c>
      <c r="P210" s="137">
        <v>0</v>
      </c>
      <c r="Q210" s="137">
        <f t="shared" si="41"/>
        <v>0</v>
      </c>
      <c r="R210" s="137">
        <v>0</v>
      </c>
      <c r="S210" s="137">
        <f t="shared" si="42"/>
        <v>0</v>
      </c>
      <c r="T210" s="137">
        <v>0</v>
      </c>
      <c r="U210" s="138">
        <f t="shared" si="43"/>
        <v>0</v>
      </c>
      <c r="AS210" s="139" t="s">
        <v>185</v>
      </c>
      <c r="AU210" s="139" t="s">
        <v>182</v>
      </c>
      <c r="AV210" s="139" t="s">
        <v>78</v>
      </c>
      <c r="AZ210" s="13" t="s">
        <v>122</v>
      </c>
      <c r="BF210" s="140">
        <f t="shared" si="44"/>
        <v>0</v>
      </c>
      <c r="BG210" s="140">
        <f t="shared" si="45"/>
        <v>0</v>
      </c>
      <c r="BH210" s="140">
        <f t="shared" si="46"/>
        <v>0</v>
      </c>
      <c r="BI210" s="140">
        <f t="shared" si="47"/>
        <v>0</v>
      </c>
      <c r="BJ210" s="140">
        <f t="shared" si="48"/>
        <v>0</v>
      </c>
      <c r="BK210" s="13" t="s">
        <v>129</v>
      </c>
      <c r="BL210" s="140">
        <f t="shared" si="49"/>
        <v>0</v>
      </c>
      <c r="BM210" s="13" t="s">
        <v>186</v>
      </c>
      <c r="BN210" s="139" t="s">
        <v>392</v>
      </c>
    </row>
    <row r="211" spans="2:66" s="1" customFormat="1" ht="37.9" customHeight="1">
      <c r="B211" s="127"/>
      <c r="C211" s="128" t="s">
        <v>393</v>
      </c>
      <c r="D211" s="128" t="s">
        <v>124</v>
      </c>
      <c r="E211" s="129" t="s">
        <v>394</v>
      </c>
      <c r="F211" s="130" t="s">
        <v>395</v>
      </c>
      <c r="G211" s="130"/>
      <c r="H211" s="131" t="s">
        <v>257</v>
      </c>
      <c r="I211" s="132">
        <v>2</v>
      </c>
      <c r="J211" s="133"/>
      <c r="K211" s="133">
        <f t="shared" si="40"/>
        <v>0</v>
      </c>
      <c r="L211" s="134"/>
      <c r="M211" s="25"/>
      <c r="N211" s="135" t="s">
        <v>1</v>
      </c>
      <c r="O211" s="136" t="s">
        <v>36</v>
      </c>
      <c r="P211" s="137">
        <v>0</v>
      </c>
      <c r="Q211" s="137">
        <f t="shared" si="41"/>
        <v>0</v>
      </c>
      <c r="R211" s="137">
        <v>0</v>
      </c>
      <c r="S211" s="137">
        <f t="shared" si="42"/>
        <v>0</v>
      </c>
      <c r="T211" s="137">
        <v>0</v>
      </c>
      <c r="U211" s="138">
        <f t="shared" si="43"/>
        <v>0</v>
      </c>
      <c r="AS211" s="139" t="s">
        <v>186</v>
      </c>
      <c r="AU211" s="139" t="s">
        <v>124</v>
      </c>
      <c r="AV211" s="139" t="s">
        <v>78</v>
      </c>
      <c r="AZ211" s="13" t="s">
        <v>122</v>
      </c>
      <c r="BF211" s="140">
        <f t="shared" si="44"/>
        <v>0</v>
      </c>
      <c r="BG211" s="140">
        <f t="shared" si="45"/>
        <v>0</v>
      </c>
      <c r="BH211" s="140">
        <f t="shared" si="46"/>
        <v>0</v>
      </c>
      <c r="BI211" s="140">
        <f t="shared" si="47"/>
        <v>0</v>
      </c>
      <c r="BJ211" s="140">
        <f t="shared" si="48"/>
        <v>0</v>
      </c>
      <c r="BK211" s="13" t="s">
        <v>129</v>
      </c>
      <c r="BL211" s="140">
        <f t="shared" si="49"/>
        <v>0</v>
      </c>
      <c r="BM211" s="13" t="s">
        <v>186</v>
      </c>
      <c r="BN211" s="139" t="s">
        <v>396</v>
      </c>
    </row>
    <row r="212" spans="2:66" s="1" customFormat="1" ht="16.5" customHeight="1">
      <c r="B212" s="127"/>
      <c r="C212" s="141" t="s">
        <v>397</v>
      </c>
      <c r="D212" s="141" t="s">
        <v>182</v>
      </c>
      <c r="E212" s="142" t="s">
        <v>398</v>
      </c>
      <c r="F212" s="143" t="s">
        <v>399</v>
      </c>
      <c r="G212" s="143"/>
      <c r="H212" s="144" t="s">
        <v>257</v>
      </c>
      <c r="I212" s="145">
        <v>2</v>
      </c>
      <c r="J212" s="146"/>
      <c r="K212" s="146">
        <f t="shared" si="40"/>
        <v>0</v>
      </c>
      <c r="L212" s="147"/>
      <c r="M212" s="148"/>
      <c r="N212" s="149" t="s">
        <v>1</v>
      </c>
      <c r="O212" s="150" t="s">
        <v>36</v>
      </c>
      <c r="P212" s="137">
        <v>0</v>
      </c>
      <c r="Q212" s="137">
        <f t="shared" si="41"/>
        <v>0</v>
      </c>
      <c r="R212" s="137">
        <v>0</v>
      </c>
      <c r="S212" s="137">
        <f t="shared" si="42"/>
        <v>0</v>
      </c>
      <c r="T212" s="137">
        <v>0</v>
      </c>
      <c r="U212" s="138">
        <f t="shared" si="43"/>
        <v>0</v>
      </c>
      <c r="AS212" s="139" t="s">
        <v>185</v>
      </c>
      <c r="AU212" s="139" t="s">
        <v>182</v>
      </c>
      <c r="AV212" s="139" t="s">
        <v>78</v>
      </c>
      <c r="AZ212" s="13" t="s">
        <v>122</v>
      </c>
      <c r="BF212" s="140">
        <f t="shared" si="44"/>
        <v>0</v>
      </c>
      <c r="BG212" s="140">
        <f t="shared" si="45"/>
        <v>0</v>
      </c>
      <c r="BH212" s="140">
        <f t="shared" si="46"/>
        <v>0</v>
      </c>
      <c r="BI212" s="140">
        <f t="shared" si="47"/>
        <v>0</v>
      </c>
      <c r="BJ212" s="140">
        <f t="shared" si="48"/>
        <v>0</v>
      </c>
      <c r="BK212" s="13" t="s">
        <v>129</v>
      </c>
      <c r="BL212" s="140">
        <f t="shared" si="49"/>
        <v>0</v>
      </c>
      <c r="BM212" s="13" t="s">
        <v>186</v>
      </c>
      <c r="BN212" s="139" t="s">
        <v>400</v>
      </c>
    </row>
    <row r="213" spans="2:66" s="1" customFormat="1" ht="24.2" customHeight="1">
      <c r="B213" s="127"/>
      <c r="C213" s="128" t="s">
        <v>401</v>
      </c>
      <c r="D213" s="128" t="s">
        <v>124</v>
      </c>
      <c r="E213" s="129" t="s">
        <v>402</v>
      </c>
      <c r="F213" s="130" t="s">
        <v>403</v>
      </c>
      <c r="G213" s="130"/>
      <c r="H213" s="131" t="s">
        <v>252</v>
      </c>
      <c r="I213" s="132">
        <v>144</v>
      </c>
      <c r="J213" s="133"/>
      <c r="K213" s="133">
        <f t="shared" si="40"/>
        <v>0</v>
      </c>
      <c r="L213" s="134"/>
      <c r="M213" s="25"/>
      <c r="N213" s="135" t="s">
        <v>1</v>
      </c>
      <c r="O213" s="136" t="s">
        <v>36</v>
      </c>
      <c r="P213" s="137">
        <v>0</v>
      </c>
      <c r="Q213" s="137">
        <f t="shared" si="41"/>
        <v>0</v>
      </c>
      <c r="R213" s="137">
        <v>0</v>
      </c>
      <c r="S213" s="137">
        <f t="shared" si="42"/>
        <v>0</v>
      </c>
      <c r="T213" s="137">
        <v>0</v>
      </c>
      <c r="U213" s="138">
        <f t="shared" si="43"/>
        <v>0</v>
      </c>
      <c r="AS213" s="139" t="s">
        <v>186</v>
      </c>
      <c r="AU213" s="139" t="s">
        <v>124</v>
      </c>
      <c r="AV213" s="139" t="s">
        <v>78</v>
      </c>
      <c r="AZ213" s="13" t="s">
        <v>122</v>
      </c>
      <c r="BF213" s="140">
        <f t="shared" si="44"/>
        <v>0</v>
      </c>
      <c r="BG213" s="140">
        <f t="shared" si="45"/>
        <v>0</v>
      </c>
      <c r="BH213" s="140">
        <f t="shared" si="46"/>
        <v>0</v>
      </c>
      <c r="BI213" s="140">
        <f t="shared" si="47"/>
        <v>0</v>
      </c>
      <c r="BJ213" s="140">
        <f t="shared" si="48"/>
        <v>0</v>
      </c>
      <c r="BK213" s="13" t="s">
        <v>129</v>
      </c>
      <c r="BL213" s="140">
        <f t="shared" si="49"/>
        <v>0</v>
      </c>
      <c r="BM213" s="13" t="s">
        <v>186</v>
      </c>
      <c r="BN213" s="139" t="s">
        <v>404</v>
      </c>
    </row>
    <row r="214" spans="2:66" s="1" customFormat="1" ht="33" customHeight="1">
      <c r="B214" s="127"/>
      <c r="C214" s="141" t="s">
        <v>186</v>
      </c>
      <c r="D214" s="141" t="s">
        <v>182</v>
      </c>
      <c r="E214" s="142" t="s">
        <v>405</v>
      </c>
      <c r="F214" s="143" t="s">
        <v>406</v>
      </c>
      <c r="G214" s="143"/>
      <c r="H214" s="144" t="s">
        <v>252</v>
      </c>
      <c r="I214" s="145">
        <v>144</v>
      </c>
      <c r="J214" s="146"/>
      <c r="K214" s="146">
        <f t="shared" si="40"/>
        <v>0</v>
      </c>
      <c r="L214" s="147"/>
      <c r="M214" s="148"/>
      <c r="N214" s="149" t="s">
        <v>1</v>
      </c>
      <c r="O214" s="150" t="s">
        <v>36</v>
      </c>
      <c r="P214" s="137">
        <v>0</v>
      </c>
      <c r="Q214" s="137">
        <f t="shared" si="41"/>
        <v>0</v>
      </c>
      <c r="R214" s="137">
        <v>0</v>
      </c>
      <c r="S214" s="137">
        <f t="shared" si="42"/>
        <v>0</v>
      </c>
      <c r="T214" s="137">
        <v>0</v>
      </c>
      <c r="U214" s="138">
        <f t="shared" si="43"/>
        <v>0</v>
      </c>
      <c r="AS214" s="139" t="s">
        <v>185</v>
      </c>
      <c r="AU214" s="139" t="s">
        <v>182</v>
      </c>
      <c r="AV214" s="139" t="s">
        <v>78</v>
      </c>
      <c r="AZ214" s="13" t="s">
        <v>122</v>
      </c>
      <c r="BF214" s="140">
        <f t="shared" si="44"/>
        <v>0</v>
      </c>
      <c r="BG214" s="140">
        <f t="shared" si="45"/>
        <v>0</v>
      </c>
      <c r="BH214" s="140">
        <f t="shared" si="46"/>
        <v>0</v>
      </c>
      <c r="BI214" s="140">
        <f t="shared" si="47"/>
        <v>0</v>
      </c>
      <c r="BJ214" s="140">
        <f t="shared" si="48"/>
        <v>0</v>
      </c>
      <c r="BK214" s="13" t="s">
        <v>129</v>
      </c>
      <c r="BL214" s="140">
        <f t="shared" si="49"/>
        <v>0</v>
      </c>
      <c r="BM214" s="13" t="s">
        <v>186</v>
      </c>
      <c r="BN214" s="139" t="s">
        <v>407</v>
      </c>
    </row>
    <row r="215" spans="2:66" s="1" customFormat="1" ht="37.9" customHeight="1">
      <c r="B215" s="127"/>
      <c r="C215" s="141" t="s">
        <v>408</v>
      </c>
      <c r="D215" s="141" t="s">
        <v>182</v>
      </c>
      <c r="E215" s="142" t="s">
        <v>409</v>
      </c>
      <c r="F215" s="143" t="s">
        <v>410</v>
      </c>
      <c r="G215" s="143"/>
      <c r="H215" s="144" t="s">
        <v>257</v>
      </c>
      <c r="I215" s="145">
        <v>9.6</v>
      </c>
      <c r="J215" s="146"/>
      <c r="K215" s="146">
        <f t="shared" si="40"/>
        <v>0</v>
      </c>
      <c r="L215" s="147"/>
      <c r="M215" s="148"/>
      <c r="N215" s="149" t="s">
        <v>1</v>
      </c>
      <c r="O215" s="150" t="s">
        <v>36</v>
      </c>
      <c r="P215" s="137">
        <v>0</v>
      </c>
      <c r="Q215" s="137">
        <f t="shared" si="41"/>
        <v>0</v>
      </c>
      <c r="R215" s="137">
        <v>0</v>
      </c>
      <c r="S215" s="137">
        <f t="shared" si="42"/>
        <v>0</v>
      </c>
      <c r="T215" s="137">
        <v>0</v>
      </c>
      <c r="U215" s="138">
        <f t="shared" si="43"/>
        <v>0</v>
      </c>
      <c r="AS215" s="139" t="s">
        <v>185</v>
      </c>
      <c r="AU215" s="139" t="s">
        <v>182</v>
      </c>
      <c r="AV215" s="139" t="s">
        <v>78</v>
      </c>
      <c r="AZ215" s="13" t="s">
        <v>122</v>
      </c>
      <c r="BF215" s="140">
        <f t="shared" si="44"/>
        <v>0</v>
      </c>
      <c r="BG215" s="140">
        <f t="shared" si="45"/>
        <v>0</v>
      </c>
      <c r="BH215" s="140">
        <f t="shared" si="46"/>
        <v>0</v>
      </c>
      <c r="BI215" s="140">
        <f t="shared" si="47"/>
        <v>0</v>
      </c>
      <c r="BJ215" s="140">
        <f t="shared" si="48"/>
        <v>0</v>
      </c>
      <c r="BK215" s="13" t="s">
        <v>129</v>
      </c>
      <c r="BL215" s="140">
        <f t="shared" si="49"/>
        <v>0</v>
      </c>
      <c r="BM215" s="13" t="s">
        <v>186</v>
      </c>
      <c r="BN215" s="139" t="s">
        <v>411</v>
      </c>
    </row>
    <row r="216" spans="2:66" s="1" customFormat="1" ht="24.2" customHeight="1">
      <c r="B216" s="127"/>
      <c r="C216" s="128" t="s">
        <v>412</v>
      </c>
      <c r="D216" s="128" t="s">
        <v>124</v>
      </c>
      <c r="E216" s="129" t="s">
        <v>413</v>
      </c>
      <c r="F216" s="130" t="s">
        <v>414</v>
      </c>
      <c r="G216" s="130"/>
      <c r="H216" s="131" t="s">
        <v>257</v>
      </c>
      <c r="I216" s="132">
        <v>1</v>
      </c>
      <c r="J216" s="133"/>
      <c r="K216" s="133">
        <f t="shared" si="40"/>
        <v>0</v>
      </c>
      <c r="L216" s="134"/>
      <c r="M216" s="25"/>
      <c r="N216" s="135" t="s">
        <v>1</v>
      </c>
      <c r="O216" s="136" t="s">
        <v>36</v>
      </c>
      <c r="P216" s="137">
        <v>0</v>
      </c>
      <c r="Q216" s="137">
        <f t="shared" si="41"/>
        <v>0</v>
      </c>
      <c r="R216" s="137">
        <v>0</v>
      </c>
      <c r="S216" s="137">
        <f t="shared" si="42"/>
        <v>0</v>
      </c>
      <c r="T216" s="137">
        <v>0</v>
      </c>
      <c r="U216" s="138">
        <f t="shared" si="43"/>
        <v>0</v>
      </c>
      <c r="AS216" s="139" t="s">
        <v>186</v>
      </c>
      <c r="AU216" s="139" t="s">
        <v>124</v>
      </c>
      <c r="AV216" s="139" t="s">
        <v>78</v>
      </c>
      <c r="AZ216" s="13" t="s">
        <v>122</v>
      </c>
      <c r="BF216" s="140">
        <f t="shared" si="44"/>
        <v>0</v>
      </c>
      <c r="BG216" s="140">
        <f t="shared" si="45"/>
        <v>0</v>
      </c>
      <c r="BH216" s="140">
        <f t="shared" si="46"/>
        <v>0</v>
      </c>
      <c r="BI216" s="140">
        <f t="shared" si="47"/>
        <v>0</v>
      </c>
      <c r="BJ216" s="140">
        <f t="shared" si="48"/>
        <v>0</v>
      </c>
      <c r="BK216" s="13" t="s">
        <v>129</v>
      </c>
      <c r="BL216" s="140">
        <f t="shared" si="49"/>
        <v>0</v>
      </c>
      <c r="BM216" s="13" t="s">
        <v>186</v>
      </c>
      <c r="BN216" s="139" t="s">
        <v>415</v>
      </c>
    </row>
    <row r="217" spans="2:66" s="1" customFormat="1" ht="24.2" customHeight="1">
      <c r="B217" s="127"/>
      <c r="C217" s="128" t="s">
        <v>416</v>
      </c>
      <c r="D217" s="128" t="s">
        <v>124</v>
      </c>
      <c r="E217" s="129" t="s">
        <v>417</v>
      </c>
      <c r="F217" s="130" t="s">
        <v>418</v>
      </c>
      <c r="G217" s="130"/>
      <c r="H217" s="131" t="s">
        <v>257</v>
      </c>
      <c r="I217" s="132">
        <v>2</v>
      </c>
      <c r="J217" s="133"/>
      <c r="K217" s="133">
        <f t="shared" si="40"/>
        <v>0</v>
      </c>
      <c r="L217" s="134"/>
      <c r="M217" s="25"/>
      <c r="N217" s="135" t="s">
        <v>1</v>
      </c>
      <c r="O217" s="136" t="s">
        <v>36</v>
      </c>
      <c r="P217" s="137">
        <v>0</v>
      </c>
      <c r="Q217" s="137">
        <f t="shared" si="41"/>
        <v>0</v>
      </c>
      <c r="R217" s="137">
        <v>0</v>
      </c>
      <c r="S217" s="137">
        <f t="shared" si="42"/>
        <v>0</v>
      </c>
      <c r="T217" s="137">
        <v>0</v>
      </c>
      <c r="U217" s="138">
        <f t="shared" si="43"/>
        <v>0</v>
      </c>
      <c r="AS217" s="139" t="s">
        <v>186</v>
      </c>
      <c r="AU217" s="139" t="s">
        <v>124</v>
      </c>
      <c r="AV217" s="139" t="s">
        <v>78</v>
      </c>
      <c r="AZ217" s="13" t="s">
        <v>122</v>
      </c>
      <c r="BF217" s="140">
        <f t="shared" si="44"/>
        <v>0</v>
      </c>
      <c r="BG217" s="140">
        <f t="shared" si="45"/>
        <v>0</v>
      </c>
      <c r="BH217" s="140">
        <f t="shared" si="46"/>
        <v>0</v>
      </c>
      <c r="BI217" s="140">
        <f t="shared" si="47"/>
        <v>0</v>
      </c>
      <c r="BJ217" s="140">
        <f t="shared" si="48"/>
        <v>0</v>
      </c>
      <c r="BK217" s="13" t="s">
        <v>129</v>
      </c>
      <c r="BL217" s="140">
        <f t="shared" si="49"/>
        <v>0</v>
      </c>
      <c r="BM217" s="13" t="s">
        <v>186</v>
      </c>
      <c r="BN217" s="139" t="s">
        <v>419</v>
      </c>
    </row>
    <row r="218" spans="2:66" s="1" customFormat="1" ht="24.2" customHeight="1">
      <c r="B218" s="127"/>
      <c r="C218" s="141" t="s">
        <v>420</v>
      </c>
      <c r="D218" s="141" t="s">
        <v>182</v>
      </c>
      <c r="E218" s="142" t="s">
        <v>421</v>
      </c>
      <c r="F218" s="143" t="s">
        <v>422</v>
      </c>
      <c r="G218" s="143"/>
      <c r="H218" s="144" t="s">
        <v>257</v>
      </c>
      <c r="I218" s="145">
        <v>2</v>
      </c>
      <c r="J218" s="146"/>
      <c r="K218" s="146">
        <f t="shared" si="40"/>
        <v>0</v>
      </c>
      <c r="L218" s="147"/>
      <c r="M218" s="148"/>
      <c r="N218" s="149" t="s">
        <v>1</v>
      </c>
      <c r="O218" s="150" t="s">
        <v>36</v>
      </c>
      <c r="P218" s="137">
        <v>0</v>
      </c>
      <c r="Q218" s="137">
        <f t="shared" si="41"/>
        <v>0</v>
      </c>
      <c r="R218" s="137">
        <v>0</v>
      </c>
      <c r="S218" s="137">
        <f t="shared" si="42"/>
        <v>0</v>
      </c>
      <c r="T218" s="137">
        <v>0</v>
      </c>
      <c r="U218" s="138">
        <f t="shared" si="43"/>
        <v>0</v>
      </c>
      <c r="AS218" s="139" t="s">
        <v>185</v>
      </c>
      <c r="AU218" s="139" t="s">
        <v>182</v>
      </c>
      <c r="AV218" s="139" t="s">
        <v>78</v>
      </c>
      <c r="AZ218" s="13" t="s">
        <v>122</v>
      </c>
      <c r="BF218" s="140">
        <f t="shared" si="44"/>
        <v>0</v>
      </c>
      <c r="BG218" s="140">
        <f t="shared" si="45"/>
        <v>0</v>
      </c>
      <c r="BH218" s="140">
        <f t="shared" si="46"/>
        <v>0</v>
      </c>
      <c r="BI218" s="140">
        <f t="shared" si="47"/>
        <v>0</v>
      </c>
      <c r="BJ218" s="140">
        <f t="shared" si="48"/>
        <v>0</v>
      </c>
      <c r="BK218" s="13" t="s">
        <v>129</v>
      </c>
      <c r="BL218" s="140">
        <f t="shared" si="49"/>
        <v>0</v>
      </c>
      <c r="BM218" s="13" t="s">
        <v>186</v>
      </c>
      <c r="BN218" s="139" t="s">
        <v>423</v>
      </c>
    </row>
    <row r="219" spans="2:66" s="1" customFormat="1" ht="21.75" customHeight="1">
      <c r="B219" s="127"/>
      <c r="C219" s="128" t="s">
        <v>424</v>
      </c>
      <c r="D219" s="128" t="s">
        <v>124</v>
      </c>
      <c r="E219" s="129" t="s">
        <v>425</v>
      </c>
      <c r="F219" s="130" t="s">
        <v>426</v>
      </c>
      <c r="G219" s="130"/>
      <c r="H219" s="131" t="s">
        <v>257</v>
      </c>
      <c r="I219" s="132">
        <v>2</v>
      </c>
      <c r="J219" s="133"/>
      <c r="K219" s="133">
        <f t="shared" si="40"/>
        <v>0</v>
      </c>
      <c r="L219" s="134"/>
      <c r="M219" s="25"/>
      <c r="N219" s="135" t="s">
        <v>1</v>
      </c>
      <c r="O219" s="136" t="s">
        <v>36</v>
      </c>
      <c r="P219" s="137">
        <v>0</v>
      </c>
      <c r="Q219" s="137">
        <f t="shared" si="41"/>
        <v>0</v>
      </c>
      <c r="R219" s="137">
        <v>0</v>
      </c>
      <c r="S219" s="137">
        <f t="shared" si="42"/>
        <v>0</v>
      </c>
      <c r="T219" s="137">
        <v>0</v>
      </c>
      <c r="U219" s="138">
        <f t="shared" si="43"/>
        <v>0</v>
      </c>
      <c r="AS219" s="139" t="s">
        <v>186</v>
      </c>
      <c r="AU219" s="139" t="s">
        <v>124</v>
      </c>
      <c r="AV219" s="139" t="s">
        <v>78</v>
      </c>
      <c r="AZ219" s="13" t="s">
        <v>122</v>
      </c>
      <c r="BF219" s="140">
        <f t="shared" si="44"/>
        <v>0</v>
      </c>
      <c r="BG219" s="140">
        <f t="shared" si="45"/>
        <v>0</v>
      </c>
      <c r="BH219" s="140">
        <f t="shared" si="46"/>
        <v>0</v>
      </c>
      <c r="BI219" s="140">
        <f t="shared" si="47"/>
        <v>0</v>
      </c>
      <c r="BJ219" s="140">
        <f t="shared" si="48"/>
        <v>0</v>
      </c>
      <c r="BK219" s="13" t="s">
        <v>129</v>
      </c>
      <c r="BL219" s="140">
        <f t="shared" si="49"/>
        <v>0</v>
      </c>
      <c r="BM219" s="13" t="s">
        <v>186</v>
      </c>
      <c r="BN219" s="139" t="s">
        <v>427</v>
      </c>
    </row>
    <row r="220" spans="2:66" s="1" customFormat="1" ht="37.9" customHeight="1">
      <c r="B220" s="127"/>
      <c r="C220" s="141" t="s">
        <v>428</v>
      </c>
      <c r="D220" s="141" t="s">
        <v>182</v>
      </c>
      <c r="E220" s="142" t="s">
        <v>429</v>
      </c>
      <c r="F220" s="143" t="s">
        <v>430</v>
      </c>
      <c r="G220" s="143"/>
      <c r="H220" s="144" t="s">
        <v>257</v>
      </c>
      <c r="I220" s="145">
        <v>1</v>
      </c>
      <c r="J220" s="146"/>
      <c r="K220" s="146">
        <f t="shared" si="40"/>
        <v>0</v>
      </c>
      <c r="L220" s="147"/>
      <c r="M220" s="148"/>
      <c r="N220" s="149" t="s">
        <v>1</v>
      </c>
      <c r="O220" s="150" t="s">
        <v>36</v>
      </c>
      <c r="P220" s="137">
        <v>0</v>
      </c>
      <c r="Q220" s="137">
        <f t="shared" si="41"/>
        <v>0</v>
      </c>
      <c r="R220" s="137">
        <v>0</v>
      </c>
      <c r="S220" s="137">
        <f t="shared" si="42"/>
        <v>0</v>
      </c>
      <c r="T220" s="137">
        <v>0</v>
      </c>
      <c r="U220" s="138">
        <f t="shared" si="43"/>
        <v>0</v>
      </c>
      <c r="AS220" s="139" t="s">
        <v>185</v>
      </c>
      <c r="AU220" s="139" t="s">
        <v>182</v>
      </c>
      <c r="AV220" s="139" t="s">
        <v>78</v>
      </c>
      <c r="AZ220" s="13" t="s">
        <v>122</v>
      </c>
      <c r="BF220" s="140">
        <f t="shared" si="44"/>
        <v>0</v>
      </c>
      <c r="BG220" s="140">
        <f t="shared" si="45"/>
        <v>0</v>
      </c>
      <c r="BH220" s="140">
        <f t="shared" si="46"/>
        <v>0</v>
      </c>
      <c r="BI220" s="140">
        <f t="shared" si="47"/>
        <v>0</v>
      </c>
      <c r="BJ220" s="140">
        <f t="shared" si="48"/>
        <v>0</v>
      </c>
      <c r="BK220" s="13" t="s">
        <v>129</v>
      </c>
      <c r="BL220" s="140">
        <f t="shared" si="49"/>
        <v>0</v>
      </c>
      <c r="BM220" s="13" t="s">
        <v>186</v>
      </c>
      <c r="BN220" s="139" t="s">
        <v>431</v>
      </c>
    </row>
    <row r="221" spans="2:66" s="1" customFormat="1" ht="16.5" customHeight="1">
      <c r="B221" s="127"/>
      <c r="C221" s="128" t="s">
        <v>432</v>
      </c>
      <c r="D221" s="128" t="s">
        <v>124</v>
      </c>
      <c r="E221" s="129" t="s">
        <v>433</v>
      </c>
      <c r="F221" s="130" t="s">
        <v>434</v>
      </c>
      <c r="G221" s="130"/>
      <c r="H221" s="131" t="s">
        <v>257</v>
      </c>
      <c r="I221" s="132">
        <v>2</v>
      </c>
      <c r="J221" s="133"/>
      <c r="K221" s="133">
        <f t="shared" si="40"/>
        <v>0</v>
      </c>
      <c r="L221" s="134"/>
      <c r="M221" s="25"/>
      <c r="N221" s="135" t="s">
        <v>1</v>
      </c>
      <c r="O221" s="136" t="s">
        <v>36</v>
      </c>
      <c r="P221" s="137">
        <v>0</v>
      </c>
      <c r="Q221" s="137">
        <f t="shared" si="41"/>
        <v>0</v>
      </c>
      <c r="R221" s="137">
        <v>0</v>
      </c>
      <c r="S221" s="137">
        <f t="shared" si="42"/>
        <v>0</v>
      </c>
      <c r="T221" s="137">
        <v>0</v>
      </c>
      <c r="U221" s="138">
        <f t="shared" si="43"/>
        <v>0</v>
      </c>
      <c r="AS221" s="139" t="s">
        <v>186</v>
      </c>
      <c r="AU221" s="139" t="s">
        <v>124</v>
      </c>
      <c r="AV221" s="139" t="s">
        <v>78</v>
      </c>
      <c r="AZ221" s="13" t="s">
        <v>122</v>
      </c>
      <c r="BF221" s="140">
        <f t="shared" si="44"/>
        <v>0</v>
      </c>
      <c r="BG221" s="140">
        <f t="shared" si="45"/>
        <v>0</v>
      </c>
      <c r="BH221" s="140">
        <f t="shared" si="46"/>
        <v>0</v>
      </c>
      <c r="BI221" s="140">
        <f t="shared" si="47"/>
        <v>0</v>
      </c>
      <c r="BJ221" s="140">
        <f t="shared" si="48"/>
        <v>0</v>
      </c>
      <c r="BK221" s="13" t="s">
        <v>129</v>
      </c>
      <c r="BL221" s="140">
        <f t="shared" si="49"/>
        <v>0</v>
      </c>
      <c r="BM221" s="13" t="s">
        <v>186</v>
      </c>
      <c r="BN221" s="139" t="s">
        <v>435</v>
      </c>
    </row>
    <row r="222" spans="2:66" s="1" customFormat="1" ht="24.2" customHeight="1">
      <c r="B222" s="127"/>
      <c r="C222" s="128" t="s">
        <v>436</v>
      </c>
      <c r="D222" s="128" t="s">
        <v>124</v>
      </c>
      <c r="E222" s="129" t="s">
        <v>437</v>
      </c>
      <c r="F222" s="130" t="s">
        <v>438</v>
      </c>
      <c r="G222" s="130"/>
      <c r="H222" s="131" t="s">
        <v>257</v>
      </c>
      <c r="I222" s="132">
        <v>1</v>
      </c>
      <c r="J222" s="133"/>
      <c r="K222" s="133">
        <f t="shared" si="40"/>
        <v>0</v>
      </c>
      <c r="L222" s="134"/>
      <c r="M222" s="25"/>
      <c r="N222" s="135" t="s">
        <v>1</v>
      </c>
      <c r="O222" s="136" t="s">
        <v>36</v>
      </c>
      <c r="P222" s="137">
        <v>0</v>
      </c>
      <c r="Q222" s="137">
        <f t="shared" si="41"/>
        <v>0</v>
      </c>
      <c r="R222" s="137">
        <v>0</v>
      </c>
      <c r="S222" s="137">
        <f t="shared" si="42"/>
        <v>0</v>
      </c>
      <c r="T222" s="137">
        <v>0</v>
      </c>
      <c r="U222" s="138">
        <f t="shared" si="43"/>
        <v>0</v>
      </c>
      <c r="AS222" s="139" t="s">
        <v>186</v>
      </c>
      <c r="AU222" s="139" t="s">
        <v>124</v>
      </c>
      <c r="AV222" s="139" t="s">
        <v>78</v>
      </c>
      <c r="AZ222" s="13" t="s">
        <v>122</v>
      </c>
      <c r="BF222" s="140">
        <f t="shared" si="44"/>
        <v>0</v>
      </c>
      <c r="BG222" s="140">
        <f t="shared" si="45"/>
        <v>0</v>
      </c>
      <c r="BH222" s="140">
        <f t="shared" si="46"/>
        <v>0</v>
      </c>
      <c r="BI222" s="140">
        <f t="shared" si="47"/>
        <v>0</v>
      </c>
      <c r="BJ222" s="140">
        <f t="shared" si="48"/>
        <v>0</v>
      </c>
      <c r="BK222" s="13" t="s">
        <v>129</v>
      </c>
      <c r="BL222" s="140">
        <f t="shared" si="49"/>
        <v>0</v>
      </c>
      <c r="BM222" s="13" t="s">
        <v>186</v>
      </c>
      <c r="BN222" s="139" t="s">
        <v>439</v>
      </c>
    </row>
    <row r="223" spans="2:66" s="1" customFormat="1" ht="24.2" customHeight="1">
      <c r="B223" s="127"/>
      <c r="C223" s="128" t="s">
        <v>440</v>
      </c>
      <c r="D223" s="128" t="s">
        <v>124</v>
      </c>
      <c r="E223" s="129" t="s">
        <v>441</v>
      </c>
      <c r="F223" s="130" t="s">
        <v>442</v>
      </c>
      <c r="G223" s="130"/>
      <c r="H223" s="131" t="s">
        <v>257</v>
      </c>
      <c r="I223" s="132">
        <v>1</v>
      </c>
      <c r="J223" s="133"/>
      <c r="K223" s="133">
        <f t="shared" si="40"/>
        <v>0</v>
      </c>
      <c r="L223" s="134"/>
      <c r="M223" s="25"/>
      <c r="N223" s="135" t="s">
        <v>1</v>
      </c>
      <c r="O223" s="136" t="s">
        <v>36</v>
      </c>
      <c r="P223" s="137">
        <v>0</v>
      </c>
      <c r="Q223" s="137">
        <f t="shared" si="41"/>
        <v>0</v>
      </c>
      <c r="R223" s="137">
        <v>0</v>
      </c>
      <c r="S223" s="137">
        <f t="shared" si="42"/>
        <v>0</v>
      </c>
      <c r="T223" s="137">
        <v>0</v>
      </c>
      <c r="U223" s="138">
        <f t="shared" si="43"/>
        <v>0</v>
      </c>
      <c r="AS223" s="139" t="s">
        <v>186</v>
      </c>
      <c r="AU223" s="139" t="s">
        <v>124</v>
      </c>
      <c r="AV223" s="139" t="s">
        <v>78</v>
      </c>
      <c r="AZ223" s="13" t="s">
        <v>122</v>
      </c>
      <c r="BF223" s="140">
        <f t="shared" si="44"/>
        <v>0</v>
      </c>
      <c r="BG223" s="140">
        <f t="shared" si="45"/>
        <v>0</v>
      </c>
      <c r="BH223" s="140">
        <f t="shared" si="46"/>
        <v>0</v>
      </c>
      <c r="BI223" s="140">
        <f t="shared" si="47"/>
        <v>0</v>
      </c>
      <c r="BJ223" s="140">
        <f t="shared" si="48"/>
        <v>0</v>
      </c>
      <c r="BK223" s="13" t="s">
        <v>129</v>
      </c>
      <c r="BL223" s="140">
        <f t="shared" si="49"/>
        <v>0</v>
      </c>
      <c r="BM223" s="13" t="s">
        <v>186</v>
      </c>
      <c r="BN223" s="139" t="s">
        <v>443</v>
      </c>
    </row>
    <row r="224" spans="2:66" s="1" customFormat="1" ht="24.2" customHeight="1">
      <c r="B224" s="127"/>
      <c r="C224" s="141" t="s">
        <v>444</v>
      </c>
      <c r="D224" s="141" t="s">
        <v>182</v>
      </c>
      <c r="E224" s="142" t="s">
        <v>445</v>
      </c>
      <c r="F224" s="143" t="s">
        <v>446</v>
      </c>
      <c r="G224" s="143"/>
      <c r="H224" s="144" t="s">
        <v>257</v>
      </c>
      <c r="I224" s="145">
        <v>1</v>
      </c>
      <c r="J224" s="146"/>
      <c r="K224" s="146">
        <f t="shared" si="40"/>
        <v>0</v>
      </c>
      <c r="L224" s="147"/>
      <c r="M224" s="148"/>
      <c r="N224" s="149" t="s">
        <v>1</v>
      </c>
      <c r="O224" s="150" t="s">
        <v>36</v>
      </c>
      <c r="P224" s="137">
        <v>0</v>
      </c>
      <c r="Q224" s="137">
        <f t="shared" si="41"/>
        <v>0</v>
      </c>
      <c r="R224" s="137">
        <v>0</v>
      </c>
      <c r="S224" s="137">
        <f t="shared" si="42"/>
        <v>0</v>
      </c>
      <c r="T224" s="137">
        <v>0</v>
      </c>
      <c r="U224" s="138">
        <f t="shared" si="43"/>
        <v>0</v>
      </c>
      <c r="AS224" s="139" t="s">
        <v>185</v>
      </c>
      <c r="AU224" s="139" t="s">
        <v>182</v>
      </c>
      <c r="AV224" s="139" t="s">
        <v>78</v>
      </c>
      <c r="AZ224" s="13" t="s">
        <v>122</v>
      </c>
      <c r="BF224" s="140">
        <f t="shared" si="44"/>
        <v>0</v>
      </c>
      <c r="BG224" s="140">
        <f t="shared" si="45"/>
        <v>0</v>
      </c>
      <c r="BH224" s="140">
        <f t="shared" si="46"/>
        <v>0</v>
      </c>
      <c r="BI224" s="140">
        <f t="shared" si="47"/>
        <v>0</v>
      </c>
      <c r="BJ224" s="140">
        <f t="shared" si="48"/>
        <v>0</v>
      </c>
      <c r="BK224" s="13" t="s">
        <v>129</v>
      </c>
      <c r="BL224" s="140">
        <f t="shared" si="49"/>
        <v>0</v>
      </c>
      <c r="BM224" s="13" t="s">
        <v>186</v>
      </c>
      <c r="BN224" s="139" t="s">
        <v>447</v>
      </c>
    </row>
    <row r="225" spans="2:66" s="1" customFormat="1" ht="16.5" customHeight="1">
      <c r="B225" s="127"/>
      <c r="C225" s="141" t="s">
        <v>448</v>
      </c>
      <c r="D225" s="141" t="s">
        <v>182</v>
      </c>
      <c r="E225" s="142" t="s">
        <v>449</v>
      </c>
      <c r="F225" s="143" t="s">
        <v>450</v>
      </c>
      <c r="G225" s="143"/>
      <c r="H225" s="144" t="s">
        <v>252</v>
      </c>
      <c r="I225" s="145">
        <v>6</v>
      </c>
      <c r="J225" s="146"/>
      <c r="K225" s="146">
        <f t="shared" si="40"/>
        <v>0</v>
      </c>
      <c r="L225" s="147"/>
      <c r="M225" s="148"/>
      <c r="N225" s="149" t="s">
        <v>1</v>
      </c>
      <c r="O225" s="150" t="s">
        <v>36</v>
      </c>
      <c r="P225" s="137">
        <v>0</v>
      </c>
      <c r="Q225" s="137">
        <f t="shared" si="41"/>
        <v>0</v>
      </c>
      <c r="R225" s="137">
        <v>0</v>
      </c>
      <c r="S225" s="137">
        <f t="shared" si="42"/>
        <v>0</v>
      </c>
      <c r="T225" s="137">
        <v>0</v>
      </c>
      <c r="U225" s="138">
        <f t="shared" si="43"/>
        <v>0</v>
      </c>
      <c r="AS225" s="139" t="s">
        <v>185</v>
      </c>
      <c r="AU225" s="139" t="s">
        <v>182</v>
      </c>
      <c r="AV225" s="139" t="s">
        <v>78</v>
      </c>
      <c r="AZ225" s="13" t="s">
        <v>122</v>
      </c>
      <c r="BF225" s="140">
        <f t="shared" si="44"/>
        <v>0</v>
      </c>
      <c r="BG225" s="140">
        <f t="shared" si="45"/>
        <v>0</v>
      </c>
      <c r="BH225" s="140">
        <f t="shared" si="46"/>
        <v>0</v>
      </c>
      <c r="BI225" s="140">
        <f t="shared" si="47"/>
        <v>0</v>
      </c>
      <c r="BJ225" s="140">
        <f t="shared" si="48"/>
        <v>0</v>
      </c>
      <c r="BK225" s="13" t="s">
        <v>129</v>
      </c>
      <c r="BL225" s="140">
        <f t="shared" si="49"/>
        <v>0</v>
      </c>
      <c r="BM225" s="13" t="s">
        <v>186</v>
      </c>
      <c r="BN225" s="139" t="s">
        <v>451</v>
      </c>
    </row>
    <row r="226" spans="2:66" s="1" customFormat="1" ht="16.5" customHeight="1">
      <c r="B226" s="127"/>
      <c r="C226" s="141" t="s">
        <v>452</v>
      </c>
      <c r="D226" s="141" t="s">
        <v>182</v>
      </c>
      <c r="E226" s="142" t="s">
        <v>453</v>
      </c>
      <c r="F226" s="143" t="s">
        <v>454</v>
      </c>
      <c r="G226" s="143"/>
      <c r="H226" s="144" t="s">
        <v>257</v>
      </c>
      <c r="I226" s="145">
        <v>1</v>
      </c>
      <c r="J226" s="146"/>
      <c r="K226" s="146">
        <f t="shared" si="40"/>
        <v>0</v>
      </c>
      <c r="L226" s="147"/>
      <c r="M226" s="148"/>
      <c r="N226" s="149" t="s">
        <v>1</v>
      </c>
      <c r="O226" s="150" t="s">
        <v>36</v>
      </c>
      <c r="P226" s="137">
        <v>0</v>
      </c>
      <c r="Q226" s="137">
        <f t="shared" si="41"/>
        <v>0</v>
      </c>
      <c r="R226" s="137">
        <v>0</v>
      </c>
      <c r="S226" s="137">
        <f t="shared" si="42"/>
        <v>0</v>
      </c>
      <c r="T226" s="137">
        <v>0</v>
      </c>
      <c r="U226" s="138">
        <f t="shared" si="43"/>
        <v>0</v>
      </c>
      <c r="AS226" s="139" t="s">
        <v>185</v>
      </c>
      <c r="AU226" s="139" t="s">
        <v>182</v>
      </c>
      <c r="AV226" s="139" t="s">
        <v>78</v>
      </c>
      <c r="AZ226" s="13" t="s">
        <v>122</v>
      </c>
      <c r="BF226" s="140">
        <f t="shared" si="44"/>
        <v>0</v>
      </c>
      <c r="BG226" s="140">
        <f t="shared" si="45"/>
        <v>0</v>
      </c>
      <c r="BH226" s="140">
        <f t="shared" si="46"/>
        <v>0</v>
      </c>
      <c r="BI226" s="140">
        <f t="shared" si="47"/>
        <v>0</v>
      </c>
      <c r="BJ226" s="140">
        <f t="shared" si="48"/>
        <v>0</v>
      </c>
      <c r="BK226" s="13" t="s">
        <v>129</v>
      </c>
      <c r="BL226" s="140">
        <f t="shared" si="49"/>
        <v>0</v>
      </c>
      <c r="BM226" s="13" t="s">
        <v>186</v>
      </c>
      <c r="BN226" s="139" t="s">
        <v>455</v>
      </c>
    </row>
    <row r="227" spans="2:66" s="1" customFormat="1" ht="16.5" customHeight="1">
      <c r="B227" s="127"/>
      <c r="C227" s="141" t="s">
        <v>456</v>
      </c>
      <c r="D227" s="141" t="s">
        <v>182</v>
      </c>
      <c r="E227" s="142" t="s">
        <v>457</v>
      </c>
      <c r="F227" s="143" t="s">
        <v>458</v>
      </c>
      <c r="G227" s="143"/>
      <c r="H227" s="144" t="s">
        <v>252</v>
      </c>
      <c r="I227" s="145">
        <v>40</v>
      </c>
      <c r="J227" s="146"/>
      <c r="K227" s="146">
        <f t="shared" si="40"/>
        <v>0</v>
      </c>
      <c r="L227" s="147"/>
      <c r="M227" s="148"/>
      <c r="N227" s="149" t="s">
        <v>1</v>
      </c>
      <c r="O227" s="150" t="s">
        <v>36</v>
      </c>
      <c r="P227" s="137">
        <v>0</v>
      </c>
      <c r="Q227" s="137">
        <f t="shared" si="41"/>
        <v>0</v>
      </c>
      <c r="R227" s="137">
        <v>0</v>
      </c>
      <c r="S227" s="137">
        <f t="shared" si="42"/>
        <v>0</v>
      </c>
      <c r="T227" s="137">
        <v>0</v>
      </c>
      <c r="U227" s="138">
        <f t="shared" si="43"/>
        <v>0</v>
      </c>
      <c r="AS227" s="139" t="s">
        <v>185</v>
      </c>
      <c r="AU227" s="139" t="s">
        <v>182</v>
      </c>
      <c r="AV227" s="139" t="s">
        <v>78</v>
      </c>
      <c r="AZ227" s="13" t="s">
        <v>122</v>
      </c>
      <c r="BF227" s="140">
        <f t="shared" si="44"/>
        <v>0</v>
      </c>
      <c r="BG227" s="140">
        <f t="shared" si="45"/>
        <v>0</v>
      </c>
      <c r="BH227" s="140">
        <f t="shared" si="46"/>
        <v>0</v>
      </c>
      <c r="BI227" s="140">
        <f t="shared" si="47"/>
        <v>0</v>
      </c>
      <c r="BJ227" s="140">
        <f t="shared" si="48"/>
        <v>0</v>
      </c>
      <c r="BK227" s="13" t="s">
        <v>129</v>
      </c>
      <c r="BL227" s="140">
        <f t="shared" si="49"/>
        <v>0</v>
      </c>
      <c r="BM227" s="13" t="s">
        <v>186</v>
      </c>
      <c r="BN227" s="139" t="s">
        <v>459</v>
      </c>
    </row>
    <row r="228" spans="2:66" s="1" customFormat="1" ht="21.75" customHeight="1">
      <c r="B228" s="127"/>
      <c r="C228" s="128" t="s">
        <v>460</v>
      </c>
      <c r="D228" s="128" t="s">
        <v>124</v>
      </c>
      <c r="E228" s="129" t="s">
        <v>461</v>
      </c>
      <c r="F228" s="130" t="s">
        <v>462</v>
      </c>
      <c r="G228" s="130"/>
      <c r="H228" s="131" t="s">
        <v>252</v>
      </c>
      <c r="I228" s="132">
        <v>144</v>
      </c>
      <c r="J228" s="133"/>
      <c r="K228" s="133">
        <f t="shared" si="40"/>
        <v>0</v>
      </c>
      <c r="L228" s="134"/>
      <c r="M228" s="25"/>
      <c r="N228" s="135" t="s">
        <v>1</v>
      </c>
      <c r="O228" s="136" t="s">
        <v>36</v>
      </c>
      <c r="P228" s="137">
        <v>0</v>
      </c>
      <c r="Q228" s="137">
        <f t="shared" si="41"/>
        <v>0</v>
      </c>
      <c r="R228" s="137">
        <v>0</v>
      </c>
      <c r="S228" s="137">
        <f t="shared" si="42"/>
        <v>0</v>
      </c>
      <c r="T228" s="137">
        <v>0</v>
      </c>
      <c r="U228" s="138">
        <f t="shared" si="43"/>
        <v>0</v>
      </c>
      <c r="AS228" s="139" t="s">
        <v>186</v>
      </c>
      <c r="AU228" s="139" t="s">
        <v>124</v>
      </c>
      <c r="AV228" s="139" t="s">
        <v>78</v>
      </c>
      <c r="AZ228" s="13" t="s">
        <v>122</v>
      </c>
      <c r="BF228" s="140">
        <f t="shared" si="44"/>
        <v>0</v>
      </c>
      <c r="BG228" s="140">
        <f t="shared" si="45"/>
        <v>0</v>
      </c>
      <c r="BH228" s="140">
        <f t="shared" si="46"/>
        <v>0</v>
      </c>
      <c r="BI228" s="140">
        <f t="shared" si="47"/>
        <v>0</v>
      </c>
      <c r="BJ228" s="140">
        <f t="shared" si="48"/>
        <v>0</v>
      </c>
      <c r="BK228" s="13" t="s">
        <v>129</v>
      </c>
      <c r="BL228" s="140">
        <f t="shared" si="49"/>
        <v>0</v>
      </c>
      <c r="BM228" s="13" t="s">
        <v>186</v>
      </c>
      <c r="BN228" s="139" t="s">
        <v>463</v>
      </c>
    </row>
    <row r="229" spans="2:66" s="1" customFormat="1" ht="16.5" customHeight="1">
      <c r="B229" s="127"/>
      <c r="C229" s="141" t="s">
        <v>464</v>
      </c>
      <c r="D229" s="141" t="s">
        <v>182</v>
      </c>
      <c r="E229" s="142" t="s">
        <v>465</v>
      </c>
      <c r="F229" s="143" t="s">
        <v>466</v>
      </c>
      <c r="G229" s="143"/>
      <c r="H229" s="144" t="s">
        <v>252</v>
      </c>
      <c r="I229" s="145">
        <v>144</v>
      </c>
      <c r="J229" s="146"/>
      <c r="K229" s="146">
        <f t="shared" si="40"/>
        <v>0</v>
      </c>
      <c r="L229" s="147"/>
      <c r="M229" s="148"/>
      <c r="N229" s="149" t="s">
        <v>1</v>
      </c>
      <c r="O229" s="150" t="s">
        <v>36</v>
      </c>
      <c r="P229" s="137">
        <v>0</v>
      </c>
      <c r="Q229" s="137">
        <f t="shared" si="41"/>
        <v>0</v>
      </c>
      <c r="R229" s="137">
        <v>0</v>
      </c>
      <c r="S229" s="137">
        <f t="shared" si="42"/>
        <v>0</v>
      </c>
      <c r="T229" s="137">
        <v>0</v>
      </c>
      <c r="U229" s="138">
        <f t="shared" si="43"/>
        <v>0</v>
      </c>
      <c r="AS229" s="139" t="s">
        <v>185</v>
      </c>
      <c r="AU229" s="139" t="s">
        <v>182</v>
      </c>
      <c r="AV229" s="139" t="s">
        <v>78</v>
      </c>
      <c r="AZ229" s="13" t="s">
        <v>122</v>
      </c>
      <c r="BF229" s="140">
        <f t="shared" si="44"/>
        <v>0</v>
      </c>
      <c r="BG229" s="140">
        <f t="shared" si="45"/>
        <v>0</v>
      </c>
      <c r="BH229" s="140">
        <f t="shared" si="46"/>
        <v>0</v>
      </c>
      <c r="BI229" s="140">
        <f t="shared" si="47"/>
        <v>0</v>
      </c>
      <c r="BJ229" s="140">
        <f t="shared" si="48"/>
        <v>0</v>
      </c>
      <c r="BK229" s="13" t="s">
        <v>129</v>
      </c>
      <c r="BL229" s="140">
        <f t="shared" si="49"/>
        <v>0</v>
      </c>
      <c r="BM229" s="13" t="s">
        <v>186</v>
      </c>
      <c r="BN229" s="139" t="s">
        <v>467</v>
      </c>
    </row>
    <row r="230" spans="2:66" s="1" customFormat="1" ht="21.75" customHeight="1">
      <c r="B230" s="127"/>
      <c r="C230" s="128" t="s">
        <v>468</v>
      </c>
      <c r="D230" s="128" t="s">
        <v>124</v>
      </c>
      <c r="E230" s="129" t="s">
        <v>469</v>
      </c>
      <c r="F230" s="130" t="s">
        <v>470</v>
      </c>
      <c r="G230" s="130"/>
      <c r="H230" s="131" t="s">
        <v>252</v>
      </c>
      <c r="I230" s="132">
        <v>40</v>
      </c>
      <c r="J230" s="133"/>
      <c r="K230" s="133">
        <f t="shared" si="40"/>
        <v>0</v>
      </c>
      <c r="L230" s="134"/>
      <c r="M230" s="25"/>
      <c r="N230" s="135" t="s">
        <v>1</v>
      </c>
      <c r="O230" s="136" t="s">
        <v>36</v>
      </c>
      <c r="P230" s="137">
        <v>0</v>
      </c>
      <c r="Q230" s="137">
        <f t="shared" si="41"/>
        <v>0</v>
      </c>
      <c r="R230" s="137">
        <v>0</v>
      </c>
      <c r="S230" s="137">
        <f t="shared" si="42"/>
        <v>0</v>
      </c>
      <c r="T230" s="137">
        <v>0</v>
      </c>
      <c r="U230" s="138">
        <f t="shared" si="43"/>
        <v>0</v>
      </c>
      <c r="AS230" s="139" t="s">
        <v>186</v>
      </c>
      <c r="AU230" s="139" t="s">
        <v>124</v>
      </c>
      <c r="AV230" s="139" t="s">
        <v>78</v>
      </c>
      <c r="AZ230" s="13" t="s">
        <v>122</v>
      </c>
      <c r="BF230" s="140">
        <f t="shared" si="44"/>
        <v>0</v>
      </c>
      <c r="BG230" s="140">
        <f t="shared" si="45"/>
        <v>0</v>
      </c>
      <c r="BH230" s="140">
        <f t="shared" si="46"/>
        <v>0</v>
      </c>
      <c r="BI230" s="140">
        <f t="shared" si="47"/>
        <v>0</v>
      </c>
      <c r="BJ230" s="140">
        <f t="shared" si="48"/>
        <v>0</v>
      </c>
      <c r="BK230" s="13" t="s">
        <v>129</v>
      </c>
      <c r="BL230" s="140">
        <f t="shared" si="49"/>
        <v>0</v>
      </c>
      <c r="BM230" s="13" t="s">
        <v>186</v>
      </c>
      <c r="BN230" s="139" t="s">
        <v>471</v>
      </c>
    </row>
    <row r="231" spans="2:66" s="1" customFormat="1" ht="24.2" customHeight="1">
      <c r="B231" s="127"/>
      <c r="C231" s="128" t="s">
        <v>472</v>
      </c>
      <c r="D231" s="128" t="s">
        <v>124</v>
      </c>
      <c r="E231" s="129" t="s">
        <v>473</v>
      </c>
      <c r="F231" s="130" t="s">
        <v>474</v>
      </c>
      <c r="G231" s="130"/>
      <c r="H231" s="131" t="s">
        <v>252</v>
      </c>
      <c r="I231" s="132">
        <v>8</v>
      </c>
      <c r="J231" s="133"/>
      <c r="K231" s="133">
        <f t="shared" si="40"/>
        <v>0</v>
      </c>
      <c r="L231" s="134"/>
      <c r="M231" s="25"/>
      <c r="N231" s="135" t="s">
        <v>1</v>
      </c>
      <c r="O231" s="136" t="s">
        <v>36</v>
      </c>
      <c r="P231" s="137">
        <v>0</v>
      </c>
      <c r="Q231" s="137">
        <f t="shared" si="41"/>
        <v>0</v>
      </c>
      <c r="R231" s="137">
        <v>0</v>
      </c>
      <c r="S231" s="137">
        <f t="shared" si="42"/>
        <v>0</v>
      </c>
      <c r="T231" s="137">
        <v>0</v>
      </c>
      <c r="U231" s="138">
        <f t="shared" si="43"/>
        <v>0</v>
      </c>
      <c r="AS231" s="139" t="s">
        <v>186</v>
      </c>
      <c r="AU231" s="139" t="s">
        <v>124</v>
      </c>
      <c r="AV231" s="139" t="s">
        <v>78</v>
      </c>
      <c r="AZ231" s="13" t="s">
        <v>122</v>
      </c>
      <c r="BF231" s="140">
        <f t="shared" si="44"/>
        <v>0</v>
      </c>
      <c r="BG231" s="140">
        <f t="shared" si="45"/>
        <v>0</v>
      </c>
      <c r="BH231" s="140">
        <f t="shared" si="46"/>
        <v>0</v>
      </c>
      <c r="BI231" s="140">
        <f t="shared" si="47"/>
        <v>0</v>
      </c>
      <c r="BJ231" s="140">
        <f t="shared" si="48"/>
        <v>0</v>
      </c>
      <c r="BK231" s="13" t="s">
        <v>129</v>
      </c>
      <c r="BL231" s="140">
        <f t="shared" si="49"/>
        <v>0</v>
      </c>
      <c r="BM231" s="13" t="s">
        <v>186</v>
      </c>
      <c r="BN231" s="139" t="s">
        <v>475</v>
      </c>
    </row>
    <row r="232" spans="2:66" s="1" customFormat="1" ht="16.5" customHeight="1">
      <c r="B232" s="127"/>
      <c r="C232" s="141" t="s">
        <v>476</v>
      </c>
      <c r="D232" s="141" t="s">
        <v>182</v>
      </c>
      <c r="E232" s="142" t="s">
        <v>477</v>
      </c>
      <c r="F232" s="143" t="s">
        <v>478</v>
      </c>
      <c r="G232" s="143"/>
      <c r="H232" s="144" t="s">
        <v>252</v>
      </c>
      <c r="I232" s="145">
        <v>8</v>
      </c>
      <c r="J232" s="146"/>
      <c r="K232" s="146">
        <f t="shared" si="40"/>
        <v>0</v>
      </c>
      <c r="L232" s="147"/>
      <c r="M232" s="148"/>
      <c r="N232" s="149" t="s">
        <v>1</v>
      </c>
      <c r="O232" s="150" t="s">
        <v>36</v>
      </c>
      <c r="P232" s="137">
        <v>0</v>
      </c>
      <c r="Q232" s="137">
        <f t="shared" si="41"/>
        <v>0</v>
      </c>
      <c r="R232" s="137">
        <v>0</v>
      </c>
      <c r="S232" s="137">
        <f t="shared" si="42"/>
        <v>0</v>
      </c>
      <c r="T232" s="137">
        <v>0</v>
      </c>
      <c r="U232" s="138">
        <f t="shared" si="43"/>
        <v>0</v>
      </c>
      <c r="AS232" s="139" t="s">
        <v>185</v>
      </c>
      <c r="AU232" s="139" t="s">
        <v>182</v>
      </c>
      <c r="AV232" s="139" t="s">
        <v>78</v>
      </c>
      <c r="AZ232" s="13" t="s">
        <v>122</v>
      </c>
      <c r="BF232" s="140">
        <f t="shared" si="44"/>
        <v>0</v>
      </c>
      <c r="BG232" s="140">
        <f t="shared" si="45"/>
        <v>0</v>
      </c>
      <c r="BH232" s="140">
        <f t="shared" si="46"/>
        <v>0</v>
      </c>
      <c r="BI232" s="140">
        <f t="shared" si="47"/>
        <v>0</v>
      </c>
      <c r="BJ232" s="140">
        <f t="shared" si="48"/>
        <v>0</v>
      </c>
      <c r="BK232" s="13" t="s">
        <v>129</v>
      </c>
      <c r="BL232" s="140">
        <f t="shared" si="49"/>
        <v>0</v>
      </c>
      <c r="BM232" s="13" t="s">
        <v>186</v>
      </c>
      <c r="BN232" s="139" t="s">
        <v>479</v>
      </c>
    </row>
    <row r="233" spans="2:66" s="11" customFormat="1" ht="25.9" customHeight="1">
      <c r="B233" s="116"/>
      <c r="D233" s="117" t="s">
        <v>69</v>
      </c>
      <c r="E233" s="118" t="s">
        <v>480</v>
      </c>
      <c r="F233" s="118" t="s">
        <v>481</v>
      </c>
      <c r="G233" s="118"/>
      <c r="K233" s="119">
        <f>BL233</f>
        <v>0</v>
      </c>
      <c r="M233" s="116"/>
      <c r="N233" s="120"/>
      <c r="Q233" s="121">
        <f>SUM(Q234:Q235)</f>
        <v>0</v>
      </c>
      <c r="S233" s="121">
        <f>SUM(S234:S235)</f>
        <v>0</v>
      </c>
      <c r="U233" s="122">
        <f>SUM(U234:U235)</f>
        <v>0</v>
      </c>
      <c r="AS233" s="117" t="s">
        <v>128</v>
      </c>
      <c r="AU233" s="123" t="s">
        <v>69</v>
      </c>
      <c r="AV233" s="123" t="s">
        <v>70</v>
      </c>
      <c r="AZ233" s="117" t="s">
        <v>122</v>
      </c>
      <c r="BL233" s="124">
        <f>SUM(BL234:BL235)</f>
        <v>0</v>
      </c>
    </row>
    <row r="234" spans="2:66" s="1" customFormat="1" ht="37.9" customHeight="1">
      <c r="B234" s="127"/>
      <c r="C234" s="128" t="s">
        <v>482</v>
      </c>
      <c r="D234" s="128" t="s">
        <v>124</v>
      </c>
      <c r="E234" s="129" t="s">
        <v>483</v>
      </c>
      <c r="F234" s="130" t="s">
        <v>484</v>
      </c>
      <c r="G234" s="130"/>
      <c r="H234" s="131" t="s">
        <v>485</v>
      </c>
      <c r="I234" s="132">
        <v>34</v>
      </c>
      <c r="J234" s="133"/>
      <c r="K234" s="133">
        <f>ROUND(J234*I234,2)</f>
        <v>0</v>
      </c>
      <c r="L234" s="134"/>
      <c r="M234" s="25"/>
      <c r="N234" s="135" t="s">
        <v>1</v>
      </c>
      <c r="O234" s="136" t="s">
        <v>36</v>
      </c>
      <c r="P234" s="137">
        <v>0</v>
      </c>
      <c r="Q234" s="137">
        <f>P234*I234</f>
        <v>0</v>
      </c>
      <c r="R234" s="137">
        <v>0</v>
      </c>
      <c r="S234" s="137">
        <f>R234*I234</f>
        <v>0</v>
      </c>
      <c r="T234" s="137">
        <v>0</v>
      </c>
      <c r="U234" s="138">
        <f>T234*I234</f>
        <v>0</v>
      </c>
      <c r="AS234" s="139" t="s">
        <v>486</v>
      </c>
      <c r="AU234" s="139" t="s">
        <v>124</v>
      </c>
      <c r="AV234" s="139" t="s">
        <v>78</v>
      </c>
      <c r="AZ234" s="13" t="s">
        <v>122</v>
      </c>
      <c r="BF234" s="140">
        <f>IF(O234="základná",K234,0)</f>
        <v>0</v>
      </c>
      <c r="BG234" s="140">
        <f>IF(O234="znížená",K234,0)</f>
        <v>0</v>
      </c>
      <c r="BH234" s="140">
        <f>IF(O234="zákl. prenesená",K234,0)</f>
        <v>0</v>
      </c>
      <c r="BI234" s="140">
        <f>IF(O234="zníž. prenesená",K234,0)</f>
        <v>0</v>
      </c>
      <c r="BJ234" s="140">
        <f>IF(O234="nulová",K234,0)</f>
        <v>0</v>
      </c>
      <c r="BK234" s="13" t="s">
        <v>129</v>
      </c>
      <c r="BL234" s="140">
        <f>ROUND(J234*I234,2)</f>
        <v>0</v>
      </c>
      <c r="BM234" s="13" t="s">
        <v>486</v>
      </c>
      <c r="BN234" s="139" t="s">
        <v>487</v>
      </c>
    </row>
    <row r="235" spans="2:66" s="1" customFormat="1" ht="37.9" customHeight="1">
      <c r="B235" s="127"/>
      <c r="C235" s="141" t="s">
        <v>488</v>
      </c>
      <c r="D235" s="141" t="s">
        <v>182</v>
      </c>
      <c r="E235" s="142" t="s">
        <v>489</v>
      </c>
      <c r="F235" s="143" t="s">
        <v>490</v>
      </c>
      <c r="G235" s="143"/>
      <c r="H235" s="144" t="s">
        <v>257</v>
      </c>
      <c r="I235" s="145">
        <v>2</v>
      </c>
      <c r="J235" s="146"/>
      <c r="K235" s="146">
        <f>ROUND(J235*I235,2)</f>
        <v>0</v>
      </c>
      <c r="L235" s="147"/>
      <c r="M235" s="148"/>
      <c r="N235" s="149" t="s">
        <v>1</v>
      </c>
      <c r="O235" s="150" t="s">
        <v>36</v>
      </c>
      <c r="P235" s="137">
        <v>0</v>
      </c>
      <c r="Q235" s="137">
        <f>P235*I235</f>
        <v>0</v>
      </c>
      <c r="R235" s="137">
        <v>0</v>
      </c>
      <c r="S235" s="137">
        <f>R235*I235</f>
        <v>0</v>
      </c>
      <c r="T235" s="137">
        <v>0</v>
      </c>
      <c r="U235" s="138">
        <f>T235*I235</f>
        <v>0</v>
      </c>
      <c r="AS235" s="139" t="s">
        <v>486</v>
      </c>
      <c r="AU235" s="139" t="s">
        <v>182</v>
      </c>
      <c r="AV235" s="139" t="s">
        <v>78</v>
      </c>
      <c r="AZ235" s="13" t="s">
        <v>122</v>
      </c>
      <c r="BF235" s="140">
        <f>IF(O235="základná",K235,0)</f>
        <v>0</v>
      </c>
      <c r="BG235" s="140">
        <f>IF(O235="znížená",K235,0)</f>
        <v>0</v>
      </c>
      <c r="BH235" s="140">
        <f>IF(O235="zákl. prenesená",K235,0)</f>
        <v>0</v>
      </c>
      <c r="BI235" s="140">
        <f>IF(O235="zníž. prenesená",K235,0)</f>
        <v>0</v>
      </c>
      <c r="BJ235" s="140">
        <f>IF(O235="nulová",K235,0)</f>
        <v>0</v>
      </c>
      <c r="BK235" s="13" t="s">
        <v>129</v>
      </c>
      <c r="BL235" s="140">
        <f>ROUND(J235*I235,2)</f>
        <v>0</v>
      </c>
      <c r="BM235" s="13" t="s">
        <v>486</v>
      </c>
      <c r="BN235" s="139" t="s">
        <v>491</v>
      </c>
    </row>
    <row r="236" spans="2:66" s="11" customFormat="1" ht="25.9" customHeight="1">
      <c r="B236" s="116"/>
      <c r="D236" s="117" t="s">
        <v>69</v>
      </c>
      <c r="E236" s="118" t="s">
        <v>182</v>
      </c>
      <c r="F236" s="118" t="s">
        <v>492</v>
      </c>
      <c r="G236" s="118"/>
      <c r="K236" s="119">
        <f>BL236</f>
        <v>0</v>
      </c>
      <c r="M236" s="116"/>
      <c r="N236" s="120"/>
      <c r="Q236" s="121">
        <f>Q237+Q241</f>
        <v>0</v>
      </c>
      <c r="S236" s="121">
        <f>S237+S241</f>
        <v>13.204737350000002</v>
      </c>
      <c r="U236" s="122">
        <f>U237+U241</f>
        <v>0</v>
      </c>
      <c r="AS236" s="117" t="s">
        <v>128</v>
      </c>
      <c r="AU236" s="123" t="s">
        <v>69</v>
      </c>
      <c r="AV236" s="123" t="s">
        <v>70</v>
      </c>
      <c r="AZ236" s="117" t="s">
        <v>122</v>
      </c>
      <c r="BL236" s="124">
        <f>BL237+BL241</f>
        <v>0</v>
      </c>
    </row>
    <row r="237" spans="2:66" s="11" customFormat="1" ht="22.9" customHeight="1">
      <c r="B237" s="116"/>
      <c r="D237" s="117" t="s">
        <v>69</v>
      </c>
      <c r="E237" s="125" t="s">
        <v>493</v>
      </c>
      <c r="F237" s="125" t="s">
        <v>494</v>
      </c>
      <c r="G237" s="125"/>
      <c r="K237" s="126">
        <f>BL237</f>
        <v>0</v>
      </c>
      <c r="M237" s="116"/>
      <c r="N237" s="120"/>
      <c r="Q237" s="121">
        <f>SUM(Q238:Q240)</f>
        <v>0</v>
      </c>
      <c r="S237" s="121">
        <f>SUM(S238:S240)</f>
        <v>0</v>
      </c>
      <c r="U237" s="122">
        <f>SUM(U238:U240)</f>
        <v>0</v>
      </c>
      <c r="AS237" s="117" t="s">
        <v>128</v>
      </c>
      <c r="AU237" s="123" t="s">
        <v>69</v>
      </c>
      <c r="AV237" s="123" t="s">
        <v>78</v>
      </c>
      <c r="AZ237" s="117" t="s">
        <v>122</v>
      </c>
      <c r="BL237" s="124">
        <f>SUM(BL238:BL240)</f>
        <v>0</v>
      </c>
    </row>
    <row r="238" spans="2:66" s="1" customFormat="1" ht="24.2" customHeight="1">
      <c r="B238" s="127"/>
      <c r="C238" s="128" t="s">
        <v>495</v>
      </c>
      <c r="D238" s="128" t="s">
        <v>124</v>
      </c>
      <c r="E238" s="129" t="s">
        <v>496</v>
      </c>
      <c r="F238" s="130" t="s">
        <v>497</v>
      </c>
      <c r="G238" s="130"/>
      <c r="H238" s="131" t="s">
        <v>152</v>
      </c>
      <c r="I238" s="132">
        <v>447.58</v>
      </c>
      <c r="J238" s="133"/>
      <c r="K238" s="133">
        <f>ROUND(J238*I238,2)</f>
        <v>0</v>
      </c>
      <c r="L238" s="134"/>
      <c r="M238" s="25"/>
      <c r="N238" s="135" t="s">
        <v>1</v>
      </c>
      <c r="O238" s="136" t="s">
        <v>36</v>
      </c>
      <c r="P238" s="137">
        <v>0</v>
      </c>
      <c r="Q238" s="137">
        <f>P238*I238</f>
        <v>0</v>
      </c>
      <c r="R238" s="137">
        <v>0</v>
      </c>
      <c r="S238" s="137">
        <f>R238*I238</f>
        <v>0</v>
      </c>
      <c r="T238" s="137">
        <v>0</v>
      </c>
      <c r="U238" s="138">
        <f>T238*I238</f>
        <v>0</v>
      </c>
      <c r="AS238" s="139" t="s">
        <v>186</v>
      </c>
      <c r="AU238" s="139" t="s">
        <v>124</v>
      </c>
      <c r="AV238" s="139" t="s">
        <v>129</v>
      </c>
      <c r="AZ238" s="13" t="s">
        <v>122</v>
      </c>
      <c r="BF238" s="140">
        <f>IF(O238="základná",K238,0)</f>
        <v>0</v>
      </c>
      <c r="BG238" s="140">
        <f>IF(O238="znížená",K238,0)</f>
        <v>0</v>
      </c>
      <c r="BH238" s="140">
        <f>IF(O238="zákl. prenesená",K238,0)</f>
        <v>0</v>
      </c>
      <c r="BI238" s="140">
        <f>IF(O238="zníž. prenesená",K238,0)</f>
        <v>0</v>
      </c>
      <c r="BJ238" s="140">
        <f>IF(O238="nulová",K238,0)</f>
        <v>0</v>
      </c>
      <c r="BK238" s="13" t="s">
        <v>129</v>
      </c>
      <c r="BL238" s="140">
        <f>ROUND(J238*I238,2)</f>
        <v>0</v>
      </c>
      <c r="BM238" s="13" t="s">
        <v>186</v>
      </c>
      <c r="BN238" s="139" t="s">
        <v>498</v>
      </c>
    </row>
    <row r="239" spans="2:66" s="1" customFormat="1" ht="16.5" customHeight="1">
      <c r="B239" s="127"/>
      <c r="C239" s="128" t="s">
        <v>499</v>
      </c>
      <c r="D239" s="128" t="s">
        <v>124</v>
      </c>
      <c r="E239" s="129" t="s">
        <v>500</v>
      </c>
      <c r="F239" s="130" t="s">
        <v>501</v>
      </c>
      <c r="G239" s="130"/>
      <c r="H239" s="131" t="s">
        <v>300</v>
      </c>
      <c r="I239" s="132">
        <v>68.447999999999993</v>
      </c>
      <c r="J239" s="133"/>
      <c r="K239" s="133">
        <f>ROUND(J239*I239,2)</f>
        <v>0</v>
      </c>
      <c r="L239" s="134"/>
      <c r="M239" s="25"/>
      <c r="N239" s="135" t="s">
        <v>1</v>
      </c>
      <c r="O239" s="136" t="s">
        <v>36</v>
      </c>
      <c r="P239" s="137">
        <v>0</v>
      </c>
      <c r="Q239" s="137">
        <f>P239*I239</f>
        <v>0</v>
      </c>
      <c r="R239" s="137">
        <v>0</v>
      </c>
      <c r="S239" s="137">
        <f>R239*I239</f>
        <v>0</v>
      </c>
      <c r="T239" s="137">
        <v>0</v>
      </c>
      <c r="U239" s="138">
        <f>T239*I239</f>
        <v>0</v>
      </c>
      <c r="AS239" s="139" t="s">
        <v>186</v>
      </c>
      <c r="AU239" s="139" t="s">
        <v>124</v>
      </c>
      <c r="AV239" s="139" t="s">
        <v>129</v>
      </c>
      <c r="AZ239" s="13" t="s">
        <v>122</v>
      </c>
      <c r="BF239" s="140">
        <f>IF(O239="základná",K239,0)</f>
        <v>0</v>
      </c>
      <c r="BG239" s="140">
        <f>IF(O239="znížená",K239,0)</f>
        <v>0</v>
      </c>
      <c r="BH239" s="140">
        <f>IF(O239="zákl. prenesená",K239,0)</f>
        <v>0</v>
      </c>
      <c r="BI239" s="140">
        <f>IF(O239="zníž. prenesená",K239,0)</f>
        <v>0</v>
      </c>
      <c r="BJ239" s="140">
        <f>IF(O239="nulová",K239,0)</f>
        <v>0</v>
      </c>
      <c r="BK239" s="13" t="s">
        <v>129</v>
      </c>
      <c r="BL239" s="140">
        <f>ROUND(J239*I239,2)</f>
        <v>0</v>
      </c>
      <c r="BM239" s="13" t="s">
        <v>186</v>
      </c>
      <c r="BN239" s="139" t="s">
        <v>502</v>
      </c>
    </row>
    <row r="240" spans="2:66" s="1" customFormat="1" ht="16.5" customHeight="1">
      <c r="B240" s="127"/>
      <c r="C240" s="128" t="s">
        <v>503</v>
      </c>
      <c r="D240" s="128" t="s">
        <v>124</v>
      </c>
      <c r="E240" s="129" t="s">
        <v>504</v>
      </c>
      <c r="F240" s="130" t="s">
        <v>505</v>
      </c>
      <c r="G240" s="130"/>
      <c r="H240" s="131" t="s">
        <v>300</v>
      </c>
      <c r="I240" s="132">
        <v>68.447999999999993</v>
      </c>
      <c r="J240" s="133"/>
      <c r="K240" s="133">
        <f>ROUND(J240*I240,2)</f>
        <v>0</v>
      </c>
      <c r="L240" s="134"/>
      <c r="M240" s="25"/>
      <c r="N240" s="135" t="s">
        <v>1</v>
      </c>
      <c r="O240" s="136" t="s">
        <v>36</v>
      </c>
      <c r="P240" s="137">
        <v>0</v>
      </c>
      <c r="Q240" s="137">
        <f>P240*I240</f>
        <v>0</v>
      </c>
      <c r="R240" s="137">
        <v>0</v>
      </c>
      <c r="S240" s="137">
        <f>R240*I240</f>
        <v>0</v>
      </c>
      <c r="T240" s="137">
        <v>0</v>
      </c>
      <c r="U240" s="138">
        <f>T240*I240</f>
        <v>0</v>
      </c>
      <c r="AS240" s="139" t="s">
        <v>186</v>
      </c>
      <c r="AU240" s="139" t="s">
        <v>124</v>
      </c>
      <c r="AV240" s="139" t="s">
        <v>129</v>
      </c>
      <c r="AZ240" s="13" t="s">
        <v>122</v>
      </c>
      <c r="BF240" s="140">
        <f>IF(O240="základná",K240,0)</f>
        <v>0</v>
      </c>
      <c r="BG240" s="140">
        <f>IF(O240="znížená",K240,0)</f>
        <v>0</v>
      </c>
      <c r="BH240" s="140">
        <f>IF(O240="zákl. prenesená",K240,0)</f>
        <v>0</v>
      </c>
      <c r="BI240" s="140">
        <f>IF(O240="zníž. prenesená",K240,0)</f>
        <v>0</v>
      </c>
      <c r="BJ240" s="140">
        <f>IF(O240="nulová",K240,0)</f>
        <v>0</v>
      </c>
      <c r="BK240" s="13" t="s">
        <v>129</v>
      </c>
      <c r="BL240" s="140">
        <f>ROUND(J240*I240,2)</f>
        <v>0</v>
      </c>
      <c r="BM240" s="13" t="s">
        <v>186</v>
      </c>
      <c r="BN240" s="139" t="s">
        <v>506</v>
      </c>
    </row>
    <row r="241" spans="2:66" s="11" customFormat="1" ht="22.9" customHeight="1">
      <c r="B241" s="116"/>
      <c r="D241" s="117" t="s">
        <v>69</v>
      </c>
      <c r="E241" s="125" t="s">
        <v>507</v>
      </c>
      <c r="F241" s="125" t="s">
        <v>508</v>
      </c>
      <c r="G241" s="125"/>
      <c r="K241" s="126">
        <f>BL241</f>
        <v>0</v>
      </c>
      <c r="M241" s="116"/>
      <c r="N241" s="120"/>
      <c r="Q241" s="121">
        <f>SUM(Q242:Q247)</f>
        <v>0</v>
      </c>
      <c r="S241" s="121">
        <f>SUM(S242:S247)</f>
        <v>13.204737350000002</v>
      </c>
      <c r="U241" s="122">
        <f>SUM(U242:U247)</f>
        <v>0</v>
      </c>
      <c r="AS241" s="117" t="s">
        <v>128</v>
      </c>
      <c r="AU241" s="123" t="s">
        <v>69</v>
      </c>
      <c r="AV241" s="123" t="s">
        <v>78</v>
      </c>
      <c r="AZ241" s="117" t="s">
        <v>122</v>
      </c>
      <c r="BL241" s="124">
        <f>SUM(BL242:BL247)</f>
        <v>0</v>
      </c>
    </row>
    <row r="242" spans="2:66" s="1" customFormat="1" ht="24.2" customHeight="1">
      <c r="B242" s="127"/>
      <c r="C242" s="128" t="s">
        <v>509</v>
      </c>
      <c r="D242" s="128" t="s">
        <v>124</v>
      </c>
      <c r="E242" s="129" t="s">
        <v>510</v>
      </c>
      <c r="F242" s="130" t="s">
        <v>511</v>
      </c>
      <c r="G242" s="130"/>
      <c r="H242" s="131" t="s">
        <v>152</v>
      </c>
      <c r="I242" s="132">
        <v>582.89700000000005</v>
      </c>
      <c r="J242" s="133"/>
      <c r="K242" s="133">
        <f t="shared" ref="K242:K247" si="50">ROUND(J242*I242,2)</f>
        <v>0</v>
      </c>
      <c r="L242" s="134"/>
      <c r="M242" s="25"/>
      <c r="N242" s="135" t="s">
        <v>1</v>
      </c>
      <c r="O242" s="136" t="s">
        <v>36</v>
      </c>
      <c r="P242" s="137">
        <v>0</v>
      </c>
      <c r="Q242" s="137">
        <f t="shared" ref="Q242:Q247" si="51">P242*I242</f>
        <v>0</v>
      </c>
      <c r="R242" s="137">
        <v>0</v>
      </c>
      <c r="S242" s="137">
        <f t="shared" ref="S242:S247" si="52">R242*I242</f>
        <v>0</v>
      </c>
      <c r="T242" s="137">
        <v>0</v>
      </c>
      <c r="U242" s="138">
        <f t="shared" ref="U242:U247" si="53">T242*I242</f>
        <v>0</v>
      </c>
      <c r="AS242" s="139" t="s">
        <v>186</v>
      </c>
      <c r="AU242" s="139" t="s">
        <v>124</v>
      </c>
      <c r="AV242" s="139" t="s">
        <v>129</v>
      </c>
      <c r="AZ242" s="13" t="s">
        <v>122</v>
      </c>
      <c r="BF242" s="140">
        <f t="shared" ref="BF242:BF247" si="54">IF(O242="základná",K242,0)</f>
        <v>0</v>
      </c>
      <c r="BG242" s="140">
        <f t="shared" ref="BG242:BG247" si="55">IF(O242="znížená",K242,0)</f>
        <v>0</v>
      </c>
      <c r="BH242" s="140">
        <f t="shared" ref="BH242:BH247" si="56">IF(O242="zákl. prenesená",K242,0)</f>
        <v>0</v>
      </c>
      <c r="BI242" s="140">
        <f t="shared" ref="BI242:BI247" si="57">IF(O242="zníž. prenesená",K242,0)</f>
        <v>0</v>
      </c>
      <c r="BJ242" s="140">
        <f t="shared" ref="BJ242:BJ247" si="58">IF(O242="nulová",K242,0)</f>
        <v>0</v>
      </c>
      <c r="BK242" s="13" t="s">
        <v>129</v>
      </c>
      <c r="BL242" s="140">
        <f t="shared" ref="BL242:BL247" si="59">ROUND(J242*I242,2)</f>
        <v>0</v>
      </c>
      <c r="BM242" s="13" t="s">
        <v>186</v>
      </c>
      <c r="BN242" s="139" t="s">
        <v>512</v>
      </c>
    </row>
    <row r="243" spans="2:66" s="1" customFormat="1" ht="37.9" customHeight="1">
      <c r="B243" s="127"/>
      <c r="C243" s="141" t="s">
        <v>513</v>
      </c>
      <c r="D243" s="141" t="s">
        <v>182</v>
      </c>
      <c r="E243" s="142" t="s">
        <v>514</v>
      </c>
      <c r="F243" s="143" t="s">
        <v>515</v>
      </c>
      <c r="G243" s="143"/>
      <c r="H243" s="144" t="s">
        <v>152</v>
      </c>
      <c r="I243" s="145">
        <v>641.18700000000001</v>
      </c>
      <c r="J243" s="146"/>
      <c r="K243" s="146">
        <f t="shared" si="50"/>
        <v>0</v>
      </c>
      <c r="L243" s="147"/>
      <c r="M243" s="148"/>
      <c r="N243" s="149" t="s">
        <v>1</v>
      </c>
      <c r="O243" s="150" t="s">
        <v>36</v>
      </c>
      <c r="P243" s="137">
        <v>0</v>
      </c>
      <c r="Q243" s="137">
        <f t="shared" si="51"/>
        <v>0</v>
      </c>
      <c r="R243" s="137">
        <v>1.2670000000000001E-2</v>
      </c>
      <c r="S243" s="137">
        <f t="shared" si="52"/>
        <v>8.1238392900000012</v>
      </c>
      <c r="T243" s="137">
        <v>0</v>
      </c>
      <c r="U243" s="138">
        <f t="shared" si="53"/>
        <v>0</v>
      </c>
      <c r="AS243" s="139" t="s">
        <v>259</v>
      </c>
      <c r="AU243" s="139" t="s">
        <v>182</v>
      </c>
      <c r="AV243" s="139" t="s">
        <v>129</v>
      </c>
      <c r="AZ243" s="13" t="s">
        <v>122</v>
      </c>
      <c r="BF243" s="140">
        <f t="shared" si="54"/>
        <v>0</v>
      </c>
      <c r="BG243" s="140">
        <f t="shared" si="55"/>
        <v>0</v>
      </c>
      <c r="BH243" s="140">
        <f t="shared" si="56"/>
        <v>0</v>
      </c>
      <c r="BI243" s="140">
        <f t="shared" si="57"/>
        <v>0</v>
      </c>
      <c r="BJ243" s="140">
        <f t="shared" si="58"/>
        <v>0</v>
      </c>
      <c r="BK243" s="13" t="s">
        <v>129</v>
      </c>
      <c r="BL243" s="140">
        <f t="shared" si="59"/>
        <v>0</v>
      </c>
      <c r="BM243" s="13" t="s">
        <v>193</v>
      </c>
      <c r="BN243" s="139" t="s">
        <v>516</v>
      </c>
    </row>
    <row r="244" spans="2:66" s="1" customFormat="1" ht="24.2" customHeight="1">
      <c r="B244" s="127"/>
      <c r="C244" s="128" t="s">
        <v>517</v>
      </c>
      <c r="D244" s="128" t="s">
        <v>124</v>
      </c>
      <c r="E244" s="129" t="s">
        <v>518</v>
      </c>
      <c r="F244" s="130" t="s">
        <v>519</v>
      </c>
      <c r="G244" s="130"/>
      <c r="H244" s="131" t="s">
        <v>152</v>
      </c>
      <c r="I244" s="132">
        <v>317.01</v>
      </c>
      <c r="J244" s="133"/>
      <c r="K244" s="133">
        <f t="shared" si="50"/>
        <v>0</v>
      </c>
      <c r="L244" s="134"/>
      <c r="M244" s="25"/>
      <c r="N244" s="135" t="s">
        <v>1</v>
      </c>
      <c r="O244" s="136" t="s">
        <v>36</v>
      </c>
      <c r="P244" s="137">
        <v>0</v>
      </c>
      <c r="Q244" s="137">
        <f t="shared" si="51"/>
        <v>0</v>
      </c>
      <c r="R244" s="137">
        <v>0</v>
      </c>
      <c r="S244" s="137">
        <f t="shared" si="52"/>
        <v>0</v>
      </c>
      <c r="T244" s="137">
        <v>0</v>
      </c>
      <c r="U244" s="138">
        <f t="shared" si="53"/>
        <v>0</v>
      </c>
      <c r="AS244" s="139" t="s">
        <v>186</v>
      </c>
      <c r="AU244" s="139" t="s">
        <v>124</v>
      </c>
      <c r="AV244" s="139" t="s">
        <v>129</v>
      </c>
      <c r="AZ244" s="13" t="s">
        <v>122</v>
      </c>
      <c r="BF244" s="140">
        <f t="shared" si="54"/>
        <v>0</v>
      </c>
      <c r="BG244" s="140">
        <f t="shared" si="55"/>
        <v>0</v>
      </c>
      <c r="BH244" s="140">
        <f t="shared" si="56"/>
        <v>0</v>
      </c>
      <c r="BI244" s="140">
        <f t="shared" si="57"/>
        <v>0</v>
      </c>
      <c r="BJ244" s="140">
        <f t="shared" si="58"/>
        <v>0</v>
      </c>
      <c r="BK244" s="13" t="s">
        <v>129</v>
      </c>
      <c r="BL244" s="140">
        <f t="shared" si="59"/>
        <v>0</v>
      </c>
      <c r="BM244" s="13" t="s">
        <v>186</v>
      </c>
      <c r="BN244" s="139" t="s">
        <v>520</v>
      </c>
    </row>
    <row r="245" spans="2:66" s="1" customFormat="1" ht="37.9" customHeight="1">
      <c r="B245" s="127"/>
      <c r="C245" s="141" t="s">
        <v>521</v>
      </c>
      <c r="D245" s="141" t="s">
        <v>182</v>
      </c>
      <c r="E245" s="142" t="s">
        <v>522</v>
      </c>
      <c r="F245" s="143" t="s">
        <v>523</v>
      </c>
      <c r="G245" s="143"/>
      <c r="H245" s="144" t="s">
        <v>152</v>
      </c>
      <c r="I245" s="145">
        <v>401.01799999999997</v>
      </c>
      <c r="J245" s="146"/>
      <c r="K245" s="146">
        <f t="shared" si="50"/>
        <v>0</v>
      </c>
      <c r="L245" s="147"/>
      <c r="M245" s="148"/>
      <c r="N245" s="149" t="s">
        <v>1</v>
      </c>
      <c r="O245" s="150" t="s">
        <v>36</v>
      </c>
      <c r="P245" s="137">
        <v>0</v>
      </c>
      <c r="Q245" s="137">
        <f t="shared" si="51"/>
        <v>0</v>
      </c>
      <c r="R245" s="137">
        <v>1.2670000000000001E-2</v>
      </c>
      <c r="S245" s="137">
        <f t="shared" si="52"/>
        <v>5.08089806</v>
      </c>
      <c r="T245" s="137">
        <v>0</v>
      </c>
      <c r="U245" s="138">
        <f t="shared" si="53"/>
        <v>0</v>
      </c>
      <c r="AS245" s="139" t="s">
        <v>259</v>
      </c>
      <c r="AU245" s="139" t="s">
        <v>182</v>
      </c>
      <c r="AV245" s="139" t="s">
        <v>129</v>
      </c>
      <c r="AZ245" s="13" t="s">
        <v>122</v>
      </c>
      <c r="BF245" s="140">
        <f t="shared" si="54"/>
        <v>0</v>
      </c>
      <c r="BG245" s="140">
        <f t="shared" si="55"/>
        <v>0</v>
      </c>
      <c r="BH245" s="140">
        <f t="shared" si="56"/>
        <v>0</v>
      </c>
      <c r="BI245" s="140">
        <f t="shared" si="57"/>
        <v>0</v>
      </c>
      <c r="BJ245" s="140">
        <f t="shared" si="58"/>
        <v>0</v>
      </c>
      <c r="BK245" s="13" t="s">
        <v>129</v>
      </c>
      <c r="BL245" s="140">
        <f t="shared" si="59"/>
        <v>0</v>
      </c>
      <c r="BM245" s="13" t="s">
        <v>193</v>
      </c>
      <c r="BN245" s="139" t="s">
        <v>524</v>
      </c>
    </row>
    <row r="246" spans="2:66" s="1" customFormat="1" ht="16.5" customHeight="1">
      <c r="B246" s="127"/>
      <c r="C246" s="128" t="s">
        <v>525</v>
      </c>
      <c r="D246" s="128" t="s">
        <v>124</v>
      </c>
      <c r="E246" s="129" t="s">
        <v>500</v>
      </c>
      <c r="F246" s="130" t="s">
        <v>501</v>
      </c>
      <c r="G246" s="130"/>
      <c r="H246" s="131" t="s">
        <v>300</v>
      </c>
      <c r="I246" s="132">
        <v>221.953</v>
      </c>
      <c r="J246" s="133"/>
      <c r="K246" s="133">
        <f t="shared" si="50"/>
        <v>0</v>
      </c>
      <c r="L246" s="134"/>
      <c r="M246" s="25"/>
      <c r="N246" s="135" t="s">
        <v>1</v>
      </c>
      <c r="O246" s="136" t="s">
        <v>36</v>
      </c>
      <c r="P246" s="137">
        <v>0</v>
      </c>
      <c r="Q246" s="137">
        <f t="shared" si="51"/>
        <v>0</v>
      </c>
      <c r="R246" s="137">
        <v>0</v>
      </c>
      <c r="S246" s="137">
        <f t="shared" si="52"/>
        <v>0</v>
      </c>
      <c r="T246" s="137">
        <v>0</v>
      </c>
      <c r="U246" s="138">
        <f t="shared" si="53"/>
        <v>0</v>
      </c>
      <c r="AS246" s="139" t="s">
        <v>186</v>
      </c>
      <c r="AU246" s="139" t="s">
        <v>124</v>
      </c>
      <c r="AV246" s="139" t="s">
        <v>129</v>
      </c>
      <c r="AZ246" s="13" t="s">
        <v>122</v>
      </c>
      <c r="BF246" s="140">
        <f t="shared" si="54"/>
        <v>0</v>
      </c>
      <c r="BG246" s="140">
        <f t="shared" si="55"/>
        <v>0</v>
      </c>
      <c r="BH246" s="140">
        <f t="shared" si="56"/>
        <v>0</v>
      </c>
      <c r="BI246" s="140">
        <f t="shared" si="57"/>
        <v>0</v>
      </c>
      <c r="BJ246" s="140">
        <f t="shared" si="58"/>
        <v>0</v>
      </c>
      <c r="BK246" s="13" t="s">
        <v>129</v>
      </c>
      <c r="BL246" s="140">
        <f t="shared" si="59"/>
        <v>0</v>
      </c>
      <c r="BM246" s="13" t="s">
        <v>186</v>
      </c>
      <c r="BN246" s="139" t="s">
        <v>526</v>
      </c>
    </row>
    <row r="247" spans="2:66" s="1" customFormat="1" ht="16.5" customHeight="1">
      <c r="B247" s="127"/>
      <c r="C247" s="128" t="s">
        <v>527</v>
      </c>
      <c r="D247" s="128" t="s">
        <v>124</v>
      </c>
      <c r="E247" s="129" t="s">
        <v>504</v>
      </c>
      <c r="F247" s="130" t="s">
        <v>505</v>
      </c>
      <c r="G247" s="130"/>
      <c r="H247" s="131" t="s">
        <v>300</v>
      </c>
      <c r="I247" s="132">
        <v>221.953</v>
      </c>
      <c r="J247" s="133"/>
      <c r="K247" s="133">
        <f t="shared" si="50"/>
        <v>0</v>
      </c>
      <c r="L247" s="134"/>
      <c r="M247" s="25"/>
      <c r="N247" s="151" t="s">
        <v>1</v>
      </c>
      <c r="O247" s="152" t="s">
        <v>36</v>
      </c>
      <c r="P247" s="153">
        <v>0</v>
      </c>
      <c r="Q247" s="153">
        <f t="shared" si="51"/>
        <v>0</v>
      </c>
      <c r="R247" s="153">
        <v>0</v>
      </c>
      <c r="S247" s="153">
        <f t="shared" si="52"/>
        <v>0</v>
      </c>
      <c r="T247" s="153">
        <v>0</v>
      </c>
      <c r="U247" s="154">
        <f t="shared" si="53"/>
        <v>0</v>
      </c>
      <c r="AS247" s="139" t="s">
        <v>186</v>
      </c>
      <c r="AU247" s="139" t="s">
        <v>124</v>
      </c>
      <c r="AV247" s="139" t="s">
        <v>129</v>
      </c>
      <c r="AZ247" s="13" t="s">
        <v>122</v>
      </c>
      <c r="BF247" s="140">
        <f t="shared" si="54"/>
        <v>0</v>
      </c>
      <c r="BG247" s="140">
        <f t="shared" si="55"/>
        <v>0</v>
      </c>
      <c r="BH247" s="140">
        <f t="shared" si="56"/>
        <v>0</v>
      </c>
      <c r="BI247" s="140">
        <f t="shared" si="57"/>
        <v>0</v>
      </c>
      <c r="BJ247" s="140">
        <f t="shared" si="58"/>
        <v>0</v>
      </c>
      <c r="BK247" s="13" t="s">
        <v>129</v>
      </c>
      <c r="BL247" s="140">
        <f t="shared" si="59"/>
        <v>0</v>
      </c>
      <c r="BM247" s="13" t="s">
        <v>186</v>
      </c>
      <c r="BN247" s="139" t="s">
        <v>528</v>
      </c>
    </row>
    <row r="248" spans="2:66" s="1" customFormat="1" ht="6.95" customHeight="1">
      <c r="B248" s="40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25"/>
    </row>
  </sheetData>
  <autoFilter ref="C134:L247" xr:uid="{00000000-0009-0000-0000-000001000000}"/>
  <mergeCells count="8">
    <mergeCell ref="E125:I125"/>
    <mergeCell ref="E127:I127"/>
    <mergeCell ref="M2:W2"/>
    <mergeCell ref="E7:I7"/>
    <mergeCell ref="E9:I9"/>
    <mergeCell ref="E27:I27"/>
    <mergeCell ref="E85:I85"/>
    <mergeCell ref="E87:I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SO 01 Sklad objemový...</vt:lpstr>
      <vt:lpstr>'01 - SO 01 Sklad objemový...'!Názvy_tlače</vt:lpstr>
      <vt:lpstr>'Rekapitulácia stavby'!Názvy_tlače</vt:lpstr>
      <vt:lpstr>'01 - SO 01 Sklad objemový...'!Oblasť_tlače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CAD-HP\APRO hp</dc:creator>
  <cp:lastModifiedBy>37A7j</cp:lastModifiedBy>
  <cp:lastPrinted>2024-12-09T12:44:07Z</cp:lastPrinted>
  <dcterms:created xsi:type="dcterms:W3CDTF">2024-12-09T07:15:24Z</dcterms:created>
  <dcterms:modified xsi:type="dcterms:W3CDTF">2024-12-10T15:54:03Z</dcterms:modified>
</cp:coreProperties>
</file>