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10215" activeTab="1"/>
  </bookViews>
  <sheets>
    <sheet name="Rekapitulácia stavby" sheetId="1" r:id="rId1"/>
    <sheet name="0001 - SO-01 - Dvojihrisko" sheetId="2" r:id="rId2"/>
    <sheet name="0003 - SO-03 - Závlahový ..." sheetId="4" r:id="rId3"/>
  </sheets>
  <definedNames>
    <definedName name="_xlnm.Print_Titles" localSheetId="1">'0001 - SO-01 - Dvojihrisko'!$120:$120</definedName>
    <definedName name="_xlnm.Print_Titles" localSheetId="2">'0003 - SO-03 - Závlahový ...'!$121:$121</definedName>
    <definedName name="_xlnm.Print_Titles" localSheetId="0">'Rekapitulácia stavby'!$85:$85</definedName>
    <definedName name="_xlnm.Print_Area" localSheetId="1">'0001 - SO-01 - Dvojihrisko'!$C$4:$Q$70,'0001 - SO-01 - Dvojihrisko'!$C$76:$Q$104,'0001 - SO-01 - Dvojihrisko'!$C$110:$Q$158</definedName>
    <definedName name="_xlnm.Print_Area" localSheetId="2">'0003 - SO-03 - Závlahový ...'!$C$4:$Q$70,'0003 - SO-03 - Závlahový ...'!$C$76:$Q$105,'0003 - SO-03 - Závlahový ...'!$C$111:$Q$206</definedName>
    <definedName name="_xlnm.Print_Area" localSheetId="0">'Rekapitulácia stavby'!$C$4:$AP$70,'Rekapitulácia stavby'!$C$76:$AP$99</definedName>
  </definedNames>
  <calcPr calcId="145621"/>
</workbook>
</file>

<file path=xl/calcChain.xml><?xml version="1.0" encoding="utf-8"?>
<calcChain xmlns="http://schemas.openxmlformats.org/spreadsheetml/2006/main">
  <c r="AY91" i="1" l="1"/>
  <c r="AX91" i="1"/>
  <c r="BB91" i="1"/>
  <c r="BC91" i="1"/>
  <c r="AV91" i="1"/>
  <c r="BD91" i="1"/>
  <c r="AZ91" i="1"/>
  <c r="W124" i="4"/>
  <c r="AY90" i="1"/>
  <c r="AX90" i="1"/>
  <c r="BI206" i="4"/>
  <c r="BH206" i="4"/>
  <c r="BG206" i="4"/>
  <c r="BE206" i="4"/>
  <c r="N206" i="4"/>
  <c r="BF206" i="4" s="1"/>
  <c r="BK206" i="4"/>
  <c r="BI205" i="4"/>
  <c r="BH205" i="4"/>
  <c r="BG205" i="4"/>
  <c r="BE205" i="4"/>
  <c r="BK205" i="4"/>
  <c r="N205" i="4" s="1"/>
  <c r="BF205" i="4" s="1"/>
  <c r="BI204" i="4"/>
  <c r="BH204" i="4"/>
  <c r="BG204" i="4"/>
  <c r="BE204" i="4"/>
  <c r="BK204" i="4"/>
  <c r="N204" i="4" s="1"/>
  <c r="BF204" i="4" s="1"/>
  <c r="BI203" i="4"/>
  <c r="BH203" i="4"/>
  <c r="BG203" i="4"/>
  <c r="BF203" i="4"/>
  <c r="BE203" i="4"/>
  <c r="N203" i="4"/>
  <c r="BK203" i="4"/>
  <c r="BI202" i="4"/>
  <c r="BH202" i="4"/>
  <c r="BG202" i="4"/>
  <c r="BE202" i="4"/>
  <c r="BK202" i="4"/>
  <c r="BK201" i="4" s="1"/>
  <c r="N201" i="4" s="1"/>
  <c r="N95" i="4" s="1"/>
  <c r="BI200" i="4"/>
  <c r="BH200" i="4"/>
  <c r="BG200" i="4"/>
  <c r="BF200" i="4"/>
  <c r="BE200" i="4"/>
  <c r="AA200" i="4"/>
  <c r="Y200" i="4"/>
  <c r="W200" i="4"/>
  <c r="BK200" i="4"/>
  <c r="N200" i="4"/>
  <c r="BI199" i="4"/>
  <c r="BH199" i="4"/>
  <c r="BG199" i="4"/>
  <c r="BE199" i="4"/>
  <c r="AA199" i="4"/>
  <c r="Y199" i="4"/>
  <c r="W199" i="4"/>
  <c r="BK199" i="4"/>
  <c r="N199" i="4"/>
  <c r="BF199" i="4" s="1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 s="1"/>
  <c r="BI196" i="4"/>
  <c r="BH196" i="4"/>
  <c r="BG196" i="4"/>
  <c r="BF196" i="4"/>
  <c r="BE196" i="4"/>
  <c r="AA196" i="4"/>
  <c r="Y196" i="4"/>
  <c r="W196" i="4"/>
  <c r="BK196" i="4"/>
  <c r="N196" i="4"/>
  <c r="BI195" i="4"/>
  <c r="BH195" i="4"/>
  <c r="BG195" i="4"/>
  <c r="BE195" i="4"/>
  <c r="AA195" i="4"/>
  <c r="Y195" i="4"/>
  <c r="W195" i="4"/>
  <c r="BK195" i="4"/>
  <c r="N195" i="4"/>
  <c r="BF195" i="4" s="1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F192" i="4"/>
  <c r="BE192" i="4"/>
  <c r="AA192" i="4"/>
  <c r="Y192" i="4"/>
  <c r="W192" i="4"/>
  <c r="BK192" i="4"/>
  <c r="N192" i="4"/>
  <c r="BI191" i="4"/>
  <c r="BH191" i="4"/>
  <c r="BG191" i="4"/>
  <c r="BE191" i="4"/>
  <c r="AA191" i="4"/>
  <c r="Y191" i="4"/>
  <c r="W191" i="4"/>
  <c r="BK191" i="4"/>
  <c r="N191" i="4"/>
  <c r="BF191" i="4" s="1"/>
  <c r="BI190" i="4"/>
  <c r="BH190" i="4"/>
  <c r="BG190" i="4"/>
  <c r="BE190" i="4"/>
  <c r="AA190" i="4"/>
  <c r="Y190" i="4"/>
  <c r="W190" i="4"/>
  <c r="BK190" i="4"/>
  <c r="N190" i="4"/>
  <c r="BF190" i="4" s="1"/>
  <c r="BI189" i="4"/>
  <c r="BH189" i="4"/>
  <c r="BG189" i="4"/>
  <c r="BE189" i="4"/>
  <c r="AA189" i="4"/>
  <c r="Y189" i="4"/>
  <c r="W189" i="4"/>
  <c r="BK189" i="4"/>
  <c r="N189" i="4"/>
  <c r="BF189" i="4" s="1"/>
  <c r="BI188" i="4"/>
  <c r="BH188" i="4"/>
  <c r="BG188" i="4"/>
  <c r="BF188" i="4"/>
  <c r="BE188" i="4"/>
  <c r="AA188" i="4"/>
  <c r="Y188" i="4"/>
  <c r="W188" i="4"/>
  <c r="BK188" i="4"/>
  <c r="N188" i="4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BK186" i="4"/>
  <c r="N186" i="4"/>
  <c r="BF186" i="4" s="1"/>
  <c r="BI185" i="4"/>
  <c r="BH185" i="4"/>
  <c r="BG185" i="4"/>
  <c r="BE185" i="4"/>
  <c r="AA185" i="4"/>
  <c r="Y185" i="4"/>
  <c r="W185" i="4"/>
  <c r="BK185" i="4"/>
  <c r="N185" i="4"/>
  <c r="BF185" i="4" s="1"/>
  <c r="BI184" i="4"/>
  <c r="BH184" i="4"/>
  <c r="BG184" i="4"/>
  <c r="BF184" i="4"/>
  <c r="BE184" i="4"/>
  <c r="AA184" i="4"/>
  <c r="Y184" i="4"/>
  <c r="W184" i="4"/>
  <c r="BK184" i="4"/>
  <c r="N184" i="4"/>
  <c r="BI183" i="4"/>
  <c r="BH183" i="4"/>
  <c r="BG183" i="4"/>
  <c r="BE183" i="4"/>
  <c r="AA183" i="4"/>
  <c r="Y183" i="4"/>
  <c r="W183" i="4"/>
  <c r="BK183" i="4"/>
  <c r="N183" i="4"/>
  <c r="BF183" i="4" s="1"/>
  <c r="BI182" i="4"/>
  <c r="BH182" i="4"/>
  <c r="BG182" i="4"/>
  <c r="BE182" i="4"/>
  <c r="AA182" i="4"/>
  <c r="Y182" i="4"/>
  <c r="W182" i="4"/>
  <c r="BK182" i="4"/>
  <c r="N182" i="4"/>
  <c r="BF182" i="4" s="1"/>
  <c r="BI181" i="4"/>
  <c r="BH181" i="4"/>
  <c r="BG181" i="4"/>
  <c r="BE181" i="4"/>
  <c r="AA181" i="4"/>
  <c r="Y181" i="4"/>
  <c r="W181" i="4"/>
  <c r="BK181" i="4"/>
  <c r="N181" i="4"/>
  <c r="BF181" i="4" s="1"/>
  <c r="BI180" i="4"/>
  <c r="BH180" i="4"/>
  <c r="BG180" i="4"/>
  <c r="BF180" i="4"/>
  <c r="BE180" i="4"/>
  <c r="AA180" i="4"/>
  <c r="Y180" i="4"/>
  <c r="W180" i="4"/>
  <c r="BK180" i="4"/>
  <c r="N180" i="4"/>
  <c r="BI179" i="4"/>
  <c r="BH179" i="4"/>
  <c r="BG179" i="4"/>
  <c r="BE179" i="4"/>
  <c r="AA179" i="4"/>
  <c r="Y179" i="4"/>
  <c r="W179" i="4"/>
  <c r="BK179" i="4"/>
  <c r="N179" i="4"/>
  <c r="BF179" i="4" s="1"/>
  <c r="BI178" i="4"/>
  <c r="BH178" i="4"/>
  <c r="BG178" i="4"/>
  <c r="BE178" i="4"/>
  <c r="AA178" i="4"/>
  <c r="Y178" i="4"/>
  <c r="W178" i="4"/>
  <c r="BK178" i="4"/>
  <c r="N178" i="4"/>
  <c r="BF178" i="4" s="1"/>
  <c r="BI177" i="4"/>
  <c r="BH177" i="4"/>
  <c r="BG177" i="4"/>
  <c r="BE177" i="4"/>
  <c r="AA177" i="4"/>
  <c r="Y177" i="4"/>
  <c r="W177" i="4"/>
  <c r="BK177" i="4"/>
  <c r="N177" i="4"/>
  <c r="BF177" i="4" s="1"/>
  <c r="BI176" i="4"/>
  <c r="BH176" i="4"/>
  <c r="BG176" i="4"/>
  <c r="BF176" i="4"/>
  <c r="BE176" i="4"/>
  <c r="AA176" i="4"/>
  <c r="Y176" i="4"/>
  <c r="W176" i="4"/>
  <c r="BK176" i="4"/>
  <c r="BK172" i="4" s="1"/>
  <c r="N172" i="4" s="1"/>
  <c r="N94" i="4" s="1"/>
  <c r="N176" i="4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Y174" i="4"/>
  <c r="W174" i="4"/>
  <c r="BK174" i="4"/>
  <c r="N174" i="4"/>
  <c r="BF174" i="4" s="1"/>
  <c r="BI173" i="4"/>
  <c r="BH173" i="4"/>
  <c r="BG173" i="4"/>
  <c r="BE173" i="4"/>
  <c r="AA173" i="4"/>
  <c r="AA172" i="4" s="1"/>
  <c r="Y173" i="4"/>
  <c r="Y172" i="4" s="1"/>
  <c r="W173" i="4"/>
  <c r="W172" i="4" s="1"/>
  <c r="BK173" i="4"/>
  <c r="N173" i="4"/>
  <c r="BF173" i="4" s="1"/>
  <c r="BI171" i="4"/>
  <c r="BH171" i="4"/>
  <c r="BG171" i="4"/>
  <c r="BE171" i="4"/>
  <c r="AA171" i="4"/>
  <c r="Y171" i="4"/>
  <c r="W171" i="4"/>
  <c r="BK171" i="4"/>
  <c r="N171" i="4"/>
  <c r="BF171" i="4" s="1"/>
  <c r="BI170" i="4"/>
  <c r="BH170" i="4"/>
  <c r="BG170" i="4"/>
  <c r="BF170" i="4"/>
  <c r="BE170" i="4"/>
  <c r="AA170" i="4"/>
  <c r="Y170" i="4"/>
  <c r="W170" i="4"/>
  <c r="BK170" i="4"/>
  <c r="N170" i="4"/>
  <c r="BI169" i="4"/>
  <c r="BH169" i="4"/>
  <c r="BG169" i="4"/>
  <c r="BF169" i="4"/>
  <c r="BE169" i="4"/>
  <c r="AA169" i="4"/>
  <c r="Y169" i="4"/>
  <c r="W169" i="4"/>
  <c r="BK169" i="4"/>
  <c r="N169" i="4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 s="1"/>
  <c r="BI166" i="4"/>
  <c r="BH166" i="4"/>
  <c r="BG166" i="4"/>
  <c r="BF166" i="4"/>
  <c r="BE166" i="4"/>
  <c r="AA166" i="4"/>
  <c r="Y166" i="4"/>
  <c r="W166" i="4"/>
  <c r="BK166" i="4"/>
  <c r="N166" i="4"/>
  <c r="BI165" i="4"/>
  <c r="BH165" i="4"/>
  <c r="BG165" i="4"/>
  <c r="BF165" i="4"/>
  <c r="BE165" i="4"/>
  <c r="AA165" i="4"/>
  <c r="Y165" i="4"/>
  <c r="W165" i="4"/>
  <c r="BK165" i="4"/>
  <c r="N165" i="4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 s="1"/>
  <c r="BI162" i="4"/>
  <c r="BH162" i="4"/>
  <c r="BG162" i="4"/>
  <c r="BF162" i="4"/>
  <c r="BE162" i="4"/>
  <c r="AA162" i="4"/>
  <c r="Y162" i="4"/>
  <c r="W162" i="4"/>
  <c r="BK162" i="4"/>
  <c r="N162" i="4"/>
  <c r="BI161" i="4"/>
  <c r="BH161" i="4"/>
  <c r="BG161" i="4"/>
  <c r="BF161" i="4"/>
  <c r="BE161" i="4"/>
  <c r="AA161" i="4"/>
  <c r="Y161" i="4"/>
  <c r="W161" i="4"/>
  <c r="BK161" i="4"/>
  <c r="N161" i="4"/>
  <c r="BI160" i="4"/>
  <c r="BH160" i="4"/>
  <c r="BG160" i="4"/>
  <c r="BE160" i="4"/>
  <c r="AA160" i="4"/>
  <c r="Y160" i="4"/>
  <c r="W160" i="4"/>
  <c r="BK160" i="4"/>
  <c r="N160" i="4"/>
  <c r="BF160" i="4" s="1"/>
  <c r="BI159" i="4"/>
  <c r="BH159" i="4"/>
  <c r="BG159" i="4"/>
  <c r="BE159" i="4"/>
  <c r="AA159" i="4"/>
  <c r="Y159" i="4"/>
  <c r="W159" i="4"/>
  <c r="BK159" i="4"/>
  <c r="N159" i="4"/>
  <c r="BF159" i="4" s="1"/>
  <c r="BI158" i="4"/>
  <c r="BH158" i="4"/>
  <c r="BG158" i="4"/>
  <c r="BF158" i="4"/>
  <c r="BE158" i="4"/>
  <c r="AA158" i="4"/>
  <c r="Y158" i="4"/>
  <c r="W158" i="4"/>
  <c r="BK158" i="4"/>
  <c r="N158" i="4"/>
  <c r="BI157" i="4"/>
  <c r="BH157" i="4"/>
  <c r="BG157" i="4"/>
  <c r="BF157" i="4"/>
  <c r="BE157" i="4"/>
  <c r="AA157" i="4"/>
  <c r="Y157" i="4"/>
  <c r="W157" i="4"/>
  <c r="BK157" i="4"/>
  <c r="N157" i="4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 s="1"/>
  <c r="BI154" i="4"/>
  <c r="BH154" i="4"/>
  <c r="BG154" i="4"/>
  <c r="BF154" i="4"/>
  <c r="BE154" i="4"/>
  <c r="AA154" i="4"/>
  <c r="Y154" i="4"/>
  <c r="W154" i="4"/>
  <c r="BK154" i="4"/>
  <c r="N154" i="4"/>
  <c r="BI153" i="4"/>
  <c r="BH153" i="4"/>
  <c r="BG153" i="4"/>
  <c r="BF153" i="4"/>
  <c r="BE153" i="4"/>
  <c r="AA153" i="4"/>
  <c r="Y153" i="4"/>
  <c r="Y151" i="4" s="1"/>
  <c r="Y150" i="4" s="1"/>
  <c r="W153" i="4"/>
  <c r="BK153" i="4"/>
  <c r="N153" i="4"/>
  <c r="BI152" i="4"/>
  <c r="BH152" i="4"/>
  <c r="BG152" i="4"/>
  <c r="BE152" i="4"/>
  <c r="AA152" i="4"/>
  <c r="AA151" i="4" s="1"/>
  <c r="AA150" i="4" s="1"/>
  <c r="Y152" i="4"/>
  <c r="W152" i="4"/>
  <c r="W151" i="4" s="1"/>
  <c r="BK152" i="4"/>
  <c r="BK151" i="4" s="1"/>
  <c r="N152" i="4"/>
  <c r="BF152" i="4" s="1"/>
  <c r="BI149" i="4"/>
  <c r="BH149" i="4"/>
  <c r="BG149" i="4"/>
  <c r="BF149" i="4"/>
  <c r="BE149" i="4"/>
  <c r="AA149" i="4"/>
  <c r="Y149" i="4"/>
  <c r="W149" i="4"/>
  <c r="BK149" i="4"/>
  <c r="N149" i="4"/>
  <c r="BI148" i="4"/>
  <c r="BH148" i="4"/>
  <c r="BG148" i="4"/>
  <c r="BF148" i="4"/>
  <c r="BE148" i="4"/>
  <c r="AA148" i="4"/>
  <c r="Y148" i="4"/>
  <c r="W148" i="4"/>
  <c r="BK148" i="4"/>
  <c r="N148" i="4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F145" i="4"/>
  <c r="BE145" i="4"/>
  <c r="AA145" i="4"/>
  <c r="Y145" i="4"/>
  <c r="W145" i="4"/>
  <c r="BK145" i="4"/>
  <c r="N145" i="4"/>
  <c r="BI144" i="4"/>
  <c r="BH144" i="4"/>
  <c r="BG144" i="4"/>
  <c r="BF144" i="4"/>
  <c r="BE144" i="4"/>
  <c r="AA144" i="4"/>
  <c r="Y144" i="4"/>
  <c r="W144" i="4"/>
  <c r="BK144" i="4"/>
  <c r="N144" i="4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F141" i="4"/>
  <c r="BE141" i="4"/>
  <c r="AA141" i="4"/>
  <c r="Y141" i="4"/>
  <c r="W141" i="4"/>
  <c r="BK141" i="4"/>
  <c r="N141" i="4"/>
  <c r="BI140" i="4"/>
  <c r="BH140" i="4"/>
  <c r="BG140" i="4"/>
  <c r="BF140" i="4"/>
  <c r="BE140" i="4"/>
  <c r="AA140" i="4"/>
  <c r="Y140" i="4"/>
  <c r="W140" i="4"/>
  <c r="BK140" i="4"/>
  <c r="N140" i="4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F137" i="4"/>
  <c r="BE137" i="4"/>
  <c r="AA137" i="4"/>
  <c r="Y137" i="4"/>
  <c r="W137" i="4"/>
  <c r="BK137" i="4"/>
  <c r="N137" i="4"/>
  <c r="BI136" i="4"/>
  <c r="BH136" i="4"/>
  <c r="BG136" i="4"/>
  <c r="BF136" i="4"/>
  <c r="BE136" i="4"/>
  <c r="AA136" i="4"/>
  <c r="Y136" i="4"/>
  <c r="W136" i="4"/>
  <c r="BK136" i="4"/>
  <c r="N136" i="4"/>
  <c r="BI135" i="4"/>
  <c r="BH135" i="4"/>
  <c r="BG135" i="4"/>
  <c r="BE135" i="4"/>
  <c r="AA135" i="4"/>
  <c r="Y135" i="4"/>
  <c r="W135" i="4"/>
  <c r="BK135" i="4"/>
  <c r="N135" i="4"/>
  <c r="BF135" i="4" s="1"/>
  <c r="BI134" i="4"/>
  <c r="BH134" i="4"/>
  <c r="BG134" i="4"/>
  <c r="BE134" i="4"/>
  <c r="AA134" i="4"/>
  <c r="Y134" i="4"/>
  <c r="W134" i="4"/>
  <c r="BK134" i="4"/>
  <c r="N134" i="4"/>
  <c r="BF134" i="4" s="1"/>
  <c r="BI133" i="4"/>
  <c r="BH133" i="4"/>
  <c r="BG133" i="4"/>
  <c r="BF133" i="4"/>
  <c r="BE133" i="4"/>
  <c r="AA133" i="4"/>
  <c r="Y133" i="4"/>
  <c r="W133" i="4"/>
  <c r="BK133" i="4"/>
  <c r="N133" i="4"/>
  <c r="BI132" i="4"/>
  <c r="BH132" i="4"/>
  <c r="BG132" i="4"/>
  <c r="BF132" i="4"/>
  <c r="BE132" i="4"/>
  <c r="AA132" i="4"/>
  <c r="Y132" i="4"/>
  <c r="W132" i="4"/>
  <c r="BK132" i="4"/>
  <c r="N132" i="4"/>
  <c r="BI131" i="4"/>
  <c r="BH131" i="4"/>
  <c r="BG131" i="4"/>
  <c r="BE131" i="4"/>
  <c r="AA131" i="4"/>
  <c r="Y131" i="4"/>
  <c r="W131" i="4"/>
  <c r="BK131" i="4"/>
  <c r="N131" i="4"/>
  <c r="BF131" i="4" s="1"/>
  <c r="BI130" i="4"/>
  <c r="BH130" i="4"/>
  <c r="BG130" i="4"/>
  <c r="BE130" i="4"/>
  <c r="AA130" i="4"/>
  <c r="Y130" i="4"/>
  <c r="W130" i="4"/>
  <c r="BK130" i="4"/>
  <c r="N130" i="4"/>
  <c r="BF130" i="4" s="1"/>
  <c r="BI129" i="4"/>
  <c r="BH129" i="4"/>
  <c r="BG129" i="4"/>
  <c r="BF129" i="4"/>
  <c r="BE129" i="4"/>
  <c r="AA129" i="4"/>
  <c r="AA128" i="4" s="1"/>
  <c r="Y129" i="4"/>
  <c r="Y128" i="4" s="1"/>
  <c r="W129" i="4"/>
  <c r="W128" i="4" s="1"/>
  <c r="BK129" i="4"/>
  <c r="BK128" i="4" s="1"/>
  <c r="N128" i="4" s="1"/>
  <c r="N91" i="4" s="1"/>
  <c r="N129" i="4"/>
  <c r="BI127" i="4"/>
  <c r="BH127" i="4"/>
  <c r="BG127" i="4"/>
  <c r="BE127" i="4"/>
  <c r="AA127" i="4"/>
  <c r="Y127" i="4"/>
  <c r="W127" i="4"/>
  <c r="BK127" i="4"/>
  <c r="N127" i="4"/>
  <c r="BF127" i="4" s="1"/>
  <c r="BI126" i="4"/>
  <c r="BH126" i="4"/>
  <c r="BG126" i="4"/>
  <c r="BF126" i="4"/>
  <c r="BE126" i="4"/>
  <c r="AA126" i="4"/>
  <c r="Y126" i="4"/>
  <c r="W126" i="4"/>
  <c r="BK126" i="4"/>
  <c r="BK124" i="4" s="1"/>
  <c r="N126" i="4"/>
  <c r="BI125" i="4"/>
  <c r="BH125" i="4"/>
  <c r="BG125" i="4"/>
  <c r="BE125" i="4"/>
  <c r="AA125" i="4"/>
  <c r="AA124" i="4" s="1"/>
  <c r="AA123" i="4" s="1"/>
  <c r="AA122" i="4" s="1"/>
  <c r="Y125" i="4"/>
  <c r="Y124" i="4" s="1"/>
  <c r="W125" i="4"/>
  <c r="BK125" i="4"/>
  <c r="N125" i="4"/>
  <c r="BF125" i="4" s="1"/>
  <c r="M118" i="4"/>
  <c r="F118" i="4"/>
  <c r="F116" i="4"/>
  <c r="F114" i="4"/>
  <c r="BI103" i="4"/>
  <c r="BH103" i="4"/>
  <c r="BG103" i="4"/>
  <c r="BE103" i="4"/>
  <c r="BI102" i="4"/>
  <c r="BH102" i="4"/>
  <c r="BG102" i="4"/>
  <c r="BE102" i="4"/>
  <c r="BI101" i="4"/>
  <c r="BH101" i="4"/>
  <c r="BG101" i="4"/>
  <c r="BE101" i="4"/>
  <c r="BI100" i="4"/>
  <c r="BH100" i="4"/>
  <c r="BG100" i="4"/>
  <c r="BE100" i="4"/>
  <c r="BI99" i="4"/>
  <c r="BH99" i="4"/>
  <c r="BG99" i="4"/>
  <c r="BE99" i="4"/>
  <c r="BI98" i="4"/>
  <c r="H36" i="4" s="1"/>
  <c r="BD90" i="1" s="1"/>
  <c r="BH98" i="4"/>
  <c r="H35" i="4" s="1"/>
  <c r="BC90" i="1" s="1"/>
  <c r="BG98" i="4"/>
  <c r="H34" i="4" s="1"/>
  <c r="BB90" i="1" s="1"/>
  <c r="BE98" i="4"/>
  <c r="H32" i="4" s="1"/>
  <c r="AZ90" i="1" s="1"/>
  <c r="M83" i="4"/>
  <c r="F83" i="4"/>
  <c r="F81" i="4"/>
  <c r="F79" i="4"/>
  <c r="O21" i="4"/>
  <c r="E21" i="4"/>
  <c r="M119" i="4" s="1"/>
  <c r="O20" i="4"/>
  <c r="O18" i="4"/>
  <c r="E18" i="4"/>
  <c r="O17" i="4"/>
  <c r="O15" i="4"/>
  <c r="E15" i="4"/>
  <c r="F119" i="4" s="1"/>
  <c r="O14" i="4"/>
  <c r="O12" i="4"/>
  <c r="E12" i="4"/>
  <c r="O11" i="4"/>
  <c r="O9" i="4"/>
  <c r="M116" i="4" s="1"/>
  <c r="F6" i="4"/>
  <c r="F113" i="4" s="1"/>
  <c r="AY89" i="1"/>
  <c r="AX89" i="1"/>
  <c r="BC89" i="1"/>
  <c r="BD89" i="1"/>
  <c r="BB89" i="1"/>
  <c r="AV89" i="1"/>
  <c r="W145" i="2"/>
  <c r="AA132" i="2"/>
  <c r="AY88" i="1"/>
  <c r="AX88" i="1"/>
  <c r="BI158" i="2"/>
  <c r="BH158" i="2"/>
  <c r="BG158" i="2"/>
  <c r="BE158" i="2"/>
  <c r="BK158" i="2"/>
  <c r="N158" i="2" s="1"/>
  <c r="BF158" i="2" s="1"/>
  <c r="BI157" i="2"/>
  <c r="BH157" i="2"/>
  <c r="BG157" i="2"/>
  <c r="BE157" i="2"/>
  <c r="BK157" i="2"/>
  <c r="N157" i="2" s="1"/>
  <c r="BF157" i="2" s="1"/>
  <c r="BI156" i="2"/>
  <c r="BH156" i="2"/>
  <c r="BG156" i="2"/>
  <c r="BF156" i="2"/>
  <c r="BE156" i="2"/>
  <c r="N156" i="2"/>
  <c r="BK156" i="2"/>
  <c r="BI155" i="2"/>
  <c r="BH155" i="2"/>
  <c r="BG155" i="2"/>
  <c r="BE155" i="2"/>
  <c r="BK155" i="2"/>
  <c r="N155" i="2" s="1"/>
  <c r="BF155" i="2" s="1"/>
  <c r="BI154" i="2"/>
  <c r="BH154" i="2"/>
  <c r="BG154" i="2"/>
  <c r="BE154" i="2"/>
  <c r="N154" i="2"/>
  <c r="BF154" i="2" s="1"/>
  <c r="BK154" i="2"/>
  <c r="BI152" i="2"/>
  <c r="BH152" i="2"/>
  <c r="BG152" i="2"/>
  <c r="BE152" i="2"/>
  <c r="AA152" i="2"/>
  <c r="Y152" i="2"/>
  <c r="W152" i="2"/>
  <c r="BK152" i="2"/>
  <c r="N152" i="2"/>
  <c r="BF152" i="2" s="1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F149" i="2"/>
  <c r="BE149" i="2"/>
  <c r="AA149" i="2"/>
  <c r="Y149" i="2"/>
  <c r="W149" i="2"/>
  <c r="BK149" i="2"/>
  <c r="N149" i="2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AA145" i="2" s="1"/>
  <c r="Y146" i="2"/>
  <c r="Y145" i="2" s="1"/>
  <c r="W146" i="2"/>
  <c r="BK146" i="2"/>
  <c r="BK145" i="2" s="1"/>
  <c r="N145" i="2" s="1"/>
  <c r="N93" i="2" s="1"/>
  <c r="N146" i="2"/>
  <c r="BF146" i="2" s="1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F143" i="2"/>
  <c r="BE143" i="2"/>
  <c r="AA143" i="2"/>
  <c r="Y143" i="2"/>
  <c r="W143" i="2"/>
  <c r="BK143" i="2"/>
  <c r="N143" i="2"/>
  <c r="BI142" i="2"/>
  <c r="BH142" i="2"/>
  <c r="BG142" i="2"/>
  <c r="BE142" i="2"/>
  <c r="AA142" i="2"/>
  <c r="Y142" i="2"/>
  <c r="Y140" i="2" s="1"/>
  <c r="W142" i="2"/>
  <c r="BK142" i="2"/>
  <c r="N142" i="2"/>
  <c r="BF142" i="2" s="1"/>
  <c r="BI141" i="2"/>
  <c r="BH141" i="2"/>
  <c r="BG141" i="2"/>
  <c r="BE141" i="2"/>
  <c r="AA141" i="2"/>
  <c r="AA140" i="2" s="1"/>
  <c r="Y141" i="2"/>
  <c r="W141" i="2"/>
  <c r="W140" i="2" s="1"/>
  <c r="BK141" i="2"/>
  <c r="BK140" i="2" s="1"/>
  <c r="N140" i="2" s="1"/>
  <c r="N92" i="2" s="1"/>
  <c r="N141" i="2"/>
  <c r="BF141" i="2" s="1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F136" i="2"/>
  <c r="BE136" i="2"/>
  <c r="AA136" i="2"/>
  <c r="Y136" i="2"/>
  <c r="W136" i="2"/>
  <c r="BK136" i="2"/>
  <c r="N136" i="2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W132" i="2" s="1"/>
  <c r="BK134" i="2"/>
  <c r="N134" i="2"/>
  <c r="BF134" i="2" s="1"/>
  <c r="BI133" i="2"/>
  <c r="H36" i="2" s="1"/>
  <c r="BD88" i="1" s="1"/>
  <c r="BD87" i="1" s="1"/>
  <c r="BH133" i="2"/>
  <c r="BG133" i="2"/>
  <c r="BE133" i="2"/>
  <c r="AA133" i="2"/>
  <c r="Y133" i="2"/>
  <c r="Y132" i="2" s="1"/>
  <c r="W133" i="2"/>
  <c r="BK133" i="2"/>
  <c r="BK132" i="2" s="1"/>
  <c r="N132" i="2" s="1"/>
  <c r="N91" i="2" s="1"/>
  <c r="N133" i="2"/>
  <c r="BF133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F130" i="2"/>
  <c r="BE130" i="2"/>
  <c r="AA130" i="2"/>
  <c r="Y130" i="2"/>
  <c r="W130" i="2"/>
  <c r="BK130" i="2"/>
  <c r="N130" i="2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BI127" i="2"/>
  <c r="BH127" i="2"/>
  <c r="BG127" i="2"/>
  <c r="BE127" i="2"/>
  <c r="AA127" i="2"/>
  <c r="AA123" i="2" s="1"/>
  <c r="AA122" i="2" s="1"/>
  <c r="AA121" i="2" s="1"/>
  <c r="Y127" i="2"/>
  <c r="W127" i="2"/>
  <c r="BK127" i="2"/>
  <c r="N127" i="2"/>
  <c r="BF127" i="2" s="1"/>
  <c r="BI126" i="2"/>
  <c r="BH126" i="2"/>
  <c r="BG126" i="2"/>
  <c r="BF126" i="2"/>
  <c r="BE126" i="2"/>
  <c r="AA126" i="2"/>
  <c r="Y126" i="2"/>
  <c r="W126" i="2"/>
  <c r="BK126" i="2"/>
  <c r="N126" i="2"/>
  <c r="BI125" i="2"/>
  <c r="BH125" i="2"/>
  <c r="BG125" i="2"/>
  <c r="BE125" i="2"/>
  <c r="AA125" i="2"/>
  <c r="Y125" i="2"/>
  <c r="W125" i="2"/>
  <c r="BK125" i="2"/>
  <c r="N125" i="2"/>
  <c r="BF125" i="2" s="1"/>
  <c r="BI124" i="2"/>
  <c r="BH124" i="2"/>
  <c r="BG124" i="2"/>
  <c r="BE124" i="2"/>
  <c r="AA124" i="2"/>
  <c r="Y124" i="2"/>
  <c r="Y123" i="2" s="1"/>
  <c r="W124" i="2"/>
  <c r="W123" i="2" s="1"/>
  <c r="BK124" i="2"/>
  <c r="BK123" i="2" s="1"/>
  <c r="N124" i="2"/>
  <c r="BF124" i="2" s="1"/>
  <c r="F117" i="2"/>
  <c r="F115" i="2"/>
  <c r="F113" i="2"/>
  <c r="BI102" i="2"/>
  <c r="BH102" i="2"/>
  <c r="BG102" i="2"/>
  <c r="BE102" i="2"/>
  <c r="BI101" i="2"/>
  <c r="BH101" i="2"/>
  <c r="BG101" i="2"/>
  <c r="BE101" i="2"/>
  <c r="BI100" i="2"/>
  <c r="BH100" i="2"/>
  <c r="BG100" i="2"/>
  <c r="H34" i="2" s="1"/>
  <c r="BB88" i="1" s="1"/>
  <c r="BB87" i="1" s="1"/>
  <c r="BE100" i="2"/>
  <c r="BI99" i="2"/>
  <c r="BH99" i="2"/>
  <c r="BG99" i="2"/>
  <c r="BE99" i="2"/>
  <c r="M32" i="2" s="1"/>
  <c r="AV88" i="1" s="1"/>
  <c r="BI98" i="2"/>
  <c r="BH98" i="2"/>
  <c r="BG98" i="2"/>
  <c r="BE98" i="2"/>
  <c r="BI97" i="2"/>
  <c r="BH97" i="2"/>
  <c r="H35" i="2" s="1"/>
  <c r="BC88" i="1" s="1"/>
  <c r="BG97" i="2"/>
  <c r="BE97" i="2"/>
  <c r="H32" i="2" s="1"/>
  <c r="AZ88" i="1" s="1"/>
  <c r="F83" i="2"/>
  <c r="F81" i="2"/>
  <c r="F79" i="2"/>
  <c r="O21" i="2"/>
  <c r="E21" i="2"/>
  <c r="M84" i="2" s="1"/>
  <c r="O20" i="2"/>
  <c r="O18" i="2"/>
  <c r="E18" i="2"/>
  <c r="M117" i="2" s="1"/>
  <c r="O17" i="2"/>
  <c r="O15" i="2"/>
  <c r="E15" i="2"/>
  <c r="F118" i="2" s="1"/>
  <c r="O14" i="2"/>
  <c r="O12" i="2"/>
  <c r="E12" i="2"/>
  <c r="O11" i="2"/>
  <c r="O9" i="2"/>
  <c r="M115" i="2" s="1"/>
  <c r="F6" i="2"/>
  <c r="F112" i="2" s="1"/>
  <c r="CK97" i="1"/>
  <c r="CJ97" i="1"/>
  <c r="CI97" i="1"/>
  <c r="CC97" i="1"/>
  <c r="CH97" i="1"/>
  <c r="CB97" i="1"/>
  <c r="CG97" i="1"/>
  <c r="CA97" i="1"/>
  <c r="CF97" i="1"/>
  <c r="BZ97" i="1"/>
  <c r="CE97" i="1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H94" i="1"/>
  <c r="CG94" i="1"/>
  <c r="CF94" i="1"/>
  <c r="BZ94" i="1"/>
  <c r="CE94" i="1"/>
  <c r="BC87" i="1"/>
  <c r="AM83" i="1"/>
  <c r="L83" i="1"/>
  <c r="AM82" i="1"/>
  <c r="L82" i="1"/>
  <c r="AM80" i="1"/>
  <c r="L80" i="1"/>
  <c r="L78" i="1"/>
  <c r="L77" i="1"/>
  <c r="W35" i="1" l="1"/>
  <c r="BK123" i="4"/>
  <c r="N124" i="4"/>
  <c r="N90" i="4" s="1"/>
  <c r="Y123" i="4"/>
  <c r="Y122" i="4" s="1"/>
  <c r="W123" i="4"/>
  <c r="W122" i="4" s="1"/>
  <c r="AU90" i="1" s="1"/>
  <c r="AU89" i="1"/>
  <c r="N123" i="2"/>
  <c r="N90" i="2" s="1"/>
  <c r="BK122" i="2"/>
  <c r="BK150" i="4"/>
  <c r="N150" i="4" s="1"/>
  <c r="N92" i="4" s="1"/>
  <c r="N151" i="4"/>
  <c r="N93" i="4" s="1"/>
  <c r="AY87" i="1"/>
  <c r="W34" i="1"/>
  <c r="W33" i="1"/>
  <c r="AX87" i="1"/>
  <c r="W150" i="4"/>
  <c r="W122" i="2"/>
  <c r="W121" i="2" s="1"/>
  <c r="AU88" i="1" s="1"/>
  <c r="AU87" i="1" s="1"/>
  <c r="Y122" i="2"/>
  <c r="Y121" i="2" s="1"/>
  <c r="AU91" i="1"/>
  <c r="F84" i="2"/>
  <c r="M32" i="4"/>
  <c r="AV90" i="1" s="1"/>
  <c r="M118" i="2"/>
  <c r="AZ89" i="1"/>
  <c r="AZ87" i="1" s="1"/>
  <c r="BK153" i="2"/>
  <c r="N153" i="2" s="1"/>
  <c r="N94" i="2" s="1"/>
  <c r="F78" i="2"/>
  <c r="F84" i="4"/>
  <c r="M84" i="4"/>
  <c r="F78" i="4"/>
  <c r="M81" i="2"/>
  <c r="N202" i="4"/>
  <c r="BF202" i="4" s="1"/>
  <c r="M83" i="2"/>
  <c r="M81" i="4"/>
  <c r="AV87" i="1" l="1"/>
  <c r="BK122" i="4"/>
  <c r="N122" i="4" s="1"/>
  <c r="N88" i="4" s="1"/>
  <c r="N123" i="4"/>
  <c r="N89" i="4" s="1"/>
  <c r="BK121" i="2"/>
  <c r="N121" i="2" s="1"/>
  <c r="N88" i="2" s="1"/>
  <c r="N122" i="2"/>
  <c r="N89" i="2" s="1"/>
  <c r="N98" i="4" l="1"/>
  <c r="N103" i="4"/>
  <c r="BF103" i="4" s="1"/>
  <c r="N99" i="4"/>
  <c r="BF99" i="4" s="1"/>
  <c r="M27" i="4"/>
  <c r="N100" i="4"/>
  <c r="BF100" i="4" s="1"/>
  <c r="N101" i="4"/>
  <c r="BF101" i="4" s="1"/>
  <c r="N102" i="4"/>
  <c r="BF102" i="4" s="1"/>
  <c r="N101" i="2"/>
  <c r="BF101" i="2" s="1"/>
  <c r="N97" i="2"/>
  <c r="N98" i="2"/>
  <c r="BF98" i="2" s="1"/>
  <c r="N102" i="2"/>
  <c r="BF102" i="2" s="1"/>
  <c r="M27" i="2"/>
  <c r="N99" i="2"/>
  <c r="BF99" i="2" s="1"/>
  <c r="N100" i="2"/>
  <c r="BF100" i="2" s="1"/>
  <c r="BF97" i="2" l="1"/>
  <c r="N96" i="2"/>
  <c r="N97" i="4"/>
  <c r="BF98" i="4"/>
  <c r="M33" i="2" l="1"/>
  <c r="AW88" i="1" s="1"/>
  <c r="AT88" i="1" s="1"/>
  <c r="H33" i="2"/>
  <c r="BA88" i="1" s="1"/>
  <c r="M28" i="4"/>
  <c r="L105" i="4"/>
  <c r="AW89" i="1"/>
  <c r="AT89" i="1" s="1"/>
  <c r="BA89" i="1"/>
  <c r="M28" i="2"/>
  <c r="L104" i="2"/>
  <c r="BA91" i="1"/>
  <c r="AW91" i="1"/>
  <c r="AT91" i="1" s="1"/>
  <c r="M33" i="4"/>
  <c r="AW90" i="1" s="1"/>
  <c r="AT90" i="1" s="1"/>
  <c r="H33" i="4"/>
  <c r="BA90" i="1" s="1"/>
  <c r="AS88" i="1" l="1"/>
  <c r="M30" i="2"/>
  <c r="AS89" i="1"/>
  <c r="AS90" i="1"/>
  <c r="M30" i="4"/>
  <c r="AS91" i="1"/>
  <c r="BA87" i="1"/>
  <c r="L38" i="2" l="1"/>
  <c r="AG88" i="1"/>
  <c r="AG90" i="1"/>
  <c r="AN90" i="1" s="1"/>
  <c r="L38" i="4"/>
  <c r="W32" i="1"/>
  <c r="AW87" i="1"/>
  <c r="AS87" i="1"/>
  <c r="AG87" i="1" l="1"/>
  <c r="AN88" i="1"/>
  <c r="AK32" i="1"/>
  <c r="AT87" i="1"/>
  <c r="AG97" i="1" l="1"/>
  <c r="AG96" i="1"/>
  <c r="AG95" i="1"/>
  <c r="AK26" i="1"/>
  <c r="AN87" i="1"/>
  <c r="AG94" i="1"/>
  <c r="AG93" i="1" l="1"/>
  <c r="CD94" i="1"/>
  <c r="AV94" i="1"/>
  <c r="BY94" i="1" s="1"/>
  <c r="AV96" i="1"/>
  <c r="BY96" i="1" s="1"/>
  <c r="CD96" i="1"/>
  <c r="AV95" i="1"/>
  <c r="BY95" i="1" s="1"/>
  <c r="CD95" i="1"/>
  <c r="AV97" i="1"/>
  <c r="BY97" i="1" s="1"/>
  <c r="CD97" i="1"/>
  <c r="AK31" i="1" l="1"/>
  <c r="AN95" i="1"/>
  <c r="AN94" i="1"/>
  <c r="AN96" i="1"/>
  <c r="AN97" i="1"/>
  <c r="W31" i="1"/>
  <c r="AK27" i="1"/>
  <c r="AK29" i="1" s="1"/>
  <c r="AG99" i="1"/>
  <c r="AK37" i="1" l="1"/>
  <c r="AN93" i="1"/>
  <c r="AN99" i="1" s="1"/>
</calcChain>
</file>

<file path=xl/sharedStrings.xml><?xml version="1.0" encoding="utf-8"?>
<sst xmlns="http://schemas.openxmlformats.org/spreadsheetml/2006/main" count="2006" uniqueCount="483">
  <si>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</si>
  <si>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</si>
  <si>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</si>
  <si>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</si>
  <si>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</si>
  <si>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</si>
  <si>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</si>
  <si>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</si>
  <si>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</si>
  <si>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</si>
  <si>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</si>
  <si>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</si>
  <si>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</si>
  <si>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</si>
  <si>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</si>
  <si>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013278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</si>
  <si>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</si>
  <si>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</si>
  <si>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Bezbariérové dvojihrisko na Slávií</t>
  </si>
  <si>
    <t>JKSO:</t>
  </si>
  <si>
    <t>KS:</t>
  </si>
  <si>
    <t>Miesto:</t>
  </si>
  <si>
    <t>Trnava</t>
  </si>
  <si>
    <t>Dátum:</t>
  </si>
  <si>
    <t>1. 4. 2018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</si>
  <si>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</si>
  <si>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</si>
  <si>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</si>
  <si>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</si>
  <si>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</si>
  <si>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</si>
  <si>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</si>
  <si>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</si>
  <si>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</si>
  <si>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</si>
  <si>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</si>
  <si>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</si>
  <si>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</si>
  <si>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</si>
  <si>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</si>
  <si>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</si>
  <si>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</si>
  <si>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</si>
  <si>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</si>
  <si>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</si>
  <si>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</si>
  <si>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</si>
  <si>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</si>
  <si>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</si>
  <si>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</si>
  <si>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</si>
  <si>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</si>
  <si>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</si>
  <si>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</si>
  <si>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</si>
  <si>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</si>
  <si>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</si>
  <si>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</si>
  <si>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</si>
  <si>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</si>
  <si>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</si>
  <si>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</si>
  <si>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</si>
  <si>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</si>
  <si>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</si>
  <si>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</si>
  <si>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</si>
  <si>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</si>
  <si>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</si>
  <si>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</si>
  <si>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</si>
  <si>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</si>
  <si>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</si>
  <si>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</si>
  <si>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</si>
  <si>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</si>
  <si>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</si>
  <si>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</si>
  <si>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{3d6258c0-5944-4754-870a-0bf3345c531b}</t>
  </si>
  <si>
    <t>{00000000-0000-0000-0000-000000000000}</t>
  </si>
  <si>
    <t>/</t>
  </si>
  <si>
    <t>0001</t>
  </si>
  <si>
    <t>SO-01 - Dvojihrisko</t>
  </si>
  <si>
    <t>1</t>
  </si>
  <si>
    <t>{8dfd548b-a12a-4e9f-93e4-ddc0521f4069}</t>
  </si>
  <si>
    <t>{242e2f5b-9a65-4fa7-95fe-360731029c90}</t>
  </si>
  <si>
    <t>0003</t>
  </si>
  <si>
    <t>SO-03 - Závlahový systém - Dvojihrisko</t>
  </si>
  <si>
    <t>{543ccb2c-5f6d-4d53-b770-6a6b48cd5d0d}</t>
  </si>
  <si>
    <t>{6517a324-f0e3-42db-9c62-23952bdf050e}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</si>
  <si>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</si>
  <si>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</si>
  <si>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</si>
  <si>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</si>
  <si>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</si>
  <si>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</si>
  <si>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</si>
  <si>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</si>
  <si>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</si>
  <si>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</si>
  <si>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</si>
  <si>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</si>
  <si>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</si>
  <si>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</si>
  <si>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</si>
  <si>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</si>
  <si>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0001 - SO-01 - Dvojihrisko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</si>
  <si>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</si>
  <si>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</si>
  <si>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</si>
  <si>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</si>
  <si>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</si>
  <si>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</si>
  <si>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</si>
  <si>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</si>
  <si>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</si>
  <si>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8 - Rúrové vedenie</t>
  </si>
  <si>
    <t xml:space="preserve">    9 - Ostatné konštrukcie a práce-búranie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</si>
  <si>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</si>
  <si>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</si>
  <si>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</si>
  <si>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</si>
  <si>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</si>
  <si>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</si>
  <si>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</si>
  <si>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</si>
  <si>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</si>
  <si>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</si>
  <si>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</si>
  <si>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</si>
  <si>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</si>
  <si>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</si>
  <si>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</si>
  <si>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</si>
  <si>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</si>
  <si>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</si>
  <si>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</si>
  <si>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</si>
  <si>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</si>
  <si>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</si>
  <si>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</si>
  <si>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</si>
  <si>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</si>
  <si>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</si>
  <si>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</si>
  <si>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131101203</t>
  </si>
  <si>
    <t>Výkop zapaženej jamy v hornine 1-2, nad 1000 do 10000 m3</t>
  </si>
  <si>
    <t>m3</t>
  </si>
  <si>
    <t>4</t>
  </si>
  <si>
    <t>-414584939</t>
  </si>
  <si>
    <t>132101102</t>
  </si>
  <si>
    <t>Výkop ryhy do šírky 600 mm v horn.1a2 nad 100 m3</t>
  </si>
  <si>
    <t>360607941</t>
  </si>
  <si>
    <t>3</t>
  </si>
  <si>
    <t>162606112</t>
  </si>
  <si>
    <t>Vodorovné premiestnenie výkopku bez naloženia, ale so zlož. zemín schopných zúrodnenia do 2000 m</t>
  </si>
  <si>
    <t>-231246731</t>
  </si>
  <si>
    <t>171201203</t>
  </si>
  <si>
    <t>Uloženie sypaniny na skládky nad 1000 do 10000 m3</t>
  </si>
  <si>
    <t>-2051103376</t>
  </si>
  <si>
    <t>5</t>
  </si>
  <si>
    <t>171206111</t>
  </si>
  <si>
    <t>Zhotovenie spodnej koreňovej zóny zo zemín schopných zúrodnenia hr. 150 mm</t>
  </si>
  <si>
    <t>m2</t>
  </si>
  <si>
    <t>-722029121</t>
  </si>
  <si>
    <t>6</t>
  </si>
  <si>
    <t>171206111,25</t>
  </si>
  <si>
    <t>Zhotovenie vrchnej koreňovej zóny zo zemín schopných zúrodnenia hr. 100 mm</t>
  </si>
  <si>
    <t>-461122927</t>
  </si>
  <si>
    <t>7</t>
  </si>
  <si>
    <t>180404112</t>
  </si>
  <si>
    <t>Založenie ihriskového trávnika výsevom na vrstve substrátu</t>
  </si>
  <si>
    <t>729204466</t>
  </si>
  <si>
    <t>8</t>
  </si>
  <si>
    <t>M</t>
  </si>
  <si>
    <t>0057211300</t>
  </si>
  <si>
    <t>Trávové semeno - výber</t>
  </si>
  <si>
    <t>kg</t>
  </si>
  <si>
    <t>-343262890</t>
  </si>
  <si>
    <t>9</t>
  </si>
  <si>
    <t>211971110</t>
  </si>
  <si>
    <t>Zhotovenie opláštenia výplne z geotextílie, v ryhe alebo v záreze so stenami šikmými o skl. do 1:2,5</t>
  </si>
  <si>
    <t>907474603</t>
  </si>
  <si>
    <t>10</t>
  </si>
  <si>
    <t>6936651000</t>
  </si>
  <si>
    <t>-1309679678</t>
  </si>
  <si>
    <t>11</t>
  </si>
  <si>
    <t>212752124</t>
  </si>
  <si>
    <t>Trativody z flexodrenážnych rúr DN 80</t>
  </si>
  <si>
    <t>m</t>
  </si>
  <si>
    <t>1150190025</t>
  </si>
  <si>
    <t>12</t>
  </si>
  <si>
    <t>271533001,1</t>
  </si>
  <si>
    <t>Násyp so zhutnením z  kameniva hrubého drveného fr.32-63 mm</t>
  </si>
  <si>
    <t>-2091731646</t>
  </si>
  <si>
    <t>13</t>
  </si>
  <si>
    <t>271533001,2</t>
  </si>
  <si>
    <t>Násyp so zhutnením z  kameniva hrubého drveného fr.0-32 mm</t>
  </si>
  <si>
    <t>401881569</t>
  </si>
  <si>
    <t>14</t>
  </si>
  <si>
    <t>289971212</t>
  </si>
  <si>
    <t>Zhotovenie vrstvy z geotextílie na upravenom povrchu sklon do 1 : 5 , šírky nad 3 do 6 m</t>
  </si>
  <si>
    <t>-852111841</t>
  </si>
  <si>
    <t>15</t>
  </si>
  <si>
    <t>6936651300</t>
  </si>
  <si>
    <t>202831752</t>
  </si>
  <si>
    <t>16</t>
  </si>
  <si>
    <t>871273121</t>
  </si>
  <si>
    <t>Montáž potrubia z kanalizačných rúr z tvrdého PVC tesn. gumovým krúžkom v skl. do 20% DN 110</t>
  </si>
  <si>
    <t>121876216</t>
  </si>
  <si>
    <t>17</t>
  </si>
  <si>
    <t>2861100400</t>
  </si>
  <si>
    <t>Kanalizačné rúry PVC-U hladké s hrdlom 110x 3.0x3000mm</t>
  </si>
  <si>
    <t>ks</t>
  </si>
  <si>
    <t>-1882651382</t>
  </si>
  <si>
    <t>18</t>
  </si>
  <si>
    <t>2862101900</t>
  </si>
  <si>
    <t>PVC-U odbočka kanalizačná pre rúry hladké 110/110 87°</t>
  </si>
  <si>
    <t>1130640018</t>
  </si>
  <si>
    <t>19</t>
  </si>
  <si>
    <t>2863100600</t>
  </si>
  <si>
    <t>PVC-U koleno pre kanalizačné rúry hladké 110/87°</t>
  </si>
  <si>
    <t>1517995914</t>
  </si>
  <si>
    <t>976071111,1</t>
  </si>
  <si>
    <t xml:space="preserve">Vybúranie kovových madiel a zábradlí spolu so základmi </t>
  </si>
  <si>
    <t>1475832311</t>
  </si>
  <si>
    <t>21</t>
  </si>
  <si>
    <t>976071111,2</t>
  </si>
  <si>
    <t>Odstránenie lapačov lôpt</t>
  </si>
  <si>
    <t>-130893271</t>
  </si>
  <si>
    <t>22</t>
  </si>
  <si>
    <t>976071111,3</t>
  </si>
  <si>
    <t xml:space="preserve">Odstránenie konštrukcie futbalových brán </t>
  </si>
  <si>
    <t>752314904</t>
  </si>
  <si>
    <t>23</t>
  </si>
  <si>
    <t>976071111,4</t>
  </si>
  <si>
    <t>Odstránenie konštrukcie brán pre americký futbal</t>
  </si>
  <si>
    <t>-333445251</t>
  </si>
  <si>
    <t>24</t>
  </si>
  <si>
    <t>976071111,5</t>
  </si>
  <si>
    <t xml:space="preserve">Odstránenie striedačiek s uložením vrámci areálu </t>
  </si>
  <si>
    <t>-1942346323</t>
  </si>
  <si>
    <t>25</t>
  </si>
  <si>
    <t>976071111,6</t>
  </si>
  <si>
    <t xml:space="preserve">Odstránenie vodomerných šachiet </t>
  </si>
  <si>
    <t>909756086</t>
  </si>
  <si>
    <t>26</t>
  </si>
  <si>
    <t>976071111,7</t>
  </si>
  <si>
    <t>Odstránenie stožiarov osvetlenia so základovými konšturkciami</t>
  </si>
  <si>
    <t>1394496512</t>
  </si>
  <si>
    <t>VP - Práce naviac</t>
  </si>
  <si>
    <t>PN</t>
  </si>
  <si>
    <t>0003 - SO-03 - Závlahový systém - Dvojihrisko</t>
  </si>
  <si>
    <t xml:space="preserve">    8 - Dodávka a montáž- Hlavný rozvod CS+techn.</t>
  </si>
  <si>
    <t>M - Dodávky M</t>
  </si>
  <si>
    <t xml:space="preserve">    23-M - Dodávka materiálu zavažovacieho systému</t>
  </si>
  <si>
    <t>130201001</t>
  </si>
  <si>
    <t>Výkop jamy a ryhy v horn. tr.3  - hlavný rozvod  +sekčný rozvod =3240m</t>
  </si>
  <si>
    <t>162301101</t>
  </si>
  <si>
    <t>Vodorovné premiestnenie výkopku tr.1-4 do 500 m</t>
  </si>
  <si>
    <t>174101001</t>
  </si>
  <si>
    <t>Zásyp sypaninou so zhutnením jám, šachiet, rýh, zárezov alebo okolo objektov  do 100 m3</t>
  </si>
  <si>
    <t>871241090</t>
  </si>
  <si>
    <t>Elektricke zapojenie elektromagnetického ventilu</t>
  </si>
  <si>
    <t>871241094</t>
  </si>
  <si>
    <t>Tlakova skuska zavlahoveho rozvodu</t>
  </si>
  <si>
    <t>hod</t>
  </si>
  <si>
    <t>871241100</t>
  </si>
  <si>
    <t>Montáž postrekovača - turbiny + nastavenie roztreku</t>
  </si>
  <si>
    <t>871241102</t>
  </si>
  <si>
    <t>Montaz elektroventilu</t>
  </si>
  <si>
    <t>871241103</t>
  </si>
  <si>
    <t>Osadenie sachty elektroventilu</t>
  </si>
  <si>
    <t>871241106</t>
  </si>
  <si>
    <t>Osadenie odvodnovacej šachty  - sekčný -6ks</t>
  </si>
  <si>
    <t>871241110</t>
  </si>
  <si>
    <t>Montaz tlakového potrubia  PE 75mm</t>
  </si>
  <si>
    <t>891121000</t>
  </si>
  <si>
    <t>Montáž tlakového potrubia PE63mm</t>
  </si>
  <si>
    <t>230180160</t>
  </si>
  <si>
    <t>Montáž tlakového potrubia PE 50mm</t>
  </si>
  <si>
    <t>230180162</t>
  </si>
  <si>
    <t>Montáž tlakového potrubia PE 40 mm</t>
  </si>
  <si>
    <t>230180165</t>
  </si>
  <si>
    <t>Montáž tlakové potrubie  PE  32 mm</t>
  </si>
  <si>
    <t>28</t>
  </si>
  <si>
    <t>230180182</t>
  </si>
  <si>
    <t>Montáž klbovej spojky postrekovača</t>
  </si>
  <si>
    <t>30</t>
  </si>
  <si>
    <t>230180188</t>
  </si>
  <si>
    <t>Montážny materiál /teflon, spony atd.</t>
  </si>
  <si>
    <t>sub</t>
  </si>
  <si>
    <t>32</t>
  </si>
  <si>
    <t>230180189</t>
  </si>
  <si>
    <t>Montáž tlakovej tvarovky D75</t>
  </si>
  <si>
    <t>34</t>
  </si>
  <si>
    <t>230180173</t>
  </si>
  <si>
    <t>Montáž tlakovej tvarovky D 63</t>
  </si>
  <si>
    <t>36</t>
  </si>
  <si>
    <t>230180175</t>
  </si>
  <si>
    <t>Montáž tlakovej tvarovky D 50</t>
  </si>
  <si>
    <t>38</t>
  </si>
  <si>
    <t>230180196</t>
  </si>
  <si>
    <t>Montáž tlakovej tvarovky D 40</t>
  </si>
  <si>
    <t>40</t>
  </si>
  <si>
    <t>230180197</t>
  </si>
  <si>
    <t>Montáž tlakovej tvarovky D 32-20-16</t>
  </si>
  <si>
    <t>42</t>
  </si>
  <si>
    <t>230180200</t>
  </si>
  <si>
    <t>Montáž elektricých káblov  -ovládania  elektroventilu</t>
  </si>
  <si>
    <t>44</t>
  </si>
  <si>
    <t>230180202</t>
  </si>
  <si>
    <t>Spracovanie  dokumentácie skutkoveho stavu</t>
  </si>
  <si>
    <t>46</t>
  </si>
  <si>
    <t>230180209</t>
  </si>
  <si>
    <t>Dopravné náklady materiálu</t>
  </si>
  <si>
    <t>48</t>
  </si>
  <si>
    <t>999000012</t>
  </si>
  <si>
    <t>Potrubie tlakové  HDPE  32 x2,0mm - PN10</t>
  </si>
  <si>
    <t>50</t>
  </si>
  <si>
    <t>999000060</t>
  </si>
  <si>
    <t>Potrubie tlakové HDPE   40x2,4 - PN 10</t>
  </si>
  <si>
    <t>52</t>
  </si>
  <si>
    <t>27</t>
  </si>
  <si>
    <t>999000091</t>
  </si>
  <si>
    <t>Potrubie tlakové  HDPE 50x3,0 - PN 10</t>
  </si>
  <si>
    <t>54</t>
  </si>
  <si>
    <t>999000082</t>
  </si>
  <si>
    <t>Potrubie tlakové HDPE  63 x 3,8 - PN10</t>
  </si>
  <si>
    <t>56</t>
  </si>
  <si>
    <t>29</t>
  </si>
  <si>
    <t>9999022150</t>
  </si>
  <si>
    <t>Potrubie tlakové  HDPE  75x4,5 - PN10</t>
  </si>
  <si>
    <t>58</t>
  </si>
  <si>
    <t>999000066</t>
  </si>
  <si>
    <t>Tlaková tvarovka  D 32mm</t>
  </si>
  <si>
    <t>60</t>
  </si>
  <si>
    <t>31</t>
  </si>
  <si>
    <t>999000071</t>
  </si>
  <si>
    <t>Tlaková tvarovka D 40mm</t>
  </si>
  <si>
    <t>62</t>
  </si>
  <si>
    <t>999000079</t>
  </si>
  <si>
    <t>Tlaková tvarovka  D 50mm</t>
  </si>
  <si>
    <t>64</t>
  </si>
  <si>
    <t>33</t>
  </si>
  <si>
    <t>9990000180</t>
  </si>
  <si>
    <t>Tlaková tvarovka D 63mm</t>
  </si>
  <si>
    <t>66</t>
  </si>
  <si>
    <t>999000112</t>
  </si>
  <si>
    <t>Tlaková tvarovka D 75mm</t>
  </si>
  <si>
    <t>68</t>
  </si>
  <si>
    <t>35</t>
  </si>
  <si>
    <t>999000020</t>
  </si>
  <si>
    <t>Klbová spojka postrekovača  - Swing Joint 1´´</t>
  </si>
  <si>
    <t>70</t>
  </si>
  <si>
    <t>999000115</t>
  </si>
  <si>
    <t>Vodotesný konektor DBY - elektroventil</t>
  </si>
  <si>
    <t>72</t>
  </si>
  <si>
    <t>37</t>
  </si>
  <si>
    <t>999000123</t>
  </si>
  <si>
    <t>Ventilová šachta ŠTANDARD  - Carson /zosílené / -elektroventil  6ks +12ks odvodnovací</t>
  </si>
  <si>
    <t>74</t>
  </si>
  <si>
    <t>999000154</t>
  </si>
  <si>
    <t>Postrekovač turbína Hunter   I-40-04  SS  - nerez/ dostrek 23m</t>
  </si>
  <si>
    <t>76</t>
  </si>
  <si>
    <t>39</t>
  </si>
  <si>
    <t>999000171</t>
  </si>
  <si>
    <t>Elektroventil 24V - PGV 201 FF - 2" . regulátor prietoku</t>
  </si>
  <si>
    <t>78</t>
  </si>
  <si>
    <t>999902106</t>
  </si>
  <si>
    <t>Kábel elektroventilu  24V -ICW - 3x1,5</t>
  </si>
  <si>
    <t>80</t>
  </si>
  <si>
    <t>41</t>
  </si>
  <si>
    <t>999902156</t>
  </si>
  <si>
    <t>Chránička elektroventilu D 20mm</t>
  </si>
  <si>
    <t>82</t>
  </si>
  <si>
    <t>9999022001</t>
  </si>
  <si>
    <t>Riadiaca jednotka závlahy  Hunter IC-1801-M/ rozšíriteľna na 18 sekcií</t>
  </si>
  <si>
    <t>84</t>
  </si>
  <si>
    <t>43</t>
  </si>
  <si>
    <t>999902203</t>
  </si>
  <si>
    <t>Zrážkové čidlo - bezdrotové Solar Sync Hunter - WWS</t>
  </si>
  <si>
    <t>86</t>
  </si>
  <si>
    <t>9999022051</t>
  </si>
  <si>
    <t>Montážný materám /teflon, spony</t>
  </si>
  <si>
    <t>88</t>
  </si>
  <si>
    <t>45</t>
  </si>
  <si>
    <t>174101001.1</t>
  </si>
  <si>
    <t>Montáž  technologie CS</t>
  </si>
  <si>
    <t>90</t>
  </si>
  <si>
    <t>92</t>
  </si>
  <si>
    <t>47</t>
  </si>
  <si>
    <t>871241100.1</t>
  </si>
  <si>
    <t>Montáž tlakovej tvarovky D75 mm</t>
  </si>
  <si>
    <t>94</t>
  </si>
  <si>
    <t>871241101</t>
  </si>
  <si>
    <t>Montáž tlakovej tvarovky D 110</t>
  </si>
  <si>
    <t>96</t>
  </si>
  <si>
    <t>49</t>
  </si>
  <si>
    <t>871241102.1</t>
  </si>
  <si>
    <t>Montaž spon, príchitiek 110</t>
  </si>
  <si>
    <t>98</t>
  </si>
  <si>
    <t>871241103.1</t>
  </si>
  <si>
    <t>Osadenie sachty odvodňovacej</t>
  </si>
  <si>
    <t>100</t>
  </si>
  <si>
    <t>51</t>
  </si>
  <si>
    <t>871241110.1</t>
  </si>
  <si>
    <t>Montaz tlakového potrubia  PE 110</t>
  </si>
  <si>
    <t>102</t>
  </si>
  <si>
    <t>891121000.1</t>
  </si>
  <si>
    <t>Montáž odvodňovacieho ventilu</t>
  </si>
  <si>
    <t>104</t>
  </si>
  <si>
    <t>53</t>
  </si>
  <si>
    <t>230180191</t>
  </si>
  <si>
    <t>Montáž armatúry šupátko - D 2 1/2" - odvodňovací</t>
  </si>
  <si>
    <t>106</t>
  </si>
  <si>
    <t>230180181</t>
  </si>
  <si>
    <t>Montáž prepojovacieho šupátka v S.1 D 100</t>
  </si>
  <si>
    <t>108</t>
  </si>
  <si>
    <t>55</t>
  </si>
  <si>
    <t>230180202.1</t>
  </si>
  <si>
    <t>Spracovanie  dokumentácie skutkoveho stavu /obstarávacie náklady materiálu/</t>
  </si>
  <si>
    <t>110</t>
  </si>
  <si>
    <t>230180209.1</t>
  </si>
  <si>
    <t>Dopravné náklady materiálu, osôb</t>
  </si>
  <si>
    <t>112</t>
  </si>
  <si>
    <t>57</t>
  </si>
  <si>
    <t>999000010</t>
  </si>
  <si>
    <t>Potrubie tlakové HDPE - 75/4,5mm - PN16</t>
  </si>
  <si>
    <t>114</t>
  </si>
  <si>
    <t>999000011</t>
  </si>
  <si>
    <t>Potrubie tlakové HDPE - 110/6,6mm - PN 16</t>
  </si>
  <si>
    <t>116</t>
  </si>
  <si>
    <t>59</t>
  </si>
  <si>
    <t>999000012.1</t>
  </si>
  <si>
    <t>Tlaková tvarovka rozvodu D75mm</t>
  </si>
  <si>
    <t>118</t>
  </si>
  <si>
    <t>999000060.1</t>
  </si>
  <si>
    <t>Tlaková tvarovka rozvodu D110mm</t>
  </si>
  <si>
    <t>120</t>
  </si>
  <si>
    <t>61</t>
  </si>
  <si>
    <t>999000091.1</t>
  </si>
  <si>
    <t>Spony na potrubie - D110</t>
  </si>
  <si>
    <t>122</t>
  </si>
  <si>
    <t>999000082.1</t>
  </si>
  <si>
    <t>Odvodňovacia šachta CARSON zosilená - hl. rozvodu</t>
  </si>
  <si>
    <t>124</t>
  </si>
  <si>
    <t>63</t>
  </si>
  <si>
    <t>999000072</t>
  </si>
  <si>
    <t>Odvodňovací ventil - 2 1/2"</t>
  </si>
  <si>
    <t>126</t>
  </si>
  <si>
    <t>999000066.1</t>
  </si>
  <si>
    <t>Posúvač prírubový D100</t>
  </si>
  <si>
    <t>128</t>
  </si>
  <si>
    <t>65</t>
  </si>
  <si>
    <t>9990000180.1</t>
  </si>
  <si>
    <t>Montážny materiál</t>
  </si>
  <si>
    <t>130</t>
  </si>
  <si>
    <t>999000121</t>
  </si>
  <si>
    <t>Ponorné  čerpadlo SP30- 6´´ - QF 50-11 - 9,2kW - 400V - 20A + výtlačné potrubie a lano</t>
  </si>
  <si>
    <t>132</t>
  </si>
  <si>
    <t>67</t>
  </si>
  <si>
    <t>999000013</t>
  </si>
  <si>
    <t>Frekvenčný  menič čerpadla ITTP - 15W-32A/400V</t>
  </si>
  <si>
    <t>134</t>
  </si>
  <si>
    <t>999000300</t>
  </si>
  <si>
    <t>Spatná klapka  , supatko regulovacie  D 100</t>
  </si>
  <si>
    <t>136</t>
  </si>
  <si>
    <t>69</t>
  </si>
  <si>
    <t>999000317</t>
  </si>
  <si>
    <t>Filter  prirubový D 65mm - Honeywell s automatickým preplachom F 76 S</t>
  </si>
  <si>
    <t>138</t>
  </si>
  <si>
    <t>9999013252</t>
  </si>
  <si>
    <t>Automatomatická  jednotka spatného preplachu  - Z 11S</t>
  </si>
  <si>
    <t>140</t>
  </si>
  <si>
    <t>71</t>
  </si>
  <si>
    <t>9999013253</t>
  </si>
  <si>
    <t>Manometr 1-16bar</t>
  </si>
  <si>
    <t>142</t>
  </si>
  <si>
    <t>9999013254</t>
  </si>
  <si>
    <t>Tlaková nádoba 60l/V</t>
  </si>
  <si>
    <t>144</t>
  </si>
  <si>
    <t xml:space="preserve">Geotextília netkaná polypropylénová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</si>
</sst>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>
      <alignment vertical="center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167" fontId="35" fillId="4" borderId="25" xfId="0" applyNumberFormat="1" applyFont="1" applyFill="1" applyBorder="1" applyAlignment="1" applyProtection="1">
      <alignment vertical="center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0"/>
  <sheetViews>
    <sheetView showGridLines="0" workbookViewId="0">
      <pane ySplit="1" topLeftCell="A87" activePane="bottomLeft" state="frozen"/>
      <selection pane="bottomLeft" activeCell="AN91" sqref="AN91:AP9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10" t="s">
        <v>7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R2" s="179" t="s">
        <v>8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10</v>
      </c>
    </row>
    <row r="4" spans="1:73" ht="36.950000000000003" customHeight="1">
      <c r="B4" s="21"/>
      <c r="C4" s="194" t="s">
        <v>11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2"/>
      <c r="AS4" s="23" t="s">
        <v>12</v>
      </c>
      <c r="BE4" s="24" t="s">
        <v>13</v>
      </c>
      <c r="BS4" s="17" t="s">
        <v>9</v>
      </c>
    </row>
    <row r="5" spans="1:73" ht="14.45" customHeight="1">
      <c r="B5" s="21"/>
      <c r="C5" s="25"/>
      <c r="D5" s="26" t="s">
        <v>14</v>
      </c>
      <c r="E5" s="25"/>
      <c r="F5" s="25"/>
      <c r="G5" s="25"/>
      <c r="H5" s="25"/>
      <c r="I5" s="25"/>
      <c r="J5" s="25"/>
      <c r="K5" s="214" t="s">
        <v>15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5"/>
      <c r="AQ5" s="22"/>
      <c r="BE5" s="212" t="s">
        <v>16</v>
      </c>
      <c r="BS5" s="17" t="s">
        <v>9</v>
      </c>
    </row>
    <row r="6" spans="1:73" ht="36.950000000000003" customHeight="1">
      <c r="B6" s="21"/>
      <c r="C6" s="25"/>
      <c r="D6" s="28" t="s">
        <v>17</v>
      </c>
      <c r="E6" s="25"/>
      <c r="F6" s="25"/>
      <c r="G6" s="25"/>
      <c r="H6" s="25"/>
      <c r="I6" s="25"/>
      <c r="J6" s="25"/>
      <c r="K6" s="216" t="s">
        <v>18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5"/>
      <c r="AQ6" s="22"/>
      <c r="BE6" s="213"/>
      <c r="BS6" s="17" t="s">
        <v>9</v>
      </c>
    </row>
    <row r="7" spans="1:73" ht="14.45" customHeight="1">
      <c r="B7" s="21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2"/>
      <c r="BE7" s="213"/>
      <c r="BS7" s="17" t="s">
        <v>9</v>
      </c>
    </row>
    <row r="8" spans="1:73" ht="14.45" customHeight="1">
      <c r="B8" s="21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 t="s">
        <v>24</v>
      </c>
      <c r="AO8" s="25"/>
      <c r="AP8" s="25"/>
      <c r="AQ8" s="22"/>
      <c r="BE8" s="213"/>
      <c r="BS8" s="17" t="s">
        <v>9</v>
      </c>
    </row>
    <row r="9" spans="1:73" ht="14.45" customHeight="1">
      <c r="B9" s="2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2"/>
      <c r="BE9" s="213"/>
      <c r="BS9" s="17" t="s">
        <v>9</v>
      </c>
    </row>
    <row r="10" spans="1:73" ht="14.45" customHeight="1">
      <c r="B10" s="21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2"/>
      <c r="BE10" s="213"/>
      <c r="BS10" s="17" t="s">
        <v>9</v>
      </c>
    </row>
    <row r="11" spans="1:73" ht="18.399999999999999" customHeight="1">
      <c r="B11" s="21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2"/>
      <c r="BE11" s="213"/>
      <c r="BS11" s="17" t="s">
        <v>9</v>
      </c>
    </row>
    <row r="12" spans="1:73" ht="6.95" customHeight="1">
      <c r="B12" s="2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2"/>
      <c r="BE12" s="213"/>
      <c r="BS12" s="17" t="s">
        <v>9</v>
      </c>
    </row>
    <row r="13" spans="1:73" ht="14.45" customHeight="1">
      <c r="B13" s="21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1" t="s">
        <v>30</v>
      </c>
      <c r="AO13" s="25"/>
      <c r="AP13" s="25"/>
      <c r="AQ13" s="22"/>
      <c r="BE13" s="213"/>
      <c r="BS13" s="17" t="s">
        <v>9</v>
      </c>
    </row>
    <row r="14" spans="1:73" ht="15">
      <c r="B14" s="21"/>
      <c r="C14" s="25"/>
      <c r="D14" s="25"/>
      <c r="E14" s="217" t="s">
        <v>30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9" t="s">
        <v>28</v>
      </c>
      <c r="AL14" s="25"/>
      <c r="AM14" s="25"/>
      <c r="AN14" s="31" t="s">
        <v>30</v>
      </c>
      <c r="AO14" s="25"/>
      <c r="AP14" s="25"/>
      <c r="AQ14" s="22"/>
      <c r="BE14" s="213"/>
      <c r="BS14" s="17" t="s">
        <v>9</v>
      </c>
    </row>
    <row r="15" spans="1:73" ht="6.95" customHeight="1">
      <c r="B15" s="21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2"/>
      <c r="BE15" s="213"/>
      <c r="BS15" s="17" t="s">
        <v>6</v>
      </c>
    </row>
    <row r="16" spans="1:73" ht="14.45" customHeight="1">
      <c r="B16" s="21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2"/>
      <c r="BE16" s="213"/>
      <c r="BS16" s="17" t="s">
        <v>6</v>
      </c>
    </row>
    <row r="17" spans="2:71" ht="18.399999999999999" customHeight="1">
      <c r="B17" s="21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2"/>
      <c r="BE17" s="213"/>
      <c r="BS17" s="17" t="s">
        <v>32</v>
      </c>
    </row>
    <row r="18" spans="2:71" ht="6.95" customHeight="1">
      <c r="B18" s="2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2"/>
      <c r="BE18" s="213"/>
      <c r="BS18" s="17" t="s">
        <v>33</v>
      </c>
    </row>
    <row r="19" spans="2:71" ht="14.45" customHeight="1">
      <c r="B19" s="21"/>
      <c r="C19" s="25"/>
      <c r="D19" s="29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2"/>
      <c r="BE19" s="213"/>
      <c r="BS19" s="17" t="s">
        <v>33</v>
      </c>
    </row>
    <row r="20" spans="2:71" ht="18.399999999999999" customHeight="1">
      <c r="B20" s="21"/>
      <c r="C20" s="25"/>
      <c r="D20" s="25"/>
      <c r="E20" s="27" t="s">
        <v>27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2"/>
      <c r="BE20" s="213"/>
    </row>
    <row r="21" spans="2:71" ht="6.95" customHeight="1">
      <c r="B21" s="21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2"/>
      <c r="BE21" s="213"/>
    </row>
    <row r="22" spans="2:71" ht="15">
      <c r="B22" s="21"/>
      <c r="C22" s="25"/>
      <c r="D22" s="29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2"/>
      <c r="BE22" s="213"/>
    </row>
    <row r="23" spans="2:71" ht="22.5" customHeight="1">
      <c r="B23" s="21"/>
      <c r="C23" s="25"/>
      <c r="D23" s="25"/>
      <c r="E23" s="219" t="s">
        <v>5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5"/>
      <c r="AP23" s="25"/>
      <c r="AQ23" s="22"/>
      <c r="BE23" s="213"/>
    </row>
    <row r="24" spans="2:71" ht="6.95" customHeight="1">
      <c r="B24" s="21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2"/>
      <c r="BE24" s="213"/>
    </row>
    <row r="25" spans="2:71" ht="6.95" customHeight="1">
      <c r="B25" s="21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2"/>
      <c r="BE25" s="213"/>
    </row>
    <row r="26" spans="2:71" ht="14.45" customHeight="1">
      <c r="B26" s="21"/>
      <c r="C26" s="25"/>
      <c r="D26" s="33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0">
        <f>ROUND(AG87,2)</f>
        <v>0</v>
      </c>
      <c r="AL26" s="215"/>
      <c r="AM26" s="215"/>
      <c r="AN26" s="215"/>
      <c r="AO26" s="215"/>
      <c r="AP26" s="25"/>
      <c r="AQ26" s="22"/>
      <c r="BE26" s="213"/>
    </row>
    <row r="27" spans="2:71" ht="14.45" customHeight="1">
      <c r="B27" s="21"/>
      <c r="C27" s="25"/>
      <c r="D27" s="33" t="s">
        <v>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0">
        <f>ROUND(AG93,2)</f>
        <v>0</v>
      </c>
      <c r="AL27" s="220"/>
      <c r="AM27" s="220"/>
      <c r="AN27" s="220"/>
      <c r="AO27" s="220"/>
      <c r="AP27" s="25"/>
      <c r="AQ27" s="22"/>
      <c r="BE27" s="213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13"/>
    </row>
    <row r="29" spans="2:71" s="1" customFormat="1" ht="25.9" customHeight="1">
      <c r="B29" s="34"/>
      <c r="C29" s="35"/>
      <c r="D29" s="37" t="s">
        <v>38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21">
        <f>ROUND(AK26+AK27,2)</f>
        <v>0</v>
      </c>
      <c r="AL29" s="222"/>
      <c r="AM29" s="222"/>
      <c r="AN29" s="222"/>
      <c r="AO29" s="222"/>
      <c r="AP29" s="35"/>
      <c r="AQ29" s="36"/>
      <c r="BE29" s="213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13"/>
    </row>
    <row r="31" spans="2:71" s="2" customFormat="1" ht="14.45" customHeight="1">
      <c r="B31" s="39"/>
      <c r="C31" s="40"/>
      <c r="D31" s="41" t="s">
        <v>39</v>
      </c>
      <c r="E31" s="40"/>
      <c r="F31" s="41" t="s">
        <v>40</v>
      </c>
      <c r="G31" s="40"/>
      <c r="H31" s="40"/>
      <c r="I31" s="40"/>
      <c r="J31" s="40"/>
      <c r="K31" s="40"/>
      <c r="L31" s="203">
        <v>0.2</v>
      </c>
      <c r="M31" s="204"/>
      <c r="N31" s="204"/>
      <c r="O31" s="204"/>
      <c r="P31" s="40"/>
      <c r="Q31" s="40"/>
      <c r="R31" s="40"/>
      <c r="S31" s="40"/>
      <c r="T31" s="43" t="s">
        <v>41</v>
      </c>
      <c r="U31" s="40"/>
      <c r="V31" s="40"/>
      <c r="W31" s="205" t="e">
        <f>ROUND(AZ87+SUM(CD94:CD98),2)</f>
        <v>#REF!</v>
      </c>
      <c r="X31" s="204"/>
      <c r="Y31" s="204"/>
      <c r="Z31" s="204"/>
      <c r="AA31" s="204"/>
      <c r="AB31" s="204"/>
      <c r="AC31" s="204"/>
      <c r="AD31" s="204"/>
      <c r="AE31" s="204"/>
      <c r="AF31" s="40"/>
      <c r="AG31" s="40"/>
      <c r="AH31" s="40"/>
      <c r="AI31" s="40"/>
      <c r="AJ31" s="40"/>
      <c r="AK31" s="205" t="e">
        <f>ROUND(AV87+SUM(BY94:BY98),2)</f>
        <v>#REF!</v>
      </c>
      <c r="AL31" s="204"/>
      <c r="AM31" s="204"/>
      <c r="AN31" s="204"/>
      <c r="AO31" s="204"/>
      <c r="AP31" s="40"/>
      <c r="AQ31" s="44"/>
      <c r="BE31" s="213"/>
    </row>
    <row r="32" spans="2:71" s="2" customFormat="1" ht="14.45" customHeight="1">
      <c r="B32" s="39"/>
      <c r="C32" s="40"/>
      <c r="D32" s="40"/>
      <c r="E32" s="40"/>
      <c r="F32" s="41" t="s">
        <v>42</v>
      </c>
      <c r="G32" s="40"/>
      <c r="H32" s="40"/>
      <c r="I32" s="40"/>
      <c r="J32" s="40"/>
      <c r="K32" s="40"/>
      <c r="L32" s="203">
        <v>0.2</v>
      </c>
      <c r="M32" s="204"/>
      <c r="N32" s="204"/>
      <c r="O32" s="204"/>
      <c r="P32" s="40"/>
      <c r="Q32" s="40"/>
      <c r="R32" s="40"/>
      <c r="S32" s="40"/>
      <c r="T32" s="43" t="s">
        <v>41</v>
      </c>
      <c r="U32" s="40"/>
      <c r="V32" s="40"/>
      <c r="W32" s="205" t="e">
        <f>ROUND(BA87+SUM(CE94:CE98),2)</f>
        <v>#REF!</v>
      </c>
      <c r="X32" s="204"/>
      <c r="Y32" s="204"/>
      <c r="Z32" s="204"/>
      <c r="AA32" s="204"/>
      <c r="AB32" s="204"/>
      <c r="AC32" s="204"/>
      <c r="AD32" s="204"/>
      <c r="AE32" s="204"/>
      <c r="AF32" s="40"/>
      <c r="AG32" s="40"/>
      <c r="AH32" s="40"/>
      <c r="AI32" s="40"/>
      <c r="AJ32" s="40"/>
      <c r="AK32" s="205" t="e">
        <f>ROUND(AW87+SUM(BZ94:BZ98),2)</f>
        <v>#REF!</v>
      </c>
      <c r="AL32" s="204"/>
      <c r="AM32" s="204"/>
      <c r="AN32" s="204"/>
      <c r="AO32" s="204"/>
      <c r="AP32" s="40"/>
      <c r="AQ32" s="44"/>
      <c r="BE32" s="213"/>
    </row>
    <row r="33" spans="2:57" s="2" customFormat="1" ht="14.45" hidden="1" customHeight="1">
      <c r="B33" s="39"/>
      <c r="C33" s="40"/>
      <c r="D33" s="40"/>
      <c r="E33" s="40"/>
      <c r="F33" s="41" t="s">
        <v>43</v>
      </c>
      <c r="G33" s="40"/>
      <c r="H33" s="40"/>
      <c r="I33" s="40"/>
      <c r="J33" s="40"/>
      <c r="K33" s="40"/>
      <c r="L33" s="203">
        <v>0.2</v>
      </c>
      <c r="M33" s="204"/>
      <c r="N33" s="204"/>
      <c r="O33" s="204"/>
      <c r="P33" s="40"/>
      <c r="Q33" s="40"/>
      <c r="R33" s="40"/>
      <c r="S33" s="40"/>
      <c r="T33" s="43" t="s">
        <v>41</v>
      </c>
      <c r="U33" s="40"/>
      <c r="V33" s="40"/>
      <c r="W33" s="205" t="e">
        <f>ROUND(BB87+SUM(CF94:CF98),2)</f>
        <v>#REF!</v>
      </c>
      <c r="X33" s="204"/>
      <c r="Y33" s="204"/>
      <c r="Z33" s="204"/>
      <c r="AA33" s="204"/>
      <c r="AB33" s="204"/>
      <c r="AC33" s="204"/>
      <c r="AD33" s="204"/>
      <c r="AE33" s="204"/>
      <c r="AF33" s="40"/>
      <c r="AG33" s="40"/>
      <c r="AH33" s="40"/>
      <c r="AI33" s="40"/>
      <c r="AJ33" s="40"/>
      <c r="AK33" s="205">
        <v>0</v>
      </c>
      <c r="AL33" s="204"/>
      <c r="AM33" s="204"/>
      <c r="AN33" s="204"/>
      <c r="AO33" s="204"/>
      <c r="AP33" s="40"/>
      <c r="AQ33" s="44"/>
      <c r="BE33" s="213"/>
    </row>
    <row r="34" spans="2:57" s="2" customFormat="1" ht="14.45" hidden="1" customHeight="1">
      <c r="B34" s="39"/>
      <c r="C34" s="40"/>
      <c r="D34" s="40"/>
      <c r="E34" s="40"/>
      <c r="F34" s="41" t="s">
        <v>44</v>
      </c>
      <c r="G34" s="40"/>
      <c r="H34" s="40"/>
      <c r="I34" s="40"/>
      <c r="J34" s="40"/>
      <c r="K34" s="40"/>
      <c r="L34" s="203">
        <v>0.2</v>
      </c>
      <c r="M34" s="204"/>
      <c r="N34" s="204"/>
      <c r="O34" s="204"/>
      <c r="P34" s="40"/>
      <c r="Q34" s="40"/>
      <c r="R34" s="40"/>
      <c r="S34" s="40"/>
      <c r="T34" s="43" t="s">
        <v>41</v>
      </c>
      <c r="U34" s="40"/>
      <c r="V34" s="40"/>
      <c r="W34" s="205" t="e">
        <f>ROUND(BC87+SUM(CG94:CG98),2)</f>
        <v>#REF!</v>
      </c>
      <c r="X34" s="204"/>
      <c r="Y34" s="204"/>
      <c r="Z34" s="204"/>
      <c r="AA34" s="204"/>
      <c r="AB34" s="204"/>
      <c r="AC34" s="204"/>
      <c r="AD34" s="204"/>
      <c r="AE34" s="204"/>
      <c r="AF34" s="40"/>
      <c r="AG34" s="40"/>
      <c r="AH34" s="40"/>
      <c r="AI34" s="40"/>
      <c r="AJ34" s="40"/>
      <c r="AK34" s="205">
        <v>0</v>
      </c>
      <c r="AL34" s="204"/>
      <c r="AM34" s="204"/>
      <c r="AN34" s="204"/>
      <c r="AO34" s="204"/>
      <c r="AP34" s="40"/>
      <c r="AQ34" s="44"/>
      <c r="BE34" s="213"/>
    </row>
    <row r="35" spans="2:57" s="2" customFormat="1" ht="14.45" hidden="1" customHeight="1">
      <c r="B35" s="39"/>
      <c r="C35" s="40"/>
      <c r="D35" s="40"/>
      <c r="E35" s="40"/>
      <c r="F35" s="41" t="s">
        <v>45</v>
      </c>
      <c r="G35" s="40"/>
      <c r="H35" s="40"/>
      <c r="I35" s="40"/>
      <c r="J35" s="40"/>
      <c r="K35" s="40"/>
      <c r="L35" s="203">
        <v>0</v>
      </c>
      <c r="M35" s="204"/>
      <c r="N35" s="204"/>
      <c r="O35" s="204"/>
      <c r="P35" s="40"/>
      <c r="Q35" s="40"/>
      <c r="R35" s="40"/>
      <c r="S35" s="40"/>
      <c r="T35" s="43" t="s">
        <v>41</v>
      </c>
      <c r="U35" s="40"/>
      <c r="V35" s="40"/>
      <c r="W35" s="205" t="e">
        <f>ROUND(BD87+SUM(CH94:CH98),2)</f>
        <v>#REF!</v>
      </c>
      <c r="X35" s="204"/>
      <c r="Y35" s="204"/>
      <c r="Z35" s="204"/>
      <c r="AA35" s="204"/>
      <c r="AB35" s="204"/>
      <c r="AC35" s="204"/>
      <c r="AD35" s="204"/>
      <c r="AE35" s="204"/>
      <c r="AF35" s="40"/>
      <c r="AG35" s="40"/>
      <c r="AH35" s="40"/>
      <c r="AI35" s="40"/>
      <c r="AJ35" s="40"/>
      <c r="AK35" s="205">
        <v>0</v>
      </c>
      <c r="AL35" s="204"/>
      <c r="AM35" s="204"/>
      <c r="AN35" s="204"/>
      <c r="AO35" s="204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47</v>
      </c>
      <c r="U37" s="47"/>
      <c r="V37" s="47"/>
      <c r="W37" s="47"/>
      <c r="X37" s="206" t="s">
        <v>48</v>
      </c>
      <c r="Y37" s="207"/>
      <c r="Z37" s="207"/>
      <c r="AA37" s="207"/>
      <c r="AB37" s="207"/>
      <c r="AC37" s="47"/>
      <c r="AD37" s="47"/>
      <c r="AE37" s="47"/>
      <c r="AF37" s="47"/>
      <c r="AG37" s="47"/>
      <c r="AH37" s="47"/>
      <c r="AI37" s="47"/>
      <c r="AJ37" s="47"/>
      <c r="AK37" s="208" t="e">
        <f>SUM(AK29:AK35)</f>
        <v>#REF!</v>
      </c>
      <c r="AL37" s="207"/>
      <c r="AM37" s="207"/>
      <c r="AN37" s="207"/>
      <c r="AO37" s="209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1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"/>
    </row>
    <row r="40" spans="2:57">
      <c r="B40" s="2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"/>
    </row>
    <row r="41" spans="2:57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2"/>
    </row>
    <row r="42" spans="2:57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2"/>
    </row>
    <row r="43" spans="2:57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2"/>
    </row>
    <row r="44" spans="2:57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2"/>
    </row>
    <row r="45" spans="2:57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2"/>
    </row>
    <row r="46" spans="2:57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2"/>
    </row>
    <row r="47" spans="2:57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2"/>
    </row>
    <row r="48" spans="2:57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2"/>
    </row>
    <row r="49" spans="2:43" s="1" customFormat="1" ht="15">
      <c r="B49" s="34"/>
      <c r="C49" s="35"/>
      <c r="D49" s="49" t="s">
        <v>49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50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1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2"/>
    </row>
    <row r="51" spans="2:43">
      <c r="B51" s="21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2"/>
    </row>
    <row r="52" spans="2:43">
      <c r="B52" s="21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2"/>
    </row>
    <row r="53" spans="2:43">
      <c r="B53" s="21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2"/>
    </row>
    <row r="54" spans="2:43">
      <c r="B54" s="21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2"/>
    </row>
    <row r="55" spans="2:43">
      <c r="B55" s="21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2"/>
    </row>
    <row r="56" spans="2:43">
      <c r="B56" s="21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2"/>
    </row>
    <row r="57" spans="2:43">
      <c r="B57" s="21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2"/>
    </row>
    <row r="58" spans="2:43" s="1" customFormat="1" ht="15">
      <c r="B58" s="34"/>
      <c r="C58" s="35"/>
      <c r="D58" s="54" t="s">
        <v>51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52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51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52</v>
      </c>
      <c r="AN58" s="55"/>
      <c r="AO58" s="57"/>
      <c r="AP58" s="35"/>
      <c r="AQ58" s="36"/>
    </row>
    <row r="59" spans="2:43">
      <c r="B59" s="2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2"/>
    </row>
    <row r="60" spans="2:43" s="1" customFormat="1" ht="15">
      <c r="B60" s="34"/>
      <c r="C60" s="35"/>
      <c r="D60" s="49" t="s">
        <v>53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54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1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2"/>
    </row>
    <row r="62" spans="2:43">
      <c r="B62" s="21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2"/>
    </row>
    <row r="63" spans="2:43">
      <c r="B63" s="21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2"/>
    </row>
    <row r="64" spans="2:43">
      <c r="B64" s="21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2"/>
    </row>
    <row r="65" spans="2:43">
      <c r="B65" s="21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2"/>
    </row>
    <row r="66" spans="2:43">
      <c r="B66" s="21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2"/>
    </row>
    <row r="67" spans="2:43">
      <c r="B67" s="21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2"/>
    </row>
    <row r="68" spans="2:43">
      <c r="B68" s="21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2"/>
    </row>
    <row r="69" spans="2:43" s="1" customFormat="1" ht="15">
      <c r="B69" s="34"/>
      <c r="C69" s="35"/>
      <c r="D69" s="54" t="s">
        <v>51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52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51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52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94" t="s">
        <v>55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013278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96" t="str">
        <f>K6</f>
        <v>Bezbariérové dvojihrisko na Slávií</v>
      </c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Trnava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>1. 4. 2018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29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31</v>
      </c>
      <c r="AJ82" s="35"/>
      <c r="AK82" s="35"/>
      <c r="AL82" s="35"/>
      <c r="AM82" s="198" t="str">
        <f>IF(E17="","",E17)</f>
        <v xml:space="preserve"> </v>
      </c>
      <c r="AN82" s="198"/>
      <c r="AO82" s="198"/>
      <c r="AP82" s="198"/>
      <c r="AQ82" s="36"/>
      <c r="AS82" s="199" t="s">
        <v>56</v>
      </c>
      <c r="AT82" s="200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>
      <c r="B83" s="34"/>
      <c r="C83" s="29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34</v>
      </c>
      <c r="AJ83" s="35"/>
      <c r="AK83" s="35"/>
      <c r="AL83" s="35"/>
      <c r="AM83" s="198" t="str">
        <f>IF(E20="","",E20)</f>
        <v xml:space="preserve"> </v>
      </c>
      <c r="AN83" s="198"/>
      <c r="AO83" s="198"/>
      <c r="AP83" s="198"/>
      <c r="AQ83" s="36"/>
      <c r="AS83" s="201"/>
      <c r="AT83" s="202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01"/>
      <c r="AT84" s="202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190" t="s">
        <v>57</v>
      </c>
      <c r="D85" s="191"/>
      <c r="E85" s="191"/>
      <c r="F85" s="191"/>
      <c r="G85" s="191"/>
      <c r="H85" s="74"/>
      <c r="I85" s="192" t="s">
        <v>58</v>
      </c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2" t="s">
        <v>59</v>
      </c>
      <c r="AH85" s="191"/>
      <c r="AI85" s="191"/>
      <c r="AJ85" s="191"/>
      <c r="AK85" s="191"/>
      <c r="AL85" s="191"/>
      <c r="AM85" s="191"/>
      <c r="AN85" s="192" t="s">
        <v>60</v>
      </c>
      <c r="AO85" s="191"/>
      <c r="AP85" s="193"/>
      <c r="AQ85" s="36"/>
      <c r="AS85" s="75" t="s">
        <v>61</v>
      </c>
      <c r="AT85" s="76" t="s">
        <v>62</v>
      </c>
      <c r="AU85" s="76" t="s">
        <v>63</v>
      </c>
      <c r="AV85" s="76" t="s">
        <v>64</v>
      </c>
      <c r="AW85" s="76" t="s">
        <v>65</v>
      </c>
      <c r="AX85" s="76" t="s">
        <v>66</v>
      </c>
      <c r="AY85" s="76" t="s">
        <v>67</v>
      </c>
      <c r="AZ85" s="76" t="s">
        <v>68</v>
      </c>
      <c r="BA85" s="76" t="s">
        <v>69</v>
      </c>
      <c r="BB85" s="76" t="s">
        <v>70</v>
      </c>
      <c r="BC85" s="76" t="s">
        <v>71</v>
      </c>
      <c r="BD85" s="77" t="s">
        <v>72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9" t="s">
        <v>73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185">
        <f>ROUND(SUM(AG88:AG91),2)</f>
        <v>0</v>
      </c>
      <c r="AH87" s="185"/>
      <c r="AI87" s="185"/>
      <c r="AJ87" s="185"/>
      <c r="AK87" s="185"/>
      <c r="AL87" s="185"/>
      <c r="AM87" s="185"/>
      <c r="AN87" s="186" t="e">
        <f>SUM(AG87,AT87)</f>
        <v>#REF!</v>
      </c>
      <c r="AO87" s="186"/>
      <c r="AP87" s="186"/>
      <c r="AQ87" s="70"/>
      <c r="AS87" s="81" t="e">
        <f>ROUND(SUM(AS88:AS91),2)</f>
        <v>#REF!</v>
      </c>
      <c r="AT87" s="82" t="e">
        <f>ROUND(SUM(AV87:AW87),2)</f>
        <v>#REF!</v>
      </c>
      <c r="AU87" s="83" t="e">
        <f>ROUND(SUM(AU88:AU91),5)</f>
        <v>#REF!</v>
      </c>
      <c r="AV87" s="82" t="e">
        <f>ROUND(AZ87*L31,2)</f>
        <v>#REF!</v>
      </c>
      <c r="AW87" s="82" t="e">
        <f>ROUND(BA87*L32,2)</f>
        <v>#REF!</v>
      </c>
      <c r="AX87" s="82" t="e">
        <f>ROUND(BB87*L31,2)</f>
        <v>#REF!</v>
      </c>
      <c r="AY87" s="82" t="e">
        <f>ROUND(BC87*L32,2)</f>
        <v>#REF!</v>
      </c>
      <c r="AZ87" s="82" t="e">
        <f>ROUND(SUM(AZ88:AZ91),2)</f>
        <v>#REF!</v>
      </c>
      <c r="BA87" s="82" t="e">
        <f>ROUND(SUM(BA88:BA91),2)</f>
        <v>#REF!</v>
      </c>
      <c r="BB87" s="82" t="e">
        <f>ROUND(SUM(BB88:BB91),2)</f>
        <v>#REF!</v>
      </c>
      <c r="BC87" s="82" t="e">
        <f>ROUND(SUM(BC88:BC91),2)</f>
        <v>#REF!</v>
      </c>
      <c r="BD87" s="84" t="e">
        <f>ROUND(SUM(BD88:BD91),2)</f>
        <v>#REF!</v>
      </c>
      <c r="BS87" s="85" t="s">
        <v>74</v>
      </c>
      <c r="BT87" s="85" t="s">
        <v>75</v>
      </c>
      <c r="BU87" s="86" t="s">
        <v>76</v>
      </c>
      <c r="BV87" s="85" t="s">
        <v>77</v>
      </c>
      <c r="BW87" s="85" t="s">
        <v>78</v>
      </c>
      <c r="BX87" s="85" t="s">
        <v>79</v>
      </c>
    </row>
    <row r="88" spans="1:89" s="5" customFormat="1" ht="22.5" customHeight="1">
      <c r="A88" s="87" t="s">
        <v>80</v>
      </c>
      <c r="B88" s="88"/>
      <c r="C88" s="89"/>
      <c r="D88" s="189" t="s">
        <v>81</v>
      </c>
      <c r="E88" s="189"/>
      <c r="F88" s="189"/>
      <c r="G88" s="189"/>
      <c r="H88" s="189"/>
      <c r="I88" s="90"/>
      <c r="J88" s="189" t="s">
        <v>82</v>
      </c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7">
        <f>'0001 - SO-01 - Dvojihrisko'!M30</f>
        <v>0</v>
      </c>
      <c r="AH88" s="188"/>
      <c r="AI88" s="188"/>
      <c r="AJ88" s="188"/>
      <c r="AK88" s="188"/>
      <c r="AL88" s="188"/>
      <c r="AM88" s="188"/>
      <c r="AN88" s="187">
        <f>SUM(AG88,AT88)</f>
        <v>0</v>
      </c>
      <c r="AO88" s="188"/>
      <c r="AP88" s="188"/>
      <c r="AQ88" s="91"/>
      <c r="AS88" s="92">
        <f>'0001 - SO-01 - Dvojihrisko'!M28</f>
        <v>0</v>
      </c>
      <c r="AT88" s="93">
        <f>ROUND(SUM(AV88:AW88),2)</f>
        <v>0</v>
      </c>
      <c r="AU88" s="94">
        <f>'0001 - SO-01 - Dvojihrisko'!W121</f>
        <v>0</v>
      </c>
      <c r="AV88" s="93">
        <f>'0001 - SO-01 - Dvojihrisko'!M32</f>
        <v>0</v>
      </c>
      <c r="AW88" s="93">
        <f>'0001 - SO-01 - Dvojihrisko'!M33</f>
        <v>0</v>
      </c>
      <c r="AX88" s="93">
        <f>'0001 - SO-01 - Dvojihrisko'!M34</f>
        <v>0</v>
      </c>
      <c r="AY88" s="93">
        <f>'0001 - SO-01 - Dvojihrisko'!M35</f>
        <v>0</v>
      </c>
      <c r="AZ88" s="93">
        <f>'0001 - SO-01 - Dvojihrisko'!H32</f>
        <v>0</v>
      </c>
      <c r="BA88" s="93">
        <f>'0001 - SO-01 - Dvojihrisko'!H33</f>
        <v>0</v>
      </c>
      <c r="BB88" s="93">
        <f>'0001 - SO-01 - Dvojihrisko'!H34</f>
        <v>0</v>
      </c>
      <c r="BC88" s="93">
        <f>'0001 - SO-01 - Dvojihrisko'!H35</f>
        <v>0</v>
      </c>
      <c r="BD88" s="95">
        <f>'0001 - SO-01 - Dvojihrisko'!H36</f>
        <v>0</v>
      </c>
      <c r="BT88" s="96" t="s">
        <v>83</v>
      </c>
      <c r="BV88" s="96" t="s">
        <v>77</v>
      </c>
      <c r="BW88" s="96" t="s">
        <v>84</v>
      </c>
      <c r="BX88" s="96" t="s">
        <v>78</v>
      </c>
    </row>
    <row r="89" spans="1:89" s="5" customFormat="1" ht="22.5" customHeight="1">
      <c r="A89" s="87" t="s">
        <v>80</v>
      </c>
      <c r="B89" s="88"/>
      <c r="C89" s="89"/>
      <c r="D89" s="189"/>
      <c r="E89" s="189"/>
      <c r="F89" s="189"/>
      <c r="G89" s="189"/>
      <c r="H89" s="189"/>
      <c r="I89" s="90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7"/>
      <c r="AH89" s="188"/>
      <c r="AI89" s="188"/>
      <c r="AJ89" s="188"/>
      <c r="AK89" s="188"/>
      <c r="AL89" s="188"/>
      <c r="AM89" s="188"/>
      <c r="AN89" s="187"/>
      <c r="AO89" s="188"/>
      <c r="AP89" s="188"/>
      <c r="AQ89" s="91"/>
      <c r="AS89" s="92" t="e">
        <f>#REF!</f>
        <v>#REF!</v>
      </c>
      <c r="AT89" s="93" t="e">
        <f>ROUND(SUM(AV89:AW89),2)</f>
        <v>#REF!</v>
      </c>
      <c r="AU89" s="94" t="e">
        <f>#REF!</f>
        <v>#REF!</v>
      </c>
      <c r="AV89" s="93" t="e">
        <f>#REF!</f>
        <v>#REF!</v>
      </c>
      <c r="AW89" s="93" t="e">
        <f>#REF!</f>
        <v>#REF!</v>
      </c>
      <c r="AX89" s="93" t="e">
        <f>#REF!</f>
        <v>#REF!</v>
      </c>
      <c r="AY89" s="93" t="e">
        <f>#REF!</f>
        <v>#REF!</v>
      </c>
      <c r="AZ89" s="93" t="e">
        <f>#REF!</f>
        <v>#REF!</v>
      </c>
      <c r="BA89" s="93" t="e">
        <f>#REF!</f>
        <v>#REF!</v>
      </c>
      <c r="BB89" s="93" t="e">
        <f>#REF!</f>
        <v>#REF!</v>
      </c>
      <c r="BC89" s="93" t="e">
        <f>#REF!</f>
        <v>#REF!</v>
      </c>
      <c r="BD89" s="95" t="e">
        <f>#REF!</f>
        <v>#REF!</v>
      </c>
      <c r="BT89" s="96" t="s">
        <v>83</v>
      </c>
      <c r="BV89" s="96" t="s">
        <v>77</v>
      </c>
      <c r="BW89" s="96" t="s">
        <v>85</v>
      </c>
      <c r="BX89" s="96" t="s">
        <v>78</v>
      </c>
    </row>
    <row r="90" spans="1:89" s="5" customFormat="1" ht="22.5" customHeight="1">
      <c r="A90" s="87" t="s">
        <v>80</v>
      </c>
      <c r="B90" s="88"/>
      <c r="C90" s="89"/>
      <c r="D90" s="189" t="s">
        <v>86</v>
      </c>
      <c r="E90" s="189"/>
      <c r="F90" s="189"/>
      <c r="G90" s="189"/>
      <c r="H90" s="189"/>
      <c r="I90" s="90"/>
      <c r="J90" s="189" t="s">
        <v>87</v>
      </c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7">
        <f>'0003 - SO-03 - Závlahový ...'!M30</f>
        <v>0</v>
      </c>
      <c r="AH90" s="188"/>
      <c r="AI90" s="188"/>
      <c r="AJ90" s="188"/>
      <c r="AK90" s="188"/>
      <c r="AL90" s="188"/>
      <c r="AM90" s="188"/>
      <c r="AN90" s="187">
        <f>SUM(AG90,AT90)</f>
        <v>0</v>
      </c>
      <c r="AO90" s="188"/>
      <c r="AP90" s="188"/>
      <c r="AQ90" s="91"/>
      <c r="AS90" s="92">
        <f>'0003 - SO-03 - Závlahový ...'!M28</f>
        <v>0</v>
      </c>
      <c r="AT90" s="93">
        <f>ROUND(SUM(AV90:AW90),2)</f>
        <v>0</v>
      </c>
      <c r="AU90" s="94">
        <f>'0003 - SO-03 - Závlahový ...'!W122</f>
        <v>0</v>
      </c>
      <c r="AV90" s="93">
        <f>'0003 - SO-03 - Závlahový ...'!M32</f>
        <v>0</v>
      </c>
      <c r="AW90" s="93">
        <f>'0003 - SO-03 - Závlahový ...'!M33</f>
        <v>0</v>
      </c>
      <c r="AX90" s="93">
        <f>'0003 - SO-03 - Závlahový ...'!M34</f>
        <v>0</v>
      </c>
      <c r="AY90" s="93">
        <f>'0003 - SO-03 - Závlahový ...'!M35</f>
        <v>0</v>
      </c>
      <c r="AZ90" s="93">
        <f>'0003 - SO-03 - Závlahový ...'!H32</f>
        <v>0</v>
      </c>
      <c r="BA90" s="93">
        <f>'0003 - SO-03 - Závlahový ...'!H33</f>
        <v>0</v>
      </c>
      <c r="BB90" s="93">
        <f>'0003 - SO-03 - Závlahový ...'!H34</f>
        <v>0</v>
      </c>
      <c r="BC90" s="93">
        <f>'0003 - SO-03 - Závlahový ...'!H35</f>
        <v>0</v>
      </c>
      <c r="BD90" s="95">
        <f>'0003 - SO-03 - Závlahový ...'!H36</f>
        <v>0</v>
      </c>
      <c r="BT90" s="96" t="s">
        <v>83</v>
      </c>
      <c r="BV90" s="96" t="s">
        <v>77</v>
      </c>
      <c r="BW90" s="96" t="s">
        <v>88</v>
      </c>
      <c r="BX90" s="96" t="s">
        <v>78</v>
      </c>
    </row>
    <row r="91" spans="1:89" s="5" customFormat="1" ht="22.5" customHeight="1">
      <c r="A91" s="87" t="s">
        <v>80</v>
      </c>
      <c r="B91" s="88"/>
      <c r="C91" s="89"/>
      <c r="D91" s="189"/>
      <c r="E91" s="189"/>
      <c r="F91" s="189"/>
      <c r="G91" s="189"/>
      <c r="H91" s="189"/>
      <c r="I91" s="90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7"/>
      <c r="AH91" s="188"/>
      <c r="AI91" s="188"/>
      <c r="AJ91" s="188"/>
      <c r="AK91" s="188"/>
      <c r="AL91" s="188"/>
      <c r="AM91" s="188"/>
      <c r="AN91" s="187"/>
      <c r="AO91" s="188"/>
      <c r="AP91" s="188"/>
      <c r="AQ91" s="91"/>
      <c r="AS91" s="97" t="e">
        <f>#REF!</f>
        <v>#REF!</v>
      </c>
      <c r="AT91" s="98" t="e">
        <f>ROUND(SUM(AV91:AW91),2)</f>
        <v>#REF!</v>
      </c>
      <c r="AU91" s="99" t="e">
        <f>#REF!</f>
        <v>#REF!</v>
      </c>
      <c r="AV91" s="98" t="e">
        <f>#REF!</f>
        <v>#REF!</v>
      </c>
      <c r="AW91" s="98" t="e">
        <f>#REF!</f>
        <v>#REF!</v>
      </c>
      <c r="AX91" s="98" t="e">
        <f>#REF!</f>
        <v>#REF!</v>
      </c>
      <c r="AY91" s="98" t="e">
        <f>#REF!</f>
        <v>#REF!</v>
      </c>
      <c r="AZ91" s="98" t="e">
        <f>#REF!</f>
        <v>#REF!</v>
      </c>
      <c r="BA91" s="98" t="e">
        <f>#REF!</f>
        <v>#REF!</v>
      </c>
      <c r="BB91" s="98" t="e">
        <f>#REF!</f>
        <v>#REF!</v>
      </c>
      <c r="BC91" s="98" t="e">
        <f>#REF!</f>
        <v>#REF!</v>
      </c>
      <c r="BD91" s="100" t="e">
        <f>#REF!</f>
        <v>#REF!</v>
      </c>
      <c r="BT91" s="96" t="s">
        <v>83</v>
      </c>
      <c r="BV91" s="96" t="s">
        <v>77</v>
      </c>
      <c r="BW91" s="96" t="s">
        <v>89</v>
      </c>
      <c r="BX91" s="96" t="s">
        <v>78</v>
      </c>
    </row>
    <row r="92" spans="1:89">
      <c r="B92" s="21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2"/>
    </row>
    <row r="93" spans="1:89" s="1" customFormat="1" ht="30" customHeight="1">
      <c r="B93" s="34"/>
      <c r="C93" s="79" t="s">
        <v>90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186">
        <f>ROUND(SUM(AG94:AG97),2)</f>
        <v>0</v>
      </c>
      <c r="AH93" s="186"/>
      <c r="AI93" s="186"/>
      <c r="AJ93" s="186"/>
      <c r="AK93" s="186"/>
      <c r="AL93" s="186"/>
      <c r="AM93" s="186"/>
      <c r="AN93" s="186">
        <f>ROUND(SUM(AN94:AN97),2)</f>
        <v>0</v>
      </c>
      <c r="AO93" s="186"/>
      <c r="AP93" s="186"/>
      <c r="AQ93" s="36"/>
      <c r="AS93" s="75" t="s">
        <v>91</v>
      </c>
      <c r="AT93" s="76" t="s">
        <v>92</v>
      </c>
      <c r="AU93" s="76" t="s">
        <v>39</v>
      </c>
      <c r="AV93" s="77" t="s">
        <v>62</v>
      </c>
    </row>
    <row r="94" spans="1:89" s="1" customFormat="1" ht="19.899999999999999" customHeight="1">
      <c r="B94" s="34"/>
      <c r="C94" s="35"/>
      <c r="D94" s="101" t="s">
        <v>93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83">
        <f>ROUND(AG87*AS94,2)</f>
        <v>0</v>
      </c>
      <c r="AH94" s="184"/>
      <c r="AI94" s="184"/>
      <c r="AJ94" s="184"/>
      <c r="AK94" s="184"/>
      <c r="AL94" s="184"/>
      <c r="AM94" s="184"/>
      <c r="AN94" s="184">
        <f>ROUND(AG94+AV94,2)</f>
        <v>0</v>
      </c>
      <c r="AO94" s="184"/>
      <c r="AP94" s="184"/>
      <c r="AQ94" s="36"/>
      <c r="AS94" s="102">
        <v>0</v>
      </c>
      <c r="AT94" s="103" t="s">
        <v>94</v>
      </c>
      <c r="AU94" s="103" t="s">
        <v>40</v>
      </c>
      <c r="AV94" s="104">
        <f>ROUND(IF(AU94="základná",AG94*L31,IF(AU94="znížená",AG94*L32,0)),2)</f>
        <v>0</v>
      </c>
      <c r="BV94" s="17" t="s">
        <v>95</v>
      </c>
      <c r="BY94" s="105">
        <f>IF(AU94="základná",AV94,0)</f>
        <v>0</v>
      </c>
      <c r="BZ94" s="105">
        <f>IF(AU94="znížená",AV94,0)</f>
        <v>0</v>
      </c>
      <c r="CA94" s="105">
        <v>0</v>
      </c>
      <c r="CB94" s="105">
        <v>0</v>
      </c>
      <c r="CC94" s="105">
        <v>0</v>
      </c>
      <c r="CD94" s="105">
        <f>IF(AU94="základná",AG94,0)</f>
        <v>0</v>
      </c>
      <c r="CE94" s="105">
        <f>IF(AU94="znížená",AG94,0)</f>
        <v>0</v>
      </c>
      <c r="CF94" s="105">
        <f>IF(AU94="zákl. prenesená",AG94,0)</f>
        <v>0</v>
      </c>
      <c r="CG94" s="105">
        <f>IF(AU94="zníž. prenesená",AG94,0)</f>
        <v>0</v>
      </c>
      <c r="CH94" s="105">
        <f>IF(AU94="nulová",AG94,0)</f>
        <v>0</v>
      </c>
      <c r="CI94" s="17">
        <f>IF(AU94="základná",1,IF(AU94="znížená",2,IF(AU94="zákl. prenesená",4,IF(AU94="zníž. prenesená",5,3))))</f>
        <v>1</v>
      </c>
      <c r="CJ94" s="17">
        <f>IF(AT94="stavebná časť",1,IF(8894="investičná časť",2,3))</f>
        <v>1</v>
      </c>
      <c r="CK94" s="17" t="str">
        <f>IF(D94="Vyplň vlastné","","x")</f>
        <v>x</v>
      </c>
    </row>
    <row r="95" spans="1:89" s="1" customFormat="1" ht="19.899999999999999" customHeight="1">
      <c r="B95" s="34"/>
      <c r="C95" s="35"/>
      <c r="D95" s="181" t="s">
        <v>96</v>
      </c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35"/>
      <c r="AD95" s="35"/>
      <c r="AE95" s="35"/>
      <c r="AF95" s="35"/>
      <c r="AG95" s="183">
        <f>AG87*AS95</f>
        <v>0</v>
      </c>
      <c r="AH95" s="184"/>
      <c r="AI95" s="184"/>
      <c r="AJ95" s="184"/>
      <c r="AK95" s="184"/>
      <c r="AL95" s="184"/>
      <c r="AM95" s="184"/>
      <c r="AN95" s="184">
        <f>AG95+AV95</f>
        <v>0</v>
      </c>
      <c r="AO95" s="184"/>
      <c r="AP95" s="184"/>
      <c r="AQ95" s="36"/>
      <c r="AS95" s="106">
        <v>0</v>
      </c>
      <c r="AT95" s="107" t="s">
        <v>94</v>
      </c>
      <c r="AU95" s="107" t="s">
        <v>40</v>
      </c>
      <c r="AV95" s="108">
        <f>ROUND(IF(AU95="nulová",0,IF(OR(AU95="základná",AU95="zákl. prenesená"),AG95*L31,AG95*L32)),2)</f>
        <v>0</v>
      </c>
      <c r="BV95" s="17" t="s">
        <v>97</v>
      </c>
      <c r="BY95" s="105">
        <f>IF(AU95="základná",AV95,0)</f>
        <v>0</v>
      </c>
      <c r="BZ95" s="105">
        <f>IF(AU95="znížená",AV95,0)</f>
        <v>0</v>
      </c>
      <c r="CA95" s="105">
        <f>IF(AU95="zákl. prenesená",AV95,0)</f>
        <v>0</v>
      </c>
      <c r="CB95" s="105">
        <f>IF(AU95="zníž. prenesená",AV95,0)</f>
        <v>0</v>
      </c>
      <c r="CC95" s="105">
        <f>IF(AU95="nulová",AV95,0)</f>
        <v>0</v>
      </c>
      <c r="CD95" s="105">
        <f>IF(AU95="základná",AG95,0)</f>
        <v>0</v>
      </c>
      <c r="CE95" s="105">
        <f>IF(AU95="znížená",AG95,0)</f>
        <v>0</v>
      </c>
      <c r="CF95" s="105">
        <f>IF(AU95="zákl. prenesená",AG95,0)</f>
        <v>0</v>
      </c>
      <c r="CG95" s="105">
        <f>IF(AU95="zníž. prenesená",AG95,0)</f>
        <v>0</v>
      </c>
      <c r="CH95" s="105">
        <f>IF(AU95="nulová",AG95,0)</f>
        <v>0</v>
      </c>
      <c r="CI95" s="17">
        <f>IF(AU95="základná",1,IF(AU95="znížená",2,IF(AU95="zákl. prenesená",4,IF(AU95="zníž. prenesená",5,3))))</f>
        <v>1</v>
      </c>
      <c r="CJ95" s="17">
        <f>IF(AT95="stavebná časť",1,IF(8895="investičná časť",2,3))</f>
        <v>1</v>
      </c>
      <c r="CK95" s="17" t="str">
        <f>IF(D95="Vyplň vlastné","","x")</f>
        <v/>
      </c>
    </row>
    <row r="96" spans="1:89" s="1" customFormat="1" ht="19.899999999999999" customHeight="1">
      <c r="B96" s="34"/>
      <c r="C96" s="35"/>
      <c r="D96" s="181" t="s">
        <v>96</v>
      </c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35"/>
      <c r="AD96" s="35"/>
      <c r="AE96" s="35"/>
      <c r="AF96" s="35"/>
      <c r="AG96" s="183">
        <f>AG87*AS96</f>
        <v>0</v>
      </c>
      <c r="AH96" s="184"/>
      <c r="AI96" s="184"/>
      <c r="AJ96" s="184"/>
      <c r="AK96" s="184"/>
      <c r="AL96" s="184"/>
      <c r="AM96" s="184"/>
      <c r="AN96" s="184">
        <f>AG96+AV96</f>
        <v>0</v>
      </c>
      <c r="AO96" s="184"/>
      <c r="AP96" s="184"/>
      <c r="AQ96" s="36"/>
      <c r="AS96" s="106">
        <v>0</v>
      </c>
      <c r="AT96" s="107" t="s">
        <v>94</v>
      </c>
      <c r="AU96" s="107" t="s">
        <v>40</v>
      </c>
      <c r="AV96" s="108">
        <f>ROUND(IF(AU96="nulová",0,IF(OR(AU96="základná",AU96="zákl. prenesená"),AG96*L31,AG96*L32)),2)</f>
        <v>0</v>
      </c>
      <c r="BV96" s="17" t="s">
        <v>97</v>
      </c>
      <c r="BY96" s="105">
        <f>IF(AU96="základná",AV96,0)</f>
        <v>0</v>
      </c>
      <c r="BZ96" s="105">
        <f>IF(AU96="znížená",AV96,0)</f>
        <v>0</v>
      </c>
      <c r="CA96" s="105">
        <f>IF(AU96="zákl. prenesená",AV96,0)</f>
        <v>0</v>
      </c>
      <c r="CB96" s="105">
        <f>IF(AU96="zníž. prenesená",AV96,0)</f>
        <v>0</v>
      </c>
      <c r="CC96" s="105">
        <f>IF(AU96="nulová",AV96,0)</f>
        <v>0</v>
      </c>
      <c r="CD96" s="105">
        <f>IF(AU96="základná",AG96,0)</f>
        <v>0</v>
      </c>
      <c r="CE96" s="105">
        <f>IF(AU96="znížená",AG96,0)</f>
        <v>0</v>
      </c>
      <c r="CF96" s="105">
        <f>IF(AU96="zákl. prenesená",AG96,0)</f>
        <v>0</v>
      </c>
      <c r="CG96" s="105">
        <f>IF(AU96="zníž. prenesená",AG96,0)</f>
        <v>0</v>
      </c>
      <c r="CH96" s="105">
        <f>IF(AU96="nulová",AG96,0)</f>
        <v>0</v>
      </c>
      <c r="CI96" s="17">
        <f>IF(AU96="základná",1,IF(AU96="znížená",2,IF(AU96="zákl. prenesená",4,IF(AU96="zníž. prenesená",5,3))))</f>
        <v>1</v>
      </c>
      <c r="CJ96" s="17">
        <f>IF(AT96="stavebná časť",1,IF(8896="investičná časť",2,3))</f>
        <v>1</v>
      </c>
      <c r="CK96" s="17" t="str">
        <f>IF(D96="Vyplň vlastné","","x")</f>
        <v/>
      </c>
    </row>
    <row r="97" spans="2:89" s="1" customFormat="1" ht="19.899999999999999" customHeight="1">
      <c r="B97" s="34"/>
      <c r="C97" s="35"/>
      <c r="D97" s="181" t="s">
        <v>96</v>
      </c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35"/>
      <c r="AD97" s="35"/>
      <c r="AE97" s="35"/>
      <c r="AF97" s="35"/>
      <c r="AG97" s="183">
        <f>AG87*AS97</f>
        <v>0</v>
      </c>
      <c r="AH97" s="184"/>
      <c r="AI97" s="184"/>
      <c r="AJ97" s="184"/>
      <c r="AK97" s="184"/>
      <c r="AL97" s="184"/>
      <c r="AM97" s="184"/>
      <c r="AN97" s="184">
        <f>AG97+AV97</f>
        <v>0</v>
      </c>
      <c r="AO97" s="184"/>
      <c r="AP97" s="184"/>
      <c r="AQ97" s="36"/>
      <c r="AS97" s="109">
        <v>0</v>
      </c>
      <c r="AT97" s="110" t="s">
        <v>94</v>
      </c>
      <c r="AU97" s="110" t="s">
        <v>40</v>
      </c>
      <c r="AV97" s="111">
        <f>ROUND(IF(AU97="nulová",0,IF(OR(AU97="základná",AU97="zákl. prenesená"),AG97*L31,AG97*L32)),2)</f>
        <v>0</v>
      </c>
      <c r="BV97" s="17" t="s">
        <v>97</v>
      </c>
      <c r="BY97" s="105">
        <f>IF(AU97="základná",AV97,0)</f>
        <v>0</v>
      </c>
      <c r="BZ97" s="105">
        <f>IF(AU97="znížená",AV97,0)</f>
        <v>0</v>
      </c>
      <c r="CA97" s="105">
        <f>IF(AU97="zákl. prenesená",AV97,0)</f>
        <v>0</v>
      </c>
      <c r="CB97" s="105">
        <f>IF(AU97="zníž. prenesená",AV97,0)</f>
        <v>0</v>
      </c>
      <c r="CC97" s="105">
        <f>IF(AU97="nulová",AV97,0)</f>
        <v>0</v>
      </c>
      <c r="CD97" s="105">
        <f>IF(AU97="základná",AG97,0)</f>
        <v>0</v>
      </c>
      <c r="CE97" s="105">
        <f>IF(AU97="znížená",AG97,0)</f>
        <v>0</v>
      </c>
      <c r="CF97" s="105">
        <f>IF(AU97="zákl. prenesená",AG97,0)</f>
        <v>0</v>
      </c>
      <c r="CG97" s="105">
        <f>IF(AU97="zníž. prenesená",AG97,0)</f>
        <v>0</v>
      </c>
      <c r="CH97" s="105">
        <f>IF(AU97="nulová",AG97,0)</f>
        <v>0</v>
      </c>
      <c r="CI97" s="17">
        <f>IF(AU97="základná",1,IF(AU97="znížená",2,IF(AU97="zákl. prenesená",4,IF(AU97="zníž. prenesená",5,3))))</f>
        <v>1</v>
      </c>
      <c r="CJ97" s="17">
        <f>IF(AT97="stavebná časť",1,IF(8897="investičná časť",2,3))</f>
        <v>1</v>
      </c>
      <c r="CK97" s="17" t="str">
        <f>IF(D97="Vyplň vlastné","","x")</f>
        <v/>
      </c>
    </row>
    <row r="98" spans="2:89" s="1" customFormat="1" ht="10.9" customHeight="1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6"/>
    </row>
    <row r="99" spans="2:89" s="1" customFormat="1" ht="30" customHeight="1">
      <c r="B99" s="34"/>
      <c r="C99" s="112" t="s">
        <v>98</v>
      </c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78">
        <f>ROUND(AG87+AG93,2)</f>
        <v>0</v>
      </c>
      <c r="AH99" s="178"/>
      <c r="AI99" s="178"/>
      <c r="AJ99" s="178"/>
      <c r="AK99" s="178"/>
      <c r="AL99" s="178"/>
      <c r="AM99" s="178"/>
      <c r="AN99" s="178" t="e">
        <f>AN87+AN93</f>
        <v>#REF!</v>
      </c>
      <c r="AO99" s="178"/>
      <c r="AP99" s="178"/>
      <c r="AQ99" s="36"/>
    </row>
    <row r="100" spans="2:89" s="1" customFormat="1" ht="6.95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60"/>
    </row>
  </sheetData>
  <mergeCells count="70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G94:AM94"/>
    <mergeCell ref="AN94:AP94"/>
    <mergeCell ref="AG99:AM99"/>
    <mergeCell ref="AN99:AP99"/>
    <mergeCell ref="AR2:BE2"/>
    <mergeCell ref="D97:AB97"/>
    <mergeCell ref="AG97:AM97"/>
    <mergeCell ref="AN97:AP97"/>
    <mergeCell ref="AG87:AM87"/>
    <mergeCell ref="AN87:AP87"/>
    <mergeCell ref="AG93:AM93"/>
    <mergeCell ref="AN93:AP93"/>
    <mergeCell ref="D95:AB95"/>
    <mergeCell ref="AG95:AM95"/>
    <mergeCell ref="AN95:AP95"/>
    <mergeCell ref="D96:AB96"/>
    <mergeCell ref="AG96:AM96"/>
    <mergeCell ref="AN96:AP96"/>
  </mergeCells>
  <dataValidations count="2">
    <dataValidation type="list" allowBlank="1" showInputMessage="1" showErrorMessage="1" error="Povolené sú hodnoty základná, znížená, nulová." sqref="AU94:AU98">
      <formula1>"základná, znížená, nulová"</formula1>
    </dataValidation>
    <dataValidation type="list" allowBlank="1" showInputMessage="1" showErrorMessage="1" error="Povolené sú hodnoty stavebná časť, technologická časť, investičná časť." sqref="AT94:AT98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001 - SO-01 - Dvojihrisko'!C2" display="/"/>
    <hyperlink ref="A89" location="'0002 - SO-02 - Ihrisko'!C2" display="/"/>
    <hyperlink ref="A90" location="'0003 - SO-03 - Závlahový ...'!C2" display="/"/>
    <hyperlink ref="A91" location="'0004 - SO-04 - Závlahový 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9"/>
  <sheetViews>
    <sheetView showGridLines="0" tabSelected="1" workbookViewId="0">
      <pane ySplit="1" topLeftCell="A2" activePane="bottomLeft" state="frozen"/>
      <selection pane="bottomLeft" activeCell="H140" sqref="H14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4"/>
      <c r="B1" s="11"/>
      <c r="C1" s="11"/>
      <c r="D1" s="12" t="s">
        <v>1</v>
      </c>
      <c r="E1" s="11"/>
      <c r="F1" s="13" t="s">
        <v>99</v>
      </c>
      <c r="G1" s="13"/>
      <c r="H1" s="223" t="s">
        <v>100</v>
      </c>
      <c r="I1" s="223"/>
      <c r="J1" s="223"/>
      <c r="K1" s="223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10" t="s">
        <v>7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S2" s="179" t="s">
        <v>8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T2" s="17" t="s">
        <v>84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75</v>
      </c>
    </row>
    <row r="4" spans="1:66" ht="36.950000000000003" customHeight="1">
      <c r="B4" s="21"/>
      <c r="C4" s="194" t="s">
        <v>104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12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17</v>
      </c>
      <c r="E6" s="25"/>
      <c r="F6" s="243" t="str">
        <f>'Rekapitulácia stavby'!K6</f>
        <v>Bezbariérové dvojihrisko na Slávií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5"/>
      <c r="R6" s="22"/>
    </row>
    <row r="7" spans="1:66" s="1" customFormat="1" ht="32.85" customHeight="1">
      <c r="B7" s="34"/>
      <c r="C7" s="35"/>
      <c r="D7" s="28" t="s">
        <v>105</v>
      </c>
      <c r="E7" s="35"/>
      <c r="F7" s="216" t="s">
        <v>106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62" t="str">
        <f>'Rekapitulácia stavby'!AN8</f>
        <v>1. 4. 2018</v>
      </c>
      <c r="P9" s="245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14" t="str">
        <f>IF('Rekapitulácia stavby'!AN10="","",'Rekapitulácia stavby'!AN10)</f>
        <v/>
      </c>
      <c r="P11" s="214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14" t="str">
        <f>IF('Rekapitulácia stavby'!AN11="","",'Rekapitulácia stavby'!AN11)</f>
        <v/>
      </c>
      <c r="P12" s="214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63" t="str">
        <f>IF('Rekapitulácia stavby'!AN13="","",'Rekapitulácia stavby'!AN13)</f>
        <v>Vyplň údaj</v>
      </c>
      <c r="P14" s="214"/>
      <c r="Q14" s="35"/>
      <c r="R14" s="36"/>
    </row>
    <row r="15" spans="1:66" s="1" customFormat="1" ht="18" customHeight="1">
      <c r="B15" s="34"/>
      <c r="C15" s="35"/>
      <c r="D15" s="35"/>
      <c r="E15" s="263" t="str">
        <f>IF('Rekapitulácia stavby'!E14="","",'Rekapitulácia stavby'!E14)</f>
        <v>Vyplň údaj</v>
      </c>
      <c r="F15" s="264"/>
      <c r="G15" s="264"/>
      <c r="H15" s="264"/>
      <c r="I15" s="264"/>
      <c r="J15" s="264"/>
      <c r="K15" s="264"/>
      <c r="L15" s="264"/>
      <c r="M15" s="29" t="s">
        <v>28</v>
      </c>
      <c r="N15" s="35"/>
      <c r="O15" s="263" t="str">
        <f>IF('Rekapitulácia stavby'!AN14="","",'Rekapitulácia stavby'!AN14)</f>
        <v>Vyplň údaj</v>
      </c>
      <c r="P15" s="214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31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14" t="str">
        <f>IF('Rekapitulácia stavby'!AN16="","",'Rekapitulácia stavby'!AN16)</f>
        <v/>
      </c>
      <c r="P17" s="214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14" t="str">
        <f>IF('Rekapitulácia stavby'!AN17="","",'Rekapitulácia stavby'!AN17)</f>
        <v/>
      </c>
      <c r="P18" s="214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14" t="str">
        <f>IF('Rekapitulácia stavby'!AN19="","",'Rekapitulácia stavby'!AN19)</f>
        <v/>
      </c>
      <c r="P20" s="214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14" t="str">
        <f>IF('Rekapitulácia stavby'!AN20="","",'Rekapitulácia stavby'!AN20)</f>
        <v/>
      </c>
      <c r="P21" s="214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35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22.5" customHeight="1">
      <c r="B24" s="34"/>
      <c r="C24" s="35"/>
      <c r="D24" s="35"/>
      <c r="E24" s="219" t="s">
        <v>5</v>
      </c>
      <c r="F24" s="219"/>
      <c r="G24" s="219"/>
      <c r="H24" s="219"/>
      <c r="I24" s="219"/>
      <c r="J24" s="219"/>
      <c r="K24" s="219"/>
      <c r="L24" s="219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5" t="s">
        <v>107</v>
      </c>
      <c r="E27" s="35"/>
      <c r="F27" s="35"/>
      <c r="G27" s="35"/>
      <c r="H27" s="35"/>
      <c r="I27" s="35"/>
      <c r="J27" s="35"/>
      <c r="K27" s="35"/>
      <c r="L27" s="35"/>
      <c r="M27" s="220">
        <f>N88</f>
        <v>0</v>
      </c>
      <c r="N27" s="220"/>
      <c r="O27" s="220"/>
      <c r="P27" s="220"/>
      <c r="Q27" s="35"/>
      <c r="R27" s="36"/>
    </row>
    <row r="28" spans="2:18" s="1" customFormat="1" ht="14.45" customHeight="1">
      <c r="B28" s="34"/>
      <c r="C28" s="35"/>
      <c r="D28" s="33" t="s">
        <v>93</v>
      </c>
      <c r="E28" s="35"/>
      <c r="F28" s="35"/>
      <c r="G28" s="35"/>
      <c r="H28" s="35"/>
      <c r="I28" s="35"/>
      <c r="J28" s="35"/>
      <c r="K28" s="35"/>
      <c r="L28" s="35"/>
      <c r="M28" s="220">
        <f>N96</f>
        <v>0</v>
      </c>
      <c r="N28" s="220"/>
      <c r="O28" s="220"/>
      <c r="P28" s="220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6" t="s">
        <v>38</v>
      </c>
      <c r="E30" s="35"/>
      <c r="F30" s="35"/>
      <c r="G30" s="35"/>
      <c r="H30" s="35"/>
      <c r="I30" s="35"/>
      <c r="J30" s="35"/>
      <c r="K30" s="35"/>
      <c r="L30" s="35"/>
      <c r="M30" s="261">
        <f>ROUND(M27+M28,2)</f>
        <v>0</v>
      </c>
      <c r="N30" s="242"/>
      <c r="O30" s="242"/>
      <c r="P30" s="242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39</v>
      </c>
      <c r="E32" s="41" t="s">
        <v>40</v>
      </c>
      <c r="F32" s="42">
        <v>0.2</v>
      </c>
      <c r="G32" s="117" t="s">
        <v>41</v>
      </c>
      <c r="H32" s="258">
        <f>ROUND((((SUM(BE96:BE103)+SUM(BE121:BE152))+SUM(BE154:BE158))),2)</f>
        <v>0</v>
      </c>
      <c r="I32" s="242"/>
      <c r="J32" s="242"/>
      <c r="K32" s="35"/>
      <c r="L32" s="35"/>
      <c r="M32" s="258">
        <f>ROUND(((ROUND((SUM(BE96:BE103)+SUM(BE121:BE152)), 2)*F32)+SUM(BE154:BE158)*F32),2)</f>
        <v>0</v>
      </c>
      <c r="N32" s="242"/>
      <c r="O32" s="242"/>
      <c r="P32" s="242"/>
      <c r="Q32" s="35"/>
      <c r="R32" s="36"/>
    </row>
    <row r="33" spans="2:18" s="1" customFormat="1" ht="14.45" customHeight="1">
      <c r="B33" s="34"/>
      <c r="C33" s="35"/>
      <c r="D33" s="35"/>
      <c r="E33" s="41" t="s">
        <v>42</v>
      </c>
      <c r="F33" s="42">
        <v>0.2</v>
      </c>
      <c r="G33" s="117" t="s">
        <v>41</v>
      </c>
      <c r="H33" s="258">
        <f>ROUND((((SUM(BF96:BF103)+SUM(BF121:BF152))+SUM(BF154:BF158))),2)</f>
        <v>0</v>
      </c>
      <c r="I33" s="242"/>
      <c r="J33" s="242"/>
      <c r="K33" s="35"/>
      <c r="L33" s="35"/>
      <c r="M33" s="258">
        <f>ROUND(((ROUND((SUM(BF96:BF103)+SUM(BF121:BF152)), 2)*F33)+SUM(BF154:BF158)*F33),2)</f>
        <v>0</v>
      </c>
      <c r="N33" s="242"/>
      <c r="O33" s="242"/>
      <c r="P33" s="242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43</v>
      </c>
      <c r="F34" s="42">
        <v>0.2</v>
      </c>
      <c r="G34" s="117" t="s">
        <v>41</v>
      </c>
      <c r="H34" s="258">
        <f>ROUND((((SUM(BG96:BG103)+SUM(BG121:BG152))+SUM(BG154:BG158))),2)</f>
        <v>0</v>
      </c>
      <c r="I34" s="242"/>
      <c r="J34" s="242"/>
      <c r="K34" s="35"/>
      <c r="L34" s="35"/>
      <c r="M34" s="258">
        <v>0</v>
      </c>
      <c r="N34" s="242"/>
      <c r="O34" s="242"/>
      <c r="P34" s="242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44</v>
      </c>
      <c r="F35" s="42">
        <v>0.2</v>
      </c>
      <c r="G35" s="117" t="s">
        <v>41</v>
      </c>
      <c r="H35" s="258">
        <f>ROUND((((SUM(BH96:BH103)+SUM(BH121:BH152))+SUM(BH154:BH158))),2)</f>
        <v>0</v>
      </c>
      <c r="I35" s="242"/>
      <c r="J35" s="242"/>
      <c r="K35" s="35"/>
      <c r="L35" s="35"/>
      <c r="M35" s="258"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45</v>
      </c>
      <c r="F36" s="42">
        <v>0</v>
      </c>
      <c r="G36" s="117" t="s">
        <v>41</v>
      </c>
      <c r="H36" s="258">
        <f>ROUND((((SUM(BI96:BI103)+SUM(BI121:BI152))+SUM(BI154:BI158))),2)</f>
        <v>0</v>
      </c>
      <c r="I36" s="242"/>
      <c r="J36" s="242"/>
      <c r="K36" s="35"/>
      <c r="L36" s="35"/>
      <c r="M36" s="258">
        <v>0</v>
      </c>
      <c r="N36" s="242"/>
      <c r="O36" s="242"/>
      <c r="P36" s="242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13"/>
      <c r="D38" s="118" t="s">
        <v>46</v>
      </c>
      <c r="E38" s="74"/>
      <c r="F38" s="74"/>
      <c r="G38" s="119" t="s">
        <v>47</v>
      </c>
      <c r="H38" s="120" t="s">
        <v>48</v>
      </c>
      <c r="I38" s="74"/>
      <c r="J38" s="74"/>
      <c r="K38" s="74"/>
      <c r="L38" s="259">
        <f>SUM(M30:M36)</f>
        <v>0</v>
      </c>
      <c r="M38" s="259"/>
      <c r="N38" s="259"/>
      <c r="O38" s="259"/>
      <c r="P38" s="260"/>
      <c r="Q38" s="113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2:18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2:18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 ht="15">
      <c r="B50" s="34"/>
      <c r="C50" s="35"/>
      <c r="D50" s="49" t="s">
        <v>49</v>
      </c>
      <c r="E50" s="50"/>
      <c r="F50" s="50"/>
      <c r="G50" s="50"/>
      <c r="H50" s="51"/>
      <c r="I50" s="35"/>
      <c r="J50" s="49" t="s">
        <v>50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 ht="15">
      <c r="B59" s="34"/>
      <c r="C59" s="35"/>
      <c r="D59" s="54" t="s">
        <v>51</v>
      </c>
      <c r="E59" s="55"/>
      <c r="F59" s="55"/>
      <c r="G59" s="56" t="s">
        <v>52</v>
      </c>
      <c r="H59" s="57"/>
      <c r="I59" s="35"/>
      <c r="J59" s="54" t="s">
        <v>51</v>
      </c>
      <c r="K59" s="55"/>
      <c r="L59" s="55"/>
      <c r="M59" s="55"/>
      <c r="N59" s="56" t="s">
        <v>52</v>
      </c>
      <c r="O59" s="55"/>
      <c r="P59" s="57"/>
      <c r="Q59" s="35"/>
      <c r="R59" s="36"/>
    </row>
    <row r="60" spans="2:18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 ht="15">
      <c r="B61" s="34"/>
      <c r="C61" s="35"/>
      <c r="D61" s="49" t="s">
        <v>53</v>
      </c>
      <c r="E61" s="50"/>
      <c r="F61" s="50"/>
      <c r="G61" s="50"/>
      <c r="H61" s="51"/>
      <c r="I61" s="35"/>
      <c r="J61" s="49" t="s">
        <v>54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18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18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18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18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18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18" s="1" customFormat="1" ht="15">
      <c r="B70" s="34"/>
      <c r="C70" s="35"/>
      <c r="D70" s="54" t="s">
        <v>51</v>
      </c>
      <c r="E70" s="55"/>
      <c r="F70" s="55"/>
      <c r="G70" s="56" t="s">
        <v>52</v>
      </c>
      <c r="H70" s="57"/>
      <c r="I70" s="35"/>
      <c r="J70" s="54" t="s">
        <v>51</v>
      </c>
      <c r="K70" s="55"/>
      <c r="L70" s="55"/>
      <c r="M70" s="55"/>
      <c r="N70" s="56" t="s">
        <v>52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94" t="s">
        <v>108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43" t="str">
        <f>F6</f>
        <v>Bezbariérové dvojihrisko na Slávií</v>
      </c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35"/>
      <c r="R78" s="36"/>
    </row>
    <row r="79" spans="2:18" s="1" customFormat="1" ht="36.950000000000003" customHeight="1">
      <c r="B79" s="34"/>
      <c r="C79" s="68" t="s">
        <v>105</v>
      </c>
      <c r="D79" s="35"/>
      <c r="E79" s="35"/>
      <c r="F79" s="196" t="str">
        <f>F7</f>
        <v>0001 - SO-01 - Dvojihrisko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>Trnava</v>
      </c>
      <c r="G81" s="35"/>
      <c r="H81" s="35"/>
      <c r="I81" s="35"/>
      <c r="J81" s="35"/>
      <c r="K81" s="29" t="s">
        <v>23</v>
      </c>
      <c r="L81" s="35"/>
      <c r="M81" s="245" t="str">
        <f>IF(O9="","",O9)</f>
        <v>1. 4. 2018</v>
      </c>
      <c r="N81" s="245"/>
      <c r="O81" s="245"/>
      <c r="P81" s="245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>
      <c r="B83" s="34"/>
      <c r="C83" s="29" t="s">
        <v>25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31</v>
      </c>
      <c r="L83" s="35"/>
      <c r="M83" s="214" t="str">
        <f>E18</f>
        <v xml:space="preserve"> </v>
      </c>
      <c r="N83" s="214"/>
      <c r="O83" s="214"/>
      <c r="P83" s="214"/>
      <c r="Q83" s="214"/>
      <c r="R83" s="36"/>
    </row>
    <row r="84" spans="2:47" s="1" customFormat="1" ht="14.45" customHeight="1">
      <c r="B84" s="34"/>
      <c r="C84" s="29" t="s">
        <v>29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34</v>
      </c>
      <c r="L84" s="35"/>
      <c r="M84" s="214" t="str">
        <f>E21</f>
        <v xml:space="preserve"> </v>
      </c>
      <c r="N84" s="214"/>
      <c r="O84" s="214"/>
      <c r="P84" s="214"/>
      <c r="Q84" s="214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56" t="s">
        <v>109</v>
      </c>
      <c r="D86" s="257"/>
      <c r="E86" s="257"/>
      <c r="F86" s="257"/>
      <c r="G86" s="257"/>
      <c r="H86" s="113"/>
      <c r="I86" s="113"/>
      <c r="J86" s="113"/>
      <c r="K86" s="113"/>
      <c r="L86" s="113"/>
      <c r="M86" s="113"/>
      <c r="N86" s="256" t="s">
        <v>110</v>
      </c>
      <c r="O86" s="257"/>
      <c r="P86" s="257"/>
      <c r="Q86" s="257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21" t="s">
        <v>111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86">
        <f>N121</f>
        <v>0</v>
      </c>
      <c r="O88" s="254"/>
      <c r="P88" s="254"/>
      <c r="Q88" s="254"/>
      <c r="R88" s="36"/>
      <c r="AU88" s="17" t="s">
        <v>112</v>
      </c>
    </row>
    <row r="89" spans="2:47" s="6" customFormat="1" ht="24.95" customHeight="1">
      <c r="B89" s="122"/>
      <c r="C89" s="123"/>
      <c r="D89" s="124" t="s">
        <v>113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51">
        <f>N122</f>
        <v>0</v>
      </c>
      <c r="O89" s="252"/>
      <c r="P89" s="252"/>
      <c r="Q89" s="252"/>
      <c r="R89" s="125"/>
    </row>
    <row r="90" spans="2:47" s="7" customFormat="1" ht="19.899999999999999" customHeight="1">
      <c r="B90" s="126"/>
      <c r="C90" s="127"/>
      <c r="D90" s="101" t="s">
        <v>114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84">
        <f>N123</f>
        <v>0</v>
      </c>
      <c r="O90" s="253"/>
      <c r="P90" s="253"/>
      <c r="Q90" s="253"/>
      <c r="R90" s="128"/>
    </row>
    <row r="91" spans="2:47" s="7" customFormat="1" ht="19.899999999999999" customHeight="1">
      <c r="B91" s="126"/>
      <c r="C91" s="127"/>
      <c r="D91" s="101" t="s">
        <v>115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84">
        <f>N132</f>
        <v>0</v>
      </c>
      <c r="O91" s="253"/>
      <c r="P91" s="253"/>
      <c r="Q91" s="253"/>
      <c r="R91" s="128"/>
    </row>
    <row r="92" spans="2:47" s="7" customFormat="1" ht="19.899999999999999" customHeight="1">
      <c r="B92" s="126"/>
      <c r="C92" s="127"/>
      <c r="D92" s="101" t="s">
        <v>116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84">
        <f>N140</f>
        <v>0</v>
      </c>
      <c r="O92" s="253"/>
      <c r="P92" s="253"/>
      <c r="Q92" s="253"/>
      <c r="R92" s="128"/>
    </row>
    <row r="93" spans="2:47" s="7" customFormat="1" ht="19.899999999999999" customHeight="1">
      <c r="B93" s="126"/>
      <c r="C93" s="127"/>
      <c r="D93" s="101" t="s">
        <v>117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84">
        <f>N145</f>
        <v>0</v>
      </c>
      <c r="O93" s="253"/>
      <c r="P93" s="253"/>
      <c r="Q93" s="253"/>
      <c r="R93" s="128"/>
    </row>
    <row r="94" spans="2:47" s="6" customFormat="1" ht="21.75" customHeight="1">
      <c r="B94" s="122"/>
      <c r="C94" s="123"/>
      <c r="D94" s="124" t="s">
        <v>118</v>
      </c>
      <c r="E94" s="123"/>
      <c r="F94" s="123"/>
      <c r="G94" s="123"/>
      <c r="H94" s="123"/>
      <c r="I94" s="123"/>
      <c r="J94" s="123"/>
      <c r="K94" s="123"/>
      <c r="L94" s="123"/>
      <c r="M94" s="123"/>
      <c r="N94" s="229">
        <f>N153</f>
        <v>0</v>
      </c>
      <c r="O94" s="252"/>
      <c r="P94" s="252"/>
      <c r="Q94" s="252"/>
      <c r="R94" s="125"/>
    </row>
    <row r="95" spans="2:47" s="1" customFormat="1" ht="21.75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6"/>
    </row>
    <row r="96" spans="2:47" s="1" customFormat="1" ht="29.25" customHeight="1">
      <c r="B96" s="34"/>
      <c r="C96" s="121" t="s">
        <v>119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254">
        <f>ROUND(N97+N98+N99+N100+N101+N102,2)</f>
        <v>0</v>
      </c>
      <c r="O96" s="255"/>
      <c r="P96" s="255"/>
      <c r="Q96" s="255"/>
      <c r="R96" s="36"/>
      <c r="T96" s="129"/>
      <c r="U96" s="130" t="s">
        <v>39</v>
      </c>
    </row>
    <row r="97" spans="2:65" s="1" customFormat="1" ht="18" customHeight="1">
      <c r="B97" s="131"/>
      <c r="C97" s="132"/>
      <c r="D97" s="181" t="s">
        <v>120</v>
      </c>
      <c r="E97" s="249"/>
      <c r="F97" s="249"/>
      <c r="G97" s="249"/>
      <c r="H97" s="249"/>
      <c r="I97" s="132"/>
      <c r="J97" s="132"/>
      <c r="K97" s="132"/>
      <c r="L97" s="132"/>
      <c r="M97" s="132"/>
      <c r="N97" s="183">
        <f>ROUND(N88*T97,2)</f>
        <v>0</v>
      </c>
      <c r="O97" s="250"/>
      <c r="P97" s="250"/>
      <c r="Q97" s="250"/>
      <c r="R97" s="134"/>
      <c r="S97" s="132"/>
      <c r="T97" s="135"/>
      <c r="U97" s="136" t="s">
        <v>42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8" t="s">
        <v>121</v>
      </c>
      <c r="AZ97" s="137"/>
      <c r="BA97" s="137"/>
      <c r="BB97" s="137"/>
      <c r="BC97" s="137"/>
      <c r="BD97" s="137"/>
      <c r="BE97" s="139">
        <f t="shared" ref="BE97:BE102" si="0">IF(U97="základná",N97,0)</f>
        <v>0</v>
      </c>
      <c r="BF97" s="139">
        <f t="shared" ref="BF97:BF102" si="1">IF(U97="znížená",N97,0)</f>
        <v>0</v>
      </c>
      <c r="BG97" s="139">
        <f t="shared" ref="BG97:BG102" si="2">IF(U97="zákl. prenesená",N97,0)</f>
        <v>0</v>
      </c>
      <c r="BH97" s="139">
        <f t="shared" ref="BH97:BH102" si="3">IF(U97="zníž. prenesená",N97,0)</f>
        <v>0</v>
      </c>
      <c r="BI97" s="139">
        <f t="shared" ref="BI97:BI102" si="4">IF(U97="nulová",N97,0)</f>
        <v>0</v>
      </c>
      <c r="BJ97" s="138" t="s">
        <v>122</v>
      </c>
      <c r="BK97" s="137"/>
      <c r="BL97" s="137"/>
      <c r="BM97" s="137"/>
    </row>
    <row r="98" spans="2:65" s="1" customFormat="1" ht="18" customHeight="1">
      <c r="B98" s="131"/>
      <c r="C98" s="132"/>
      <c r="D98" s="181" t="s">
        <v>123</v>
      </c>
      <c r="E98" s="249"/>
      <c r="F98" s="249"/>
      <c r="G98" s="249"/>
      <c r="H98" s="249"/>
      <c r="I98" s="132"/>
      <c r="J98" s="132"/>
      <c r="K98" s="132"/>
      <c r="L98" s="132"/>
      <c r="M98" s="132"/>
      <c r="N98" s="183">
        <f>ROUND(N88*T98,2)</f>
        <v>0</v>
      </c>
      <c r="O98" s="250"/>
      <c r="P98" s="250"/>
      <c r="Q98" s="250"/>
      <c r="R98" s="134"/>
      <c r="S98" s="132"/>
      <c r="T98" s="135"/>
      <c r="U98" s="136" t="s">
        <v>42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8" t="s">
        <v>121</v>
      </c>
      <c r="AZ98" s="137"/>
      <c r="BA98" s="137"/>
      <c r="BB98" s="137"/>
      <c r="BC98" s="137"/>
      <c r="BD98" s="137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122</v>
      </c>
      <c r="BK98" s="137"/>
      <c r="BL98" s="137"/>
      <c r="BM98" s="137"/>
    </row>
    <row r="99" spans="2:65" s="1" customFormat="1" ht="18" customHeight="1">
      <c r="B99" s="131"/>
      <c r="C99" s="132"/>
      <c r="D99" s="181" t="s">
        <v>124</v>
      </c>
      <c r="E99" s="249"/>
      <c r="F99" s="249"/>
      <c r="G99" s="249"/>
      <c r="H99" s="249"/>
      <c r="I99" s="132"/>
      <c r="J99" s="132"/>
      <c r="K99" s="132"/>
      <c r="L99" s="132"/>
      <c r="M99" s="132"/>
      <c r="N99" s="183">
        <f>ROUND(N88*T99,2)</f>
        <v>0</v>
      </c>
      <c r="O99" s="250"/>
      <c r="P99" s="250"/>
      <c r="Q99" s="250"/>
      <c r="R99" s="134"/>
      <c r="S99" s="132"/>
      <c r="T99" s="135"/>
      <c r="U99" s="136" t="s">
        <v>42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8" t="s">
        <v>121</v>
      </c>
      <c r="AZ99" s="137"/>
      <c r="BA99" s="137"/>
      <c r="BB99" s="137"/>
      <c r="BC99" s="137"/>
      <c r="BD99" s="137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122</v>
      </c>
      <c r="BK99" s="137"/>
      <c r="BL99" s="137"/>
      <c r="BM99" s="137"/>
    </row>
    <row r="100" spans="2:65" s="1" customFormat="1" ht="18" customHeight="1">
      <c r="B100" s="131"/>
      <c r="C100" s="132"/>
      <c r="D100" s="181" t="s">
        <v>125</v>
      </c>
      <c r="E100" s="249"/>
      <c r="F100" s="249"/>
      <c r="G100" s="249"/>
      <c r="H100" s="249"/>
      <c r="I100" s="132"/>
      <c r="J100" s="132"/>
      <c r="K100" s="132"/>
      <c r="L100" s="132"/>
      <c r="M100" s="132"/>
      <c r="N100" s="183">
        <f>ROUND(N88*T100,2)</f>
        <v>0</v>
      </c>
      <c r="O100" s="250"/>
      <c r="P100" s="250"/>
      <c r="Q100" s="250"/>
      <c r="R100" s="134"/>
      <c r="S100" s="132"/>
      <c r="T100" s="135"/>
      <c r="U100" s="136" t="s">
        <v>42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8" t="s">
        <v>121</v>
      </c>
      <c r="AZ100" s="137"/>
      <c r="BA100" s="137"/>
      <c r="BB100" s="137"/>
      <c r="BC100" s="137"/>
      <c r="BD100" s="137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122</v>
      </c>
      <c r="BK100" s="137"/>
      <c r="BL100" s="137"/>
      <c r="BM100" s="137"/>
    </row>
    <row r="101" spans="2:65" s="1" customFormat="1" ht="18" customHeight="1">
      <c r="B101" s="131"/>
      <c r="C101" s="132"/>
      <c r="D101" s="181" t="s">
        <v>126</v>
      </c>
      <c r="E101" s="249"/>
      <c r="F101" s="249"/>
      <c r="G101" s="249"/>
      <c r="H101" s="249"/>
      <c r="I101" s="132"/>
      <c r="J101" s="132"/>
      <c r="K101" s="132"/>
      <c r="L101" s="132"/>
      <c r="M101" s="132"/>
      <c r="N101" s="183">
        <f>ROUND(N88*T101,2)</f>
        <v>0</v>
      </c>
      <c r="O101" s="250"/>
      <c r="P101" s="250"/>
      <c r="Q101" s="250"/>
      <c r="R101" s="134"/>
      <c r="S101" s="132"/>
      <c r="T101" s="135"/>
      <c r="U101" s="136" t="s">
        <v>42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8" t="s">
        <v>121</v>
      </c>
      <c r="AZ101" s="137"/>
      <c r="BA101" s="137"/>
      <c r="BB101" s="137"/>
      <c r="BC101" s="137"/>
      <c r="BD101" s="137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122</v>
      </c>
      <c r="BK101" s="137"/>
      <c r="BL101" s="137"/>
      <c r="BM101" s="137"/>
    </row>
    <row r="102" spans="2:65" s="1" customFormat="1" ht="18" customHeight="1">
      <c r="B102" s="131"/>
      <c r="C102" s="132"/>
      <c r="D102" s="133" t="s">
        <v>127</v>
      </c>
      <c r="E102" s="132"/>
      <c r="F102" s="132"/>
      <c r="G102" s="132"/>
      <c r="H102" s="132"/>
      <c r="I102" s="132"/>
      <c r="J102" s="132"/>
      <c r="K102" s="132"/>
      <c r="L102" s="132"/>
      <c r="M102" s="132"/>
      <c r="N102" s="183">
        <f>ROUND(N88*T102,2)</f>
        <v>0</v>
      </c>
      <c r="O102" s="250"/>
      <c r="P102" s="250"/>
      <c r="Q102" s="250"/>
      <c r="R102" s="134"/>
      <c r="S102" s="132"/>
      <c r="T102" s="140"/>
      <c r="U102" s="141" t="s">
        <v>42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8" t="s">
        <v>128</v>
      </c>
      <c r="AZ102" s="137"/>
      <c r="BA102" s="137"/>
      <c r="BB102" s="137"/>
      <c r="BC102" s="137"/>
      <c r="BD102" s="137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122</v>
      </c>
      <c r="BK102" s="137"/>
      <c r="BL102" s="137"/>
      <c r="BM102" s="137"/>
    </row>
    <row r="103" spans="2:65" s="1" customFormat="1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6"/>
    </row>
    <row r="104" spans="2:65" s="1" customFormat="1" ht="29.25" customHeight="1">
      <c r="B104" s="34"/>
      <c r="C104" s="112" t="s">
        <v>98</v>
      </c>
      <c r="D104" s="113"/>
      <c r="E104" s="113"/>
      <c r="F104" s="113"/>
      <c r="G104" s="113"/>
      <c r="H104" s="113"/>
      <c r="I104" s="113"/>
      <c r="J104" s="113"/>
      <c r="K104" s="113"/>
      <c r="L104" s="178">
        <f>ROUND(SUM(N88+N96),2)</f>
        <v>0</v>
      </c>
      <c r="M104" s="178"/>
      <c r="N104" s="178"/>
      <c r="O104" s="178"/>
      <c r="P104" s="178"/>
      <c r="Q104" s="178"/>
      <c r="R104" s="36"/>
    </row>
    <row r="105" spans="2:65" s="1" customFormat="1" ht="6.95" customHeight="1"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</row>
    <row r="109" spans="2:65" s="1" customFormat="1" ht="6.95" customHeight="1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3"/>
    </row>
    <row r="110" spans="2:65" s="1" customFormat="1" ht="36.950000000000003" customHeight="1">
      <c r="B110" s="34"/>
      <c r="C110" s="194" t="s">
        <v>129</v>
      </c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36"/>
    </row>
    <row r="111" spans="2:65" s="1" customFormat="1" ht="6.95" customHeight="1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30" customHeight="1">
      <c r="B112" s="34"/>
      <c r="C112" s="29" t="s">
        <v>17</v>
      </c>
      <c r="D112" s="35"/>
      <c r="E112" s="35"/>
      <c r="F112" s="243" t="str">
        <f>F6</f>
        <v>Bezbariérové dvojihrisko na Slávií</v>
      </c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35"/>
      <c r="R112" s="36"/>
    </row>
    <row r="113" spans="2:65" s="1" customFormat="1" ht="36.950000000000003" customHeight="1">
      <c r="B113" s="34"/>
      <c r="C113" s="68" t="s">
        <v>105</v>
      </c>
      <c r="D113" s="35"/>
      <c r="E113" s="35"/>
      <c r="F113" s="196" t="str">
        <f>F7</f>
        <v>0001 - SO-01 - Dvojihrisko</v>
      </c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35"/>
      <c r="R113" s="36"/>
    </row>
    <row r="114" spans="2:65" s="1" customFormat="1" ht="6.95" customHeight="1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1" customFormat="1" ht="18" customHeight="1">
      <c r="B115" s="34"/>
      <c r="C115" s="29" t="s">
        <v>21</v>
      </c>
      <c r="D115" s="35"/>
      <c r="E115" s="35"/>
      <c r="F115" s="27" t="str">
        <f>F9</f>
        <v>Trnava</v>
      </c>
      <c r="G115" s="35"/>
      <c r="H115" s="35"/>
      <c r="I115" s="35"/>
      <c r="J115" s="35"/>
      <c r="K115" s="29" t="s">
        <v>23</v>
      </c>
      <c r="L115" s="35"/>
      <c r="M115" s="245" t="str">
        <f>IF(O9="","",O9)</f>
        <v>1. 4. 2018</v>
      </c>
      <c r="N115" s="245"/>
      <c r="O115" s="245"/>
      <c r="P115" s="245"/>
      <c r="Q115" s="35"/>
      <c r="R115" s="36"/>
    </row>
    <row r="116" spans="2:65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5">
      <c r="B117" s="34"/>
      <c r="C117" s="29" t="s">
        <v>25</v>
      </c>
      <c r="D117" s="35"/>
      <c r="E117" s="35"/>
      <c r="F117" s="27" t="str">
        <f>E12</f>
        <v xml:space="preserve"> </v>
      </c>
      <c r="G117" s="35"/>
      <c r="H117" s="35"/>
      <c r="I117" s="35"/>
      <c r="J117" s="35"/>
      <c r="K117" s="29" t="s">
        <v>31</v>
      </c>
      <c r="L117" s="35"/>
      <c r="M117" s="214" t="str">
        <f>E18</f>
        <v xml:space="preserve"> </v>
      </c>
      <c r="N117" s="214"/>
      <c r="O117" s="214"/>
      <c r="P117" s="214"/>
      <c r="Q117" s="214"/>
      <c r="R117" s="36"/>
    </row>
    <row r="118" spans="2:65" s="1" customFormat="1" ht="14.45" customHeight="1">
      <c r="B118" s="34"/>
      <c r="C118" s="29" t="s">
        <v>29</v>
      </c>
      <c r="D118" s="35"/>
      <c r="E118" s="35"/>
      <c r="F118" s="27" t="str">
        <f>IF(E15="","",E15)</f>
        <v>Vyplň údaj</v>
      </c>
      <c r="G118" s="35"/>
      <c r="H118" s="35"/>
      <c r="I118" s="35"/>
      <c r="J118" s="35"/>
      <c r="K118" s="29" t="s">
        <v>34</v>
      </c>
      <c r="L118" s="35"/>
      <c r="M118" s="214" t="str">
        <f>E21</f>
        <v xml:space="preserve"> </v>
      </c>
      <c r="N118" s="214"/>
      <c r="O118" s="214"/>
      <c r="P118" s="214"/>
      <c r="Q118" s="214"/>
      <c r="R118" s="36"/>
    </row>
    <row r="119" spans="2:65" s="1" customFormat="1" ht="10.3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5" s="8" customFormat="1" ht="29.25" customHeight="1">
      <c r="B120" s="142"/>
      <c r="C120" s="143" t="s">
        <v>130</v>
      </c>
      <c r="D120" s="144" t="s">
        <v>131</v>
      </c>
      <c r="E120" s="144" t="s">
        <v>57</v>
      </c>
      <c r="F120" s="246" t="s">
        <v>132</v>
      </c>
      <c r="G120" s="246"/>
      <c r="H120" s="246"/>
      <c r="I120" s="246"/>
      <c r="J120" s="144" t="s">
        <v>133</v>
      </c>
      <c r="K120" s="144" t="s">
        <v>134</v>
      </c>
      <c r="L120" s="247" t="s">
        <v>135</v>
      </c>
      <c r="M120" s="247"/>
      <c r="N120" s="246" t="s">
        <v>110</v>
      </c>
      <c r="O120" s="246"/>
      <c r="P120" s="246"/>
      <c r="Q120" s="248"/>
      <c r="R120" s="145"/>
      <c r="T120" s="75" t="s">
        <v>136</v>
      </c>
      <c r="U120" s="76" t="s">
        <v>39</v>
      </c>
      <c r="V120" s="76" t="s">
        <v>137</v>
      </c>
      <c r="W120" s="76" t="s">
        <v>138</v>
      </c>
      <c r="X120" s="76" t="s">
        <v>139</v>
      </c>
      <c r="Y120" s="76" t="s">
        <v>140</v>
      </c>
      <c r="Z120" s="76" t="s">
        <v>141</v>
      </c>
      <c r="AA120" s="77" t="s">
        <v>142</v>
      </c>
    </row>
    <row r="121" spans="2:65" s="1" customFormat="1" ht="29.25" customHeight="1">
      <c r="B121" s="34"/>
      <c r="C121" s="79" t="s">
        <v>107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227">
        <f>BK121</f>
        <v>0</v>
      </c>
      <c r="O121" s="228"/>
      <c r="P121" s="228"/>
      <c r="Q121" s="228"/>
      <c r="R121" s="36"/>
      <c r="T121" s="78"/>
      <c r="U121" s="50"/>
      <c r="V121" s="50"/>
      <c r="W121" s="146">
        <f>W122+W153</f>
        <v>0</v>
      </c>
      <c r="X121" s="50"/>
      <c r="Y121" s="146">
        <f>Y122+Y153</f>
        <v>11118.146788</v>
      </c>
      <c r="Z121" s="50"/>
      <c r="AA121" s="147">
        <f>AA122+AA153</f>
        <v>18.441540000000003</v>
      </c>
      <c r="AT121" s="17" t="s">
        <v>74</v>
      </c>
      <c r="AU121" s="17" t="s">
        <v>112</v>
      </c>
      <c r="BK121" s="148">
        <f>BK122+BK153</f>
        <v>0</v>
      </c>
    </row>
    <row r="122" spans="2:65" s="9" customFormat="1" ht="37.35" customHeight="1">
      <c r="B122" s="149"/>
      <c r="C122" s="150"/>
      <c r="D122" s="151" t="s">
        <v>113</v>
      </c>
      <c r="E122" s="151"/>
      <c r="F122" s="151"/>
      <c r="G122" s="151"/>
      <c r="H122" s="151"/>
      <c r="I122" s="151"/>
      <c r="J122" s="151"/>
      <c r="K122" s="151"/>
      <c r="L122" s="151"/>
      <c r="M122" s="151"/>
      <c r="N122" s="229">
        <f>BK122</f>
        <v>0</v>
      </c>
      <c r="O122" s="230"/>
      <c r="P122" s="230"/>
      <c r="Q122" s="230"/>
      <c r="R122" s="152"/>
      <c r="T122" s="153"/>
      <c r="U122" s="150"/>
      <c r="V122" s="150"/>
      <c r="W122" s="154">
        <f>W123+W132+W140+W145</f>
        <v>0</v>
      </c>
      <c r="X122" s="150"/>
      <c r="Y122" s="154">
        <f>Y123+Y132+Y140+Y145</f>
        <v>11118.146788</v>
      </c>
      <c r="Z122" s="150"/>
      <c r="AA122" s="155">
        <f>AA123+AA132+AA140+AA145</f>
        <v>18.441540000000003</v>
      </c>
      <c r="AR122" s="156" t="s">
        <v>83</v>
      </c>
      <c r="AT122" s="157" t="s">
        <v>74</v>
      </c>
      <c r="AU122" s="157" t="s">
        <v>75</v>
      </c>
      <c r="AY122" s="156" t="s">
        <v>143</v>
      </c>
      <c r="BK122" s="158">
        <f>BK123+BK132+BK140+BK145</f>
        <v>0</v>
      </c>
    </row>
    <row r="123" spans="2:65" s="9" customFormat="1" ht="19.899999999999999" customHeight="1">
      <c r="B123" s="149"/>
      <c r="C123" s="150"/>
      <c r="D123" s="159" t="s">
        <v>114</v>
      </c>
      <c r="E123" s="159"/>
      <c r="F123" s="159"/>
      <c r="G123" s="159"/>
      <c r="H123" s="159"/>
      <c r="I123" s="159"/>
      <c r="J123" s="159"/>
      <c r="K123" s="159"/>
      <c r="L123" s="159"/>
      <c r="M123" s="159"/>
      <c r="N123" s="231">
        <f>BK123</f>
        <v>0</v>
      </c>
      <c r="O123" s="232"/>
      <c r="P123" s="232"/>
      <c r="Q123" s="232"/>
      <c r="R123" s="152"/>
      <c r="T123" s="153"/>
      <c r="U123" s="150"/>
      <c r="V123" s="150"/>
      <c r="W123" s="154">
        <f>SUM(W124:W131)</f>
        <v>0</v>
      </c>
      <c r="X123" s="150"/>
      <c r="Y123" s="154">
        <f>SUM(Y124:Y131)</f>
        <v>0.60301400000000005</v>
      </c>
      <c r="Z123" s="150"/>
      <c r="AA123" s="155">
        <f>SUM(AA124:AA131)</f>
        <v>0</v>
      </c>
      <c r="AR123" s="156" t="s">
        <v>83</v>
      </c>
      <c r="AT123" s="157" t="s">
        <v>74</v>
      </c>
      <c r="AU123" s="157" t="s">
        <v>83</v>
      </c>
      <c r="AY123" s="156" t="s">
        <v>143</v>
      </c>
      <c r="BK123" s="158">
        <f>SUM(BK124:BK131)</f>
        <v>0</v>
      </c>
    </row>
    <row r="124" spans="2:65" s="1" customFormat="1" ht="31.5" customHeight="1">
      <c r="B124" s="131"/>
      <c r="C124" s="160" t="s">
        <v>83</v>
      </c>
      <c r="D124" s="160" t="s">
        <v>144</v>
      </c>
      <c r="E124" s="161" t="s">
        <v>145</v>
      </c>
      <c r="F124" s="237" t="s">
        <v>146</v>
      </c>
      <c r="G124" s="237"/>
      <c r="H124" s="237"/>
      <c r="I124" s="237"/>
      <c r="J124" s="162" t="s">
        <v>147</v>
      </c>
      <c r="K124" s="163">
        <v>7806</v>
      </c>
      <c r="L124" s="225">
        <v>0</v>
      </c>
      <c r="M124" s="225"/>
      <c r="N124" s="238">
        <f t="shared" ref="N124:N131" si="5">ROUND(L124*K124,3)</f>
        <v>0</v>
      </c>
      <c r="O124" s="238"/>
      <c r="P124" s="238"/>
      <c r="Q124" s="238"/>
      <c r="R124" s="134"/>
      <c r="T124" s="165" t="s">
        <v>5</v>
      </c>
      <c r="U124" s="43" t="s">
        <v>42</v>
      </c>
      <c r="V124" s="35"/>
      <c r="W124" s="166">
        <f t="shared" ref="W124:W131" si="6">V124*K124</f>
        <v>0</v>
      </c>
      <c r="X124" s="166">
        <v>0</v>
      </c>
      <c r="Y124" s="166">
        <f t="shared" ref="Y124:Y131" si="7">X124*K124</f>
        <v>0</v>
      </c>
      <c r="Z124" s="166">
        <v>0</v>
      </c>
      <c r="AA124" s="167">
        <f t="shared" ref="AA124:AA131" si="8">Z124*K124</f>
        <v>0</v>
      </c>
      <c r="AR124" s="17" t="s">
        <v>148</v>
      </c>
      <c r="AT124" s="17" t="s">
        <v>144</v>
      </c>
      <c r="AU124" s="17" t="s">
        <v>122</v>
      </c>
      <c r="AY124" s="17" t="s">
        <v>143</v>
      </c>
      <c r="BE124" s="105">
        <f t="shared" ref="BE124:BE131" si="9">IF(U124="základná",N124,0)</f>
        <v>0</v>
      </c>
      <c r="BF124" s="105">
        <f t="shared" ref="BF124:BF131" si="10">IF(U124="znížená",N124,0)</f>
        <v>0</v>
      </c>
      <c r="BG124" s="105">
        <f t="shared" ref="BG124:BG131" si="11">IF(U124="zákl. prenesená",N124,0)</f>
        <v>0</v>
      </c>
      <c r="BH124" s="105">
        <f t="shared" ref="BH124:BH131" si="12">IF(U124="zníž. prenesená",N124,0)</f>
        <v>0</v>
      </c>
      <c r="BI124" s="105">
        <f t="shared" ref="BI124:BI131" si="13">IF(U124="nulová",N124,0)</f>
        <v>0</v>
      </c>
      <c r="BJ124" s="17" t="s">
        <v>122</v>
      </c>
      <c r="BK124" s="168">
        <f t="shared" ref="BK124:BK131" si="14">ROUND(L124*K124,3)</f>
        <v>0</v>
      </c>
      <c r="BL124" s="17" t="s">
        <v>148</v>
      </c>
      <c r="BM124" s="17" t="s">
        <v>149</v>
      </c>
    </row>
    <row r="125" spans="2:65" s="1" customFormat="1" ht="31.5" customHeight="1">
      <c r="B125" s="131"/>
      <c r="C125" s="160" t="s">
        <v>122</v>
      </c>
      <c r="D125" s="160" t="s">
        <v>144</v>
      </c>
      <c r="E125" s="161" t="s">
        <v>150</v>
      </c>
      <c r="F125" s="237" t="s">
        <v>151</v>
      </c>
      <c r="G125" s="237"/>
      <c r="H125" s="237"/>
      <c r="I125" s="237"/>
      <c r="J125" s="162" t="s">
        <v>147</v>
      </c>
      <c r="K125" s="163">
        <v>616.95000000000005</v>
      </c>
      <c r="L125" s="225">
        <v>0</v>
      </c>
      <c r="M125" s="225"/>
      <c r="N125" s="238">
        <f t="shared" si="5"/>
        <v>0</v>
      </c>
      <c r="O125" s="238"/>
      <c r="P125" s="238"/>
      <c r="Q125" s="238"/>
      <c r="R125" s="134"/>
      <c r="T125" s="165" t="s">
        <v>5</v>
      </c>
      <c r="U125" s="43" t="s">
        <v>42</v>
      </c>
      <c r="V125" s="35"/>
      <c r="W125" s="166">
        <f t="shared" si="6"/>
        <v>0</v>
      </c>
      <c r="X125" s="166">
        <v>0</v>
      </c>
      <c r="Y125" s="166">
        <f t="shared" si="7"/>
        <v>0</v>
      </c>
      <c r="Z125" s="166">
        <v>0</v>
      </c>
      <c r="AA125" s="167">
        <f t="shared" si="8"/>
        <v>0</v>
      </c>
      <c r="AR125" s="17" t="s">
        <v>148</v>
      </c>
      <c r="AT125" s="17" t="s">
        <v>144</v>
      </c>
      <c r="AU125" s="17" t="s">
        <v>122</v>
      </c>
      <c r="AY125" s="17" t="s">
        <v>143</v>
      </c>
      <c r="BE125" s="105">
        <f t="shared" si="9"/>
        <v>0</v>
      </c>
      <c r="BF125" s="105">
        <f t="shared" si="10"/>
        <v>0</v>
      </c>
      <c r="BG125" s="105">
        <f t="shared" si="11"/>
        <v>0</v>
      </c>
      <c r="BH125" s="105">
        <f t="shared" si="12"/>
        <v>0</v>
      </c>
      <c r="BI125" s="105">
        <f t="shared" si="13"/>
        <v>0</v>
      </c>
      <c r="BJ125" s="17" t="s">
        <v>122</v>
      </c>
      <c r="BK125" s="168">
        <f t="shared" si="14"/>
        <v>0</v>
      </c>
      <c r="BL125" s="17" t="s">
        <v>148</v>
      </c>
      <c r="BM125" s="17" t="s">
        <v>152</v>
      </c>
    </row>
    <row r="126" spans="2:65" s="1" customFormat="1" ht="44.25" customHeight="1">
      <c r="B126" s="131"/>
      <c r="C126" s="160" t="s">
        <v>153</v>
      </c>
      <c r="D126" s="160" t="s">
        <v>144</v>
      </c>
      <c r="E126" s="161" t="s">
        <v>154</v>
      </c>
      <c r="F126" s="237" t="s">
        <v>155</v>
      </c>
      <c r="G126" s="237"/>
      <c r="H126" s="237"/>
      <c r="I126" s="237"/>
      <c r="J126" s="162" t="s">
        <v>147</v>
      </c>
      <c r="K126" s="163">
        <v>7806</v>
      </c>
      <c r="L126" s="225">
        <v>0</v>
      </c>
      <c r="M126" s="225"/>
      <c r="N126" s="238">
        <f t="shared" si="5"/>
        <v>0</v>
      </c>
      <c r="O126" s="238"/>
      <c r="P126" s="238"/>
      <c r="Q126" s="238"/>
      <c r="R126" s="134"/>
      <c r="T126" s="165" t="s">
        <v>5</v>
      </c>
      <c r="U126" s="43" t="s">
        <v>42</v>
      </c>
      <c r="V126" s="35"/>
      <c r="W126" s="166">
        <f t="shared" si="6"/>
        <v>0</v>
      </c>
      <c r="X126" s="166">
        <v>0</v>
      </c>
      <c r="Y126" s="166">
        <f t="shared" si="7"/>
        <v>0</v>
      </c>
      <c r="Z126" s="166">
        <v>0</v>
      </c>
      <c r="AA126" s="167">
        <f t="shared" si="8"/>
        <v>0</v>
      </c>
      <c r="AR126" s="17" t="s">
        <v>148</v>
      </c>
      <c r="AT126" s="17" t="s">
        <v>144</v>
      </c>
      <c r="AU126" s="17" t="s">
        <v>122</v>
      </c>
      <c r="AY126" s="17" t="s">
        <v>143</v>
      </c>
      <c r="BE126" s="105">
        <f t="shared" si="9"/>
        <v>0</v>
      </c>
      <c r="BF126" s="105">
        <f t="shared" si="10"/>
        <v>0</v>
      </c>
      <c r="BG126" s="105">
        <f t="shared" si="11"/>
        <v>0</v>
      </c>
      <c r="BH126" s="105">
        <f t="shared" si="12"/>
        <v>0</v>
      </c>
      <c r="BI126" s="105">
        <f t="shared" si="13"/>
        <v>0</v>
      </c>
      <c r="BJ126" s="17" t="s">
        <v>122</v>
      </c>
      <c r="BK126" s="168">
        <f t="shared" si="14"/>
        <v>0</v>
      </c>
      <c r="BL126" s="17" t="s">
        <v>148</v>
      </c>
      <c r="BM126" s="17" t="s">
        <v>156</v>
      </c>
    </row>
    <row r="127" spans="2:65" s="1" customFormat="1" ht="31.5" customHeight="1">
      <c r="B127" s="131"/>
      <c r="C127" s="160" t="s">
        <v>148</v>
      </c>
      <c r="D127" s="160" t="s">
        <v>144</v>
      </c>
      <c r="E127" s="161" t="s">
        <v>157</v>
      </c>
      <c r="F127" s="237" t="s">
        <v>158</v>
      </c>
      <c r="G127" s="237"/>
      <c r="H127" s="237"/>
      <c r="I127" s="237"/>
      <c r="J127" s="162" t="s">
        <v>147</v>
      </c>
      <c r="K127" s="163">
        <v>7806</v>
      </c>
      <c r="L127" s="225">
        <v>0</v>
      </c>
      <c r="M127" s="225"/>
      <c r="N127" s="238">
        <f t="shared" si="5"/>
        <v>0</v>
      </c>
      <c r="O127" s="238"/>
      <c r="P127" s="238"/>
      <c r="Q127" s="238"/>
      <c r="R127" s="134"/>
      <c r="T127" s="165" t="s">
        <v>5</v>
      </c>
      <c r="U127" s="43" t="s">
        <v>42</v>
      </c>
      <c r="V127" s="35"/>
      <c r="W127" s="166">
        <f t="shared" si="6"/>
        <v>0</v>
      </c>
      <c r="X127" s="166">
        <v>0</v>
      </c>
      <c r="Y127" s="166">
        <f t="shared" si="7"/>
        <v>0</v>
      </c>
      <c r="Z127" s="166">
        <v>0</v>
      </c>
      <c r="AA127" s="167">
        <f t="shared" si="8"/>
        <v>0</v>
      </c>
      <c r="AR127" s="17" t="s">
        <v>148</v>
      </c>
      <c r="AT127" s="17" t="s">
        <v>144</v>
      </c>
      <c r="AU127" s="17" t="s">
        <v>122</v>
      </c>
      <c r="AY127" s="17" t="s">
        <v>143</v>
      </c>
      <c r="BE127" s="105">
        <f t="shared" si="9"/>
        <v>0</v>
      </c>
      <c r="BF127" s="105">
        <f t="shared" si="10"/>
        <v>0</v>
      </c>
      <c r="BG127" s="105">
        <f t="shared" si="11"/>
        <v>0</v>
      </c>
      <c r="BH127" s="105">
        <f t="shared" si="12"/>
        <v>0</v>
      </c>
      <c r="BI127" s="105">
        <f t="shared" si="13"/>
        <v>0</v>
      </c>
      <c r="BJ127" s="17" t="s">
        <v>122</v>
      </c>
      <c r="BK127" s="168">
        <f t="shared" si="14"/>
        <v>0</v>
      </c>
      <c r="BL127" s="17" t="s">
        <v>148</v>
      </c>
      <c r="BM127" s="17" t="s">
        <v>159</v>
      </c>
    </row>
    <row r="128" spans="2:65" s="1" customFormat="1" ht="31.5" customHeight="1">
      <c r="B128" s="131"/>
      <c r="C128" s="160" t="s">
        <v>160</v>
      </c>
      <c r="D128" s="160" t="s">
        <v>144</v>
      </c>
      <c r="E128" s="161" t="s">
        <v>161</v>
      </c>
      <c r="F128" s="237" t="s">
        <v>162</v>
      </c>
      <c r="G128" s="237"/>
      <c r="H128" s="237"/>
      <c r="I128" s="237"/>
      <c r="J128" s="162" t="s">
        <v>163</v>
      </c>
      <c r="K128" s="163">
        <v>19515</v>
      </c>
      <c r="L128" s="225">
        <v>0</v>
      </c>
      <c r="M128" s="225"/>
      <c r="N128" s="238">
        <f t="shared" si="5"/>
        <v>0</v>
      </c>
      <c r="O128" s="238"/>
      <c r="P128" s="238"/>
      <c r="Q128" s="238"/>
      <c r="R128" s="134"/>
      <c r="T128" s="165" t="s">
        <v>5</v>
      </c>
      <c r="U128" s="43" t="s">
        <v>42</v>
      </c>
      <c r="V128" s="35"/>
      <c r="W128" s="166">
        <f t="shared" si="6"/>
        <v>0</v>
      </c>
      <c r="X128" s="166">
        <v>0</v>
      </c>
      <c r="Y128" s="166">
        <f t="shared" si="7"/>
        <v>0</v>
      </c>
      <c r="Z128" s="166">
        <v>0</v>
      </c>
      <c r="AA128" s="167">
        <f t="shared" si="8"/>
        <v>0</v>
      </c>
      <c r="AR128" s="17" t="s">
        <v>148</v>
      </c>
      <c r="AT128" s="17" t="s">
        <v>144</v>
      </c>
      <c r="AU128" s="17" t="s">
        <v>122</v>
      </c>
      <c r="AY128" s="17" t="s">
        <v>143</v>
      </c>
      <c r="BE128" s="105">
        <f t="shared" si="9"/>
        <v>0</v>
      </c>
      <c r="BF128" s="105">
        <f t="shared" si="10"/>
        <v>0</v>
      </c>
      <c r="BG128" s="105">
        <f t="shared" si="11"/>
        <v>0</v>
      </c>
      <c r="BH128" s="105">
        <f t="shared" si="12"/>
        <v>0</v>
      </c>
      <c r="BI128" s="105">
        <f t="shared" si="13"/>
        <v>0</v>
      </c>
      <c r="BJ128" s="17" t="s">
        <v>122</v>
      </c>
      <c r="BK128" s="168">
        <f t="shared" si="14"/>
        <v>0</v>
      </c>
      <c r="BL128" s="17" t="s">
        <v>148</v>
      </c>
      <c r="BM128" s="17" t="s">
        <v>164</v>
      </c>
    </row>
    <row r="129" spans="2:65" s="1" customFormat="1" ht="31.5" customHeight="1">
      <c r="B129" s="131"/>
      <c r="C129" s="160" t="s">
        <v>165</v>
      </c>
      <c r="D129" s="160" t="s">
        <v>144</v>
      </c>
      <c r="E129" s="161" t="s">
        <v>166</v>
      </c>
      <c r="F129" s="237" t="s">
        <v>167</v>
      </c>
      <c r="G129" s="237"/>
      <c r="H129" s="237"/>
      <c r="I129" s="237"/>
      <c r="J129" s="162" t="s">
        <v>163</v>
      </c>
      <c r="K129" s="163">
        <v>19515</v>
      </c>
      <c r="L129" s="225">
        <v>0</v>
      </c>
      <c r="M129" s="225"/>
      <c r="N129" s="238">
        <f t="shared" si="5"/>
        <v>0</v>
      </c>
      <c r="O129" s="238"/>
      <c r="P129" s="238"/>
      <c r="Q129" s="238"/>
      <c r="R129" s="134"/>
      <c r="T129" s="165" t="s">
        <v>5</v>
      </c>
      <c r="U129" s="43" t="s">
        <v>42</v>
      </c>
      <c r="V129" s="35"/>
      <c r="W129" s="166">
        <f t="shared" si="6"/>
        <v>0</v>
      </c>
      <c r="X129" s="166">
        <v>0</v>
      </c>
      <c r="Y129" s="166">
        <f t="shared" si="7"/>
        <v>0</v>
      </c>
      <c r="Z129" s="166">
        <v>0</v>
      </c>
      <c r="AA129" s="167">
        <f t="shared" si="8"/>
        <v>0</v>
      </c>
      <c r="AR129" s="17" t="s">
        <v>148</v>
      </c>
      <c r="AT129" s="17" t="s">
        <v>144</v>
      </c>
      <c r="AU129" s="17" t="s">
        <v>122</v>
      </c>
      <c r="AY129" s="17" t="s">
        <v>143</v>
      </c>
      <c r="BE129" s="105">
        <f t="shared" si="9"/>
        <v>0</v>
      </c>
      <c r="BF129" s="105">
        <f t="shared" si="10"/>
        <v>0</v>
      </c>
      <c r="BG129" s="105">
        <f t="shared" si="11"/>
        <v>0</v>
      </c>
      <c r="BH129" s="105">
        <f t="shared" si="12"/>
        <v>0</v>
      </c>
      <c r="BI129" s="105">
        <f t="shared" si="13"/>
        <v>0</v>
      </c>
      <c r="BJ129" s="17" t="s">
        <v>122</v>
      </c>
      <c r="BK129" s="168">
        <f t="shared" si="14"/>
        <v>0</v>
      </c>
      <c r="BL129" s="17" t="s">
        <v>148</v>
      </c>
      <c r="BM129" s="17" t="s">
        <v>168</v>
      </c>
    </row>
    <row r="130" spans="2:65" s="1" customFormat="1" ht="31.5" customHeight="1">
      <c r="B130" s="131"/>
      <c r="C130" s="160" t="s">
        <v>169</v>
      </c>
      <c r="D130" s="160" t="s">
        <v>144</v>
      </c>
      <c r="E130" s="161" t="s">
        <v>170</v>
      </c>
      <c r="F130" s="237" t="s">
        <v>171</v>
      </c>
      <c r="G130" s="237"/>
      <c r="H130" s="237"/>
      <c r="I130" s="237"/>
      <c r="J130" s="162" t="s">
        <v>163</v>
      </c>
      <c r="K130" s="163">
        <v>19515</v>
      </c>
      <c r="L130" s="225">
        <v>0</v>
      </c>
      <c r="M130" s="225"/>
      <c r="N130" s="238">
        <f t="shared" si="5"/>
        <v>0</v>
      </c>
      <c r="O130" s="238"/>
      <c r="P130" s="238"/>
      <c r="Q130" s="238"/>
      <c r="R130" s="134"/>
      <c r="T130" s="165" t="s">
        <v>5</v>
      </c>
      <c r="U130" s="43" t="s">
        <v>42</v>
      </c>
      <c r="V130" s="35"/>
      <c r="W130" s="166">
        <f t="shared" si="6"/>
        <v>0</v>
      </c>
      <c r="X130" s="166">
        <v>0</v>
      </c>
      <c r="Y130" s="166">
        <f t="shared" si="7"/>
        <v>0</v>
      </c>
      <c r="Z130" s="166">
        <v>0</v>
      </c>
      <c r="AA130" s="167">
        <f t="shared" si="8"/>
        <v>0</v>
      </c>
      <c r="AR130" s="17" t="s">
        <v>148</v>
      </c>
      <c r="AT130" s="17" t="s">
        <v>144</v>
      </c>
      <c r="AU130" s="17" t="s">
        <v>122</v>
      </c>
      <c r="AY130" s="17" t="s">
        <v>143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7" t="s">
        <v>122</v>
      </c>
      <c r="BK130" s="168">
        <f t="shared" si="14"/>
        <v>0</v>
      </c>
      <c r="BL130" s="17" t="s">
        <v>148</v>
      </c>
      <c r="BM130" s="17" t="s">
        <v>172</v>
      </c>
    </row>
    <row r="131" spans="2:65" s="1" customFormat="1" ht="22.5" customHeight="1">
      <c r="B131" s="131"/>
      <c r="C131" s="169" t="s">
        <v>173</v>
      </c>
      <c r="D131" s="169" t="s">
        <v>174</v>
      </c>
      <c r="E131" s="170" t="s">
        <v>175</v>
      </c>
      <c r="F131" s="239" t="s">
        <v>176</v>
      </c>
      <c r="G131" s="239"/>
      <c r="H131" s="239"/>
      <c r="I131" s="239"/>
      <c r="J131" s="171" t="s">
        <v>177</v>
      </c>
      <c r="K131" s="172">
        <v>603.01400000000001</v>
      </c>
      <c r="L131" s="240">
        <v>0</v>
      </c>
      <c r="M131" s="240"/>
      <c r="N131" s="241">
        <f t="shared" si="5"/>
        <v>0</v>
      </c>
      <c r="O131" s="238"/>
      <c r="P131" s="238"/>
      <c r="Q131" s="238"/>
      <c r="R131" s="134"/>
      <c r="T131" s="165" t="s">
        <v>5</v>
      </c>
      <c r="U131" s="43" t="s">
        <v>42</v>
      </c>
      <c r="V131" s="35"/>
      <c r="W131" s="166">
        <f t="shared" si="6"/>
        <v>0</v>
      </c>
      <c r="X131" s="166">
        <v>1E-3</v>
      </c>
      <c r="Y131" s="166">
        <f t="shared" si="7"/>
        <v>0.60301400000000005</v>
      </c>
      <c r="Z131" s="166">
        <v>0</v>
      </c>
      <c r="AA131" s="167">
        <f t="shared" si="8"/>
        <v>0</v>
      </c>
      <c r="AR131" s="17" t="s">
        <v>173</v>
      </c>
      <c r="AT131" s="17" t="s">
        <v>174</v>
      </c>
      <c r="AU131" s="17" t="s">
        <v>122</v>
      </c>
      <c r="AY131" s="17" t="s">
        <v>143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7" t="s">
        <v>122</v>
      </c>
      <c r="BK131" s="168">
        <f t="shared" si="14"/>
        <v>0</v>
      </c>
      <c r="BL131" s="17" t="s">
        <v>148</v>
      </c>
      <c r="BM131" s="17" t="s">
        <v>178</v>
      </c>
    </row>
    <row r="132" spans="2:65" s="9" customFormat="1" ht="29.85" customHeight="1">
      <c r="B132" s="149"/>
      <c r="C132" s="150"/>
      <c r="D132" s="159" t="s">
        <v>115</v>
      </c>
      <c r="E132" s="159"/>
      <c r="F132" s="159"/>
      <c r="G132" s="159"/>
      <c r="H132" s="159"/>
      <c r="I132" s="159"/>
      <c r="J132" s="159"/>
      <c r="K132" s="159"/>
      <c r="L132" s="159"/>
      <c r="M132" s="159"/>
      <c r="N132" s="233">
        <f>BK132</f>
        <v>0</v>
      </c>
      <c r="O132" s="234"/>
      <c r="P132" s="234"/>
      <c r="Q132" s="234"/>
      <c r="R132" s="152"/>
      <c r="T132" s="153"/>
      <c r="U132" s="150"/>
      <c r="V132" s="150"/>
      <c r="W132" s="154">
        <f>SUM(W133:W139)</f>
        <v>0</v>
      </c>
      <c r="X132" s="150"/>
      <c r="Y132" s="154">
        <f>SUM(Y133:Y139)</f>
        <v>11116.546516</v>
      </c>
      <c r="Z132" s="150"/>
      <c r="AA132" s="155">
        <f>SUM(AA133:AA139)</f>
        <v>0</v>
      </c>
      <c r="AR132" s="156" t="s">
        <v>83</v>
      </c>
      <c r="AT132" s="157" t="s">
        <v>74</v>
      </c>
      <c r="AU132" s="157" t="s">
        <v>83</v>
      </c>
      <c r="AY132" s="156" t="s">
        <v>143</v>
      </c>
      <c r="BK132" s="158">
        <f>SUM(BK133:BK139)</f>
        <v>0</v>
      </c>
    </row>
    <row r="133" spans="2:65" s="1" customFormat="1" ht="44.25" customHeight="1">
      <c r="B133" s="131"/>
      <c r="C133" s="160" t="s">
        <v>179</v>
      </c>
      <c r="D133" s="160" t="s">
        <v>144</v>
      </c>
      <c r="E133" s="161" t="s">
        <v>180</v>
      </c>
      <c r="F133" s="237" t="s">
        <v>181</v>
      </c>
      <c r="G133" s="237"/>
      <c r="H133" s="237"/>
      <c r="I133" s="237"/>
      <c r="J133" s="162" t="s">
        <v>163</v>
      </c>
      <c r="K133" s="163">
        <v>7403.4</v>
      </c>
      <c r="L133" s="225">
        <v>0</v>
      </c>
      <c r="M133" s="225"/>
      <c r="N133" s="238">
        <f t="shared" ref="N133:N139" si="15">ROUND(L133*K133,3)</f>
        <v>0</v>
      </c>
      <c r="O133" s="238"/>
      <c r="P133" s="238"/>
      <c r="Q133" s="238"/>
      <c r="R133" s="134"/>
      <c r="T133" s="165" t="s">
        <v>5</v>
      </c>
      <c r="U133" s="43" t="s">
        <v>42</v>
      </c>
      <c r="V133" s="35"/>
      <c r="W133" s="166">
        <f t="shared" ref="W133:W139" si="16">V133*K133</f>
        <v>0</v>
      </c>
      <c r="X133" s="166">
        <v>1.8000000000000001E-4</v>
      </c>
      <c r="Y133" s="166">
        <f t="shared" ref="Y133:Y139" si="17">X133*K133</f>
        <v>1.3326119999999999</v>
      </c>
      <c r="Z133" s="166">
        <v>0</v>
      </c>
      <c r="AA133" s="167">
        <f t="shared" ref="AA133:AA139" si="18">Z133*K133</f>
        <v>0</v>
      </c>
      <c r="AR133" s="17" t="s">
        <v>148</v>
      </c>
      <c r="AT133" s="17" t="s">
        <v>144</v>
      </c>
      <c r="AU133" s="17" t="s">
        <v>122</v>
      </c>
      <c r="AY133" s="17" t="s">
        <v>143</v>
      </c>
      <c r="BE133" s="105">
        <f t="shared" ref="BE133:BE139" si="19">IF(U133="základná",N133,0)</f>
        <v>0</v>
      </c>
      <c r="BF133" s="105">
        <f t="shared" ref="BF133:BF139" si="20">IF(U133="znížená",N133,0)</f>
        <v>0</v>
      </c>
      <c r="BG133" s="105">
        <f t="shared" ref="BG133:BG139" si="21">IF(U133="zákl. prenesená",N133,0)</f>
        <v>0</v>
      </c>
      <c r="BH133" s="105">
        <f t="shared" ref="BH133:BH139" si="22">IF(U133="zníž. prenesená",N133,0)</f>
        <v>0</v>
      </c>
      <c r="BI133" s="105">
        <f t="shared" ref="BI133:BI139" si="23">IF(U133="nulová",N133,0)</f>
        <v>0</v>
      </c>
      <c r="BJ133" s="17" t="s">
        <v>122</v>
      </c>
      <c r="BK133" s="168">
        <f t="shared" ref="BK133:BK139" si="24">ROUND(L133*K133,3)</f>
        <v>0</v>
      </c>
      <c r="BL133" s="17" t="s">
        <v>148</v>
      </c>
      <c r="BM133" s="17" t="s">
        <v>182</v>
      </c>
    </row>
    <row r="134" spans="2:65" s="1" customFormat="1" ht="31.5" customHeight="1">
      <c r="B134" s="131"/>
      <c r="C134" s="169" t="s">
        <v>183</v>
      </c>
      <c r="D134" s="169" t="s">
        <v>174</v>
      </c>
      <c r="E134" s="170" t="s">
        <v>184</v>
      </c>
      <c r="F134" s="239" t="s">
        <v>482</v>
      </c>
      <c r="G134" s="239"/>
      <c r="H134" s="239"/>
      <c r="I134" s="239"/>
      <c r="J134" s="171" t="s">
        <v>163</v>
      </c>
      <c r="K134" s="172">
        <v>7551.4679999999998</v>
      </c>
      <c r="L134" s="240">
        <v>0</v>
      </c>
      <c r="M134" s="240"/>
      <c r="N134" s="241">
        <f t="shared" si="15"/>
        <v>0</v>
      </c>
      <c r="O134" s="238"/>
      <c r="P134" s="238"/>
      <c r="Q134" s="238"/>
      <c r="R134" s="134"/>
      <c r="T134" s="165" t="s">
        <v>5</v>
      </c>
      <c r="U134" s="43" t="s">
        <v>42</v>
      </c>
      <c r="V134" s="35"/>
      <c r="W134" s="166">
        <f t="shared" si="16"/>
        <v>0</v>
      </c>
      <c r="X134" s="166">
        <v>2.0000000000000001E-4</v>
      </c>
      <c r="Y134" s="166">
        <f t="shared" si="17"/>
        <v>1.5102936</v>
      </c>
      <c r="Z134" s="166">
        <v>0</v>
      </c>
      <c r="AA134" s="167">
        <f t="shared" si="18"/>
        <v>0</v>
      </c>
      <c r="AR134" s="17" t="s">
        <v>173</v>
      </c>
      <c r="AT134" s="17" t="s">
        <v>174</v>
      </c>
      <c r="AU134" s="17" t="s">
        <v>122</v>
      </c>
      <c r="AY134" s="17" t="s">
        <v>143</v>
      </c>
      <c r="BE134" s="105">
        <f t="shared" si="19"/>
        <v>0</v>
      </c>
      <c r="BF134" s="105">
        <f t="shared" si="20"/>
        <v>0</v>
      </c>
      <c r="BG134" s="105">
        <f t="shared" si="21"/>
        <v>0</v>
      </c>
      <c r="BH134" s="105">
        <f t="shared" si="22"/>
        <v>0</v>
      </c>
      <c r="BI134" s="105">
        <f t="shared" si="23"/>
        <v>0</v>
      </c>
      <c r="BJ134" s="17" t="s">
        <v>122</v>
      </c>
      <c r="BK134" s="168">
        <f t="shared" si="24"/>
        <v>0</v>
      </c>
      <c r="BL134" s="17" t="s">
        <v>148</v>
      </c>
      <c r="BM134" s="17" t="s">
        <v>185</v>
      </c>
    </row>
    <row r="135" spans="2:65" s="1" customFormat="1" ht="22.5" customHeight="1">
      <c r="B135" s="131"/>
      <c r="C135" s="160" t="s">
        <v>186</v>
      </c>
      <c r="D135" s="160" t="s">
        <v>144</v>
      </c>
      <c r="E135" s="161" t="s">
        <v>187</v>
      </c>
      <c r="F135" s="237" t="s">
        <v>188</v>
      </c>
      <c r="G135" s="237"/>
      <c r="H135" s="237"/>
      <c r="I135" s="237"/>
      <c r="J135" s="162" t="s">
        <v>189</v>
      </c>
      <c r="K135" s="163">
        <v>4113</v>
      </c>
      <c r="L135" s="225">
        <v>0</v>
      </c>
      <c r="M135" s="225"/>
      <c r="N135" s="238">
        <f t="shared" si="15"/>
        <v>0</v>
      </c>
      <c r="O135" s="238"/>
      <c r="P135" s="238"/>
      <c r="Q135" s="238"/>
      <c r="R135" s="134"/>
      <c r="T135" s="165" t="s">
        <v>5</v>
      </c>
      <c r="U135" s="43" t="s">
        <v>42</v>
      </c>
      <c r="V135" s="35"/>
      <c r="W135" s="166">
        <f t="shared" si="16"/>
        <v>0</v>
      </c>
      <c r="X135" s="166">
        <v>0.24464</v>
      </c>
      <c r="Y135" s="166">
        <f t="shared" si="17"/>
        <v>1006.2043199999999</v>
      </c>
      <c r="Z135" s="166">
        <v>0</v>
      </c>
      <c r="AA135" s="167">
        <f t="shared" si="18"/>
        <v>0</v>
      </c>
      <c r="AR135" s="17" t="s">
        <v>148</v>
      </c>
      <c r="AT135" s="17" t="s">
        <v>144</v>
      </c>
      <c r="AU135" s="17" t="s">
        <v>122</v>
      </c>
      <c r="AY135" s="17" t="s">
        <v>143</v>
      </c>
      <c r="BE135" s="105">
        <f t="shared" si="19"/>
        <v>0</v>
      </c>
      <c r="BF135" s="105">
        <f t="shared" si="20"/>
        <v>0</v>
      </c>
      <c r="BG135" s="105">
        <f t="shared" si="21"/>
        <v>0</v>
      </c>
      <c r="BH135" s="105">
        <f t="shared" si="22"/>
        <v>0</v>
      </c>
      <c r="BI135" s="105">
        <f t="shared" si="23"/>
        <v>0</v>
      </c>
      <c r="BJ135" s="17" t="s">
        <v>122</v>
      </c>
      <c r="BK135" s="168">
        <f t="shared" si="24"/>
        <v>0</v>
      </c>
      <c r="BL135" s="17" t="s">
        <v>148</v>
      </c>
      <c r="BM135" s="17" t="s">
        <v>190</v>
      </c>
    </row>
    <row r="136" spans="2:65" s="1" customFormat="1" ht="31.5" customHeight="1">
      <c r="B136" s="131"/>
      <c r="C136" s="160" t="s">
        <v>191</v>
      </c>
      <c r="D136" s="160" t="s">
        <v>144</v>
      </c>
      <c r="E136" s="161" t="s">
        <v>192</v>
      </c>
      <c r="F136" s="237" t="s">
        <v>193</v>
      </c>
      <c r="G136" s="237"/>
      <c r="H136" s="237"/>
      <c r="I136" s="237"/>
      <c r="J136" s="162" t="s">
        <v>147</v>
      </c>
      <c r="K136" s="163">
        <v>2927.25</v>
      </c>
      <c r="L136" s="225">
        <v>0</v>
      </c>
      <c r="M136" s="225"/>
      <c r="N136" s="238">
        <f t="shared" si="15"/>
        <v>0</v>
      </c>
      <c r="O136" s="238"/>
      <c r="P136" s="238"/>
      <c r="Q136" s="238"/>
      <c r="R136" s="134"/>
      <c r="T136" s="165" t="s">
        <v>5</v>
      </c>
      <c r="U136" s="43" t="s">
        <v>42</v>
      </c>
      <c r="V136" s="35"/>
      <c r="W136" s="166">
        <f t="shared" si="16"/>
        <v>0</v>
      </c>
      <c r="X136" s="166">
        <v>2.0699999999999998</v>
      </c>
      <c r="Y136" s="166">
        <f t="shared" si="17"/>
        <v>6059.4074999999993</v>
      </c>
      <c r="Z136" s="166">
        <v>0</v>
      </c>
      <c r="AA136" s="167">
        <f t="shared" si="18"/>
        <v>0</v>
      </c>
      <c r="AR136" s="17" t="s">
        <v>148</v>
      </c>
      <c r="AT136" s="17" t="s">
        <v>144</v>
      </c>
      <c r="AU136" s="17" t="s">
        <v>122</v>
      </c>
      <c r="AY136" s="17" t="s">
        <v>143</v>
      </c>
      <c r="BE136" s="105">
        <f t="shared" si="19"/>
        <v>0</v>
      </c>
      <c r="BF136" s="105">
        <f t="shared" si="20"/>
        <v>0</v>
      </c>
      <c r="BG136" s="105">
        <f t="shared" si="21"/>
        <v>0</v>
      </c>
      <c r="BH136" s="105">
        <f t="shared" si="22"/>
        <v>0</v>
      </c>
      <c r="BI136" s="105">
        <f t="shared" si="23"/>
        <v>0</v>
      </c>
      <c r="BJ136" s="17" t="s">
        <v>122</v>
      </c>
      <c r="BK136" s="168">
        <f t="shared" si="24"/>
        <v>0</v>
      </c>
      <c r="BL136" s="17" t="s">
        <v>148</v>
      </c>
      <c r="BM136" s="17" t="s">
        <v>194</v>
      </c>
    </row>
    <row r="137" spans="2:65" s="1" customFormat="1" ht="31.5" customHeight="1">
      <c r="B137" s="131"/>
      <c r="C137" s="160" t="s">
        <v>195</v>
      </c>
      <c r="D137" s="160" t="s">
        <v>144</v>
      </c>
      <c r="E137" s="161" t="s">
        <v>196</v>
      </c>
      <c r="F137" s="237" t="s">
        <v>197</v>
      </c>
      <c r="G137" s="237"/>
      <c r="H137" s="237"/>
      <c r="I137" s="237"/>
      <c r="J137" s="162" t="s">
        <v>147</v>
      </c>
      <c r="K137" s="163">
        <v>1951.5</v>
      </c>
      <c r="L137" s="225">
        <v>0</v>
      </c>
      <c r="M137" s="225"/>
      <c r="N137" s="238">
        <f t="shared" si="15"/>
        <v>0</v>
      </c>
      <c r="O137" s="238"/>
      <c r="P137" s="238"/>
      <c r="Q137" s="238"/>
      <c r="R137" s="134"/>
      <c r="T137" s="165" t="s">
        <v>5</v>
      </c>
      <c r="U137" s="43" t="s">
        <v>42</v>
      </c>
      <c r="V137" s="35"/>
      <c r="W137" s="166">
        <f t="shared" si="16"/>
        <v>0</v>
      </c>
      <c r="X137" s="166">
        <v>2.0699999999999998</v>
      </c>
      <c r="Y137" s="166">
        <f t="shared" si="17"/>
        <v>4039.6049999999996</v>
      </c>
      <c r="Z137" s="166">
        <v>0</v>
      </c>
      <c r="AA137" s="167">
        <f t="shared" si="18"/>
        <v>0</v>
      </c>
      <c r="AR137" s="17" t="s">
        <v>148</v>
      </c>
      <c r="AT137" s="17" t="s">
        <v>144</v>
      </c>
      <c r="AU137" s="17" t="s">
        <v>122</v>
      </c>
      <c r="AY137" s="17" t="s">
        <v>143</v>
      </c>
      <c r="BE137" s="105">
        <f t="shared" si="19"/>
        <v>0</v>
      </c>
      <c r="BF137" s="105">
        <f t="shared" si="20"/>
        <v>0</v>
      </c>
      <c r="BG137" s="105">
        <f t="shared" si="21"/>
        <v>0</v>
      </c>
      <c r="BH137" s="105">
        <f t="shared" si="22"/>
        <v>0</v>
      </c>
      <c r="BI137" s="105">
        <f t="shared" si="23"/>
        <v>0</v>
      </c>
      <c r="BJ137" s="17" t="s">
        <v>122</v>
      </c>
      <c r="BK137" s="168">
        <f t="shared" si="24"/>
        <v>0</v>
      </c>
      <c r="BL137" s="17" t="s">
        <v>148</v>
      </c>
      <c r="BM137" s="17" t="s">
        <v>198</v>
      </c>
    </row>
    <row r="138" spans="2:65" s="1" customFormat="1" ht="31.5" customHeight="1">
      <c r="B138" s="131"/>
      <c r="C138" s="160" t="s">
        <v>199</v>
      </c>
      <c r="D138" s="160" t="s">
        <v>144</v>
      </c>
      <c r="E138" s="161" t="s">
        <v>200</v>
      </c>
      <c r="F138" s="237" t="s">
        <v>201</v>
      </c>
      <c r="G138" s="237"/>
      <c r="H138" s="237"/>
      <c r="I138" s="237"/>
      <c r="J138" s="162" t="s">
        <v>163</v>
      </c>
      <c r="K138" s="163">
        <v>19515</v>
      </c>
      <c r="L138" s="225">
        <v>0</v>
      </c>
      <c r="M138" s="225"/>
      <c r="N138" s="238">
        <f t="shared" si="15"/>
        <v>0</v>
      </c>
      <c r="O138" s="238"/>
      <c r="P138" s="238"/>
      <c r="Q138" s="238"/>
      <c r="R138" s="134"/>
      <c r="T138" s="165" t="s">
        <v>5</v>
      </c>
      <c r="U138" s="43" t="s">
        <v>42</v>
      </c>
      <c r="V138" s="35"/>
      <c r="W138" s="166">
        <f t="shared" si="16"/>
        <v>0</v>
      </c>
      <c r="X138" s="166">
        <v>3.0000000000000001E-5</v>
      </c>
      <c r="Y138" s="166">
        <f t="shared" si="17"/>
        <v>0.58545000000000003</v>
      </c>
      <c r="Z138" s="166">
        <v>0</v>
      </c>
      <c r="AA138" s="167">
        <f t="shared" si="18"/>
        <v>0</v>
      </c>
      <c r="AR138" s="17" t="s">
        <v>148</v>
      </c>
      <c r="AT138" s="17" t="s">
        <v>144</v>
      </c>
      <c r="AU138" s="17" t="s">
        <v>122</v>
      </c>
      <c r="AY138" s="17" t="s">
        <v>143</v>
      </c>
      <c r="BE138" s="105">
        <f t="shared" si="19"/>
        <v>0</v>
      </c>
      <c r="BF138" s="105">
        <f t="shared" si="20"/>
        <v>0</v>
      </c>
      <c r="BG138" s="105">
        <f t="shared" si="21"/>
        <v>0</v>
      </c>
      <c r="BH138" s="105">
        <f t="shared" si="22"/>
        <v>0</v>
      </c>
      <c r="BI138" s="105">
        <f t="shared" si="23"/>
        <v>0</v>
      </c>
      <c r="BJ138" s="17" t="s">
        <v>122</v>
      </c>
      <c r="BK138" s="168">
        <f t="shared" si="24"/>
        <v>0</v>
      </c>
      <c r="BL138" s="17" t="s">
        <v>148</v>
      </c>
      <c r="BM138" s="17" t="s">
        <v>202</v>
      </c>
    </row>
    <row r="139" spans="2:65" s="1" customFormat="1" ht="31.5" customHeight="1">
      <c r="B139" s="131"/>
      <c r="C139" s="169" t="s">
        <v>203</v>
      </c>
      <c r="D139" s="169" t="s">
        <v>174</v>
      </c>
      <c r="E139" s="170" t="s">
        <v>204</v>
      </c>
      <c r="F139" s="239" t="s">
        <v>482</v>
      </c>
      <c r="G139" s="239"/>
      <c r="H139" s="239"/>
      <c r="I139" s="239"/>
      <c r="J139" s="171" t="s">
        <v>163</v>
      </c>
      <c r="K139" s="172">
        <v>19753.350999999999</v>
      </c>
      <c r="L139" s="240">
        <v>0</v>
      </c>
      <c r="M139" s="240"/>
      <c r="N139" s="241">
        <f t="shared" si="15"/>
        <v>0</v>
      </c>
      <c r="O139" s="238"/>
      <c r="P139" s="238"/>
      <c r="Q139" s="238"/>
      <c r="R139" s="134"/>
      <c r="T139" s="165" t="s">
        <v>5</v>
      </c>
      <c r="U139" s="43" t="s">
        <v>42</v>
      </c>
      <c r="V139" s="35"/>
      <c r="W139" s="166">
        <f t="shared" si="16"/>
        <v>0</v>
      </c>
      <c r="X139" s="166">
        <v>4.0000000000000002E-4</v>
      </c>
      <c r="Y139" s="166">
        <f t="shared" si="17"/>
        <v>7.9013403999999996</v>
      </c>
      <c r="Z139" s="166">
        <v>0</v>
      </c>
      <c r="AA139" s="167">
        <f t="shared" si="18"/>
        <v>0</v>
      </c>
      <c r="AR139" s="17" t="s">
        <v>173</v>
      </c>
      <c r="AT139" s="17" t="s">
        <v>174</v>
      </c>
      <c r="AU139" s="17" t="s">
        <v>122</v>
      </c>
      <c r="AY139" s="17" t="s">
        <v>143</v>
      </c>
      <c r="BE139" s="105">
        <f t="shared" si="19"/>
        <v>0</v>
      </c>
      <c r="BF139" s="105">
        <f t="shared" si="20"/>
        <v>0</v>
      </c>
      <c r="BG139" s="105">
        <f t="shared" si="21"/>
        <v>0</v>
      </c>
      <c r="BH139" s="105">
        <f t="shared" si="22"/>
        <v>0</v>
      </c>
      <c r="BI139" s="105">
        <f t="shared" si="23"/>
        <v>0</v>
      </c>
      <c r="BJ139" s="17" t="s">
        <v>122</v>
      </c>
      <c r="BK139" s="168">
        <f t="shared" si="24"/>
        <v>0</v>
      </c>
      <c r="BL139" s="17" t="s">
        <v>148</v>
      </c>
      <c r="BM139" s="17" t="s">
        <v>205</v>
      </c>
    </row>
    <row r="140" spans="2:65" s="9" customFormat="1" ht="29.85" customHeight="1">
      <c r="B140" s="149"/>
      <c r="C140" s="150"/>
      <c r="D140" s="159" t="s">
        <v>116</v>
      </c>
      <c r="E140" s="159"/>
      <c r="F140" s="159"/>
      <c r="G140" s="159"/>
      <c r="H140" s="159"/>
      <c r="I140" s="159"/>
      <c r="J140" s="159"/>
      <c r="K140" s="159"/>
      <c r="L140" s="159"/>
      <c r="M140" s="159"/>
      <c r="N140" s="233">
        <f>BK140</f>
        <v>0</v>
      </c>
      <c r="O140" s="234"/>
      <c r="P140" s="234"/>
      <c r="Q140" s="234"/>
      <c r="R140" s="152"/>
      <c r="T140" s="153"/>
      <c r="U140" s="150"/>
      <c r="V140" s="150"/>
      <c r="W140" s="154">
        <f>SUM(W141:W144)</f>
        <v>0</v>
      </c>
      <c r="X140" s="150"/>
      <c r="Y140" s="154">
        <f>SUM(Y141:Y144)</f>
        <v>0.99725800000000009</v>
      </c>
      <c r="Z140" s="150"/>
      <c r="AA140" s="155">
        <f>SUM(AA141:AA144)</f>
        <v>0</v>
      </c>
      <c r="AR140" s="156" t="s">
        <v>83</v>
      </c>
      <c r="AT140" s="157" t="s">
        <v>74</v>
      </c>
      <c r="AU140" s="157" t="s">
        <v>83</v>
      </c>
      <c r="AY140" s="156" t="s">
        <v>143</v>
      </c>
      <c r="BK140" s="158">
        <f>SUM(BK141:BK144)</f>
        <v>0</v>
      </c>
    </row>
    <row r="141" spans="2:65" s="1" customFormat="1" ht="44.25" customHeight="1">
      <c r="B141" s="131"/>
      <c r="C141" s="160" t="s">
        <v>206</v>
      </c>
      <c r="D141" s="160" t="s">
        <v>144</v>
      </c>
      <c r="E141" s="161" t="s">
        <v>207</v>
      </c>
      <c r="F141" s="237" t="s">
        <v>208</v>
      </c>
      <c r="G141" s="237"/>
      <c r="H141" s="237"/>
      <c r="I141" s="237"/>
      <c r="J141" s="162" t="s">
        <v>189</v>
      </c>
      <c r="K141" s="163">
        <v>560</v>
      </c>
      <c r="L141" s="225">
        <v>0</v>
      </c>
      <c r="M141" s="225"/>
      <c r="N141" s="238">
        <f>ROUND(L141*K141,3)</f>
        <v>0</v>
      </c>
      <c r="O141" s="238"/>
      <c r="P141" s="238"/>
      <c r="Q141" s="238"/>
      <c r="R141" s="134"/>
      <c r="T141" s="165" t="s">
        <v>5</v>
      </c>
      <c r="U141" s="43" t="s">
        <v>42</v>
      </c>
      <c r="V141" s="35"/>
      <c r="W141" s="166">
        <f>V141*K141</f>
        <v>0</v>
      </c>
      <c r="X141" s="166">
        <v>0</v>
      </c>
      <c r="Y141" s="166">
        <f>X141*K141</f>
        <v>0</v>
      </c>
      <c r="Z141" s="166">
        <v>0</v>
      </c>
      <c r="AA141" s="167">
        <f>Z141*K141</f>
        <v>0</v>
      </c>
      <c r="AR141" s="17" t="s">
        <v>148</v>
      </c>
      <c r="AT141" s="17" t="s">
        <v>144</v>
      </c>
      <c r="AU141" s="17" t="s">
        <v>122</v>
      </c>
      <c r="AY141" s="17" t="s">
        <v>143</v>
      </c>
      <c r="BE141" s="105">
        <f>IF(U141="základná",N141,0)</f>
        <v>0</v>
      </c>
      <c r="BF141" s="105">
        <f>IF(U141="znížená",N141,0)</f>
        <v>0</v>
      </c>
      <c r="BG141" s="105">
        <f>IF(U141="zákl. prenesená",N141,0)</f>
        <v>0</v>
      </c>
      <c r="BH141" s="105">
        <f>IF(U141="zníž. prenesená",N141,0)</f>
        <v>0</v>
      </c>
      <c r="BI141" s="105">
        <f>IF(U141="nulová",N141,0)</f>
        <v>0</v>
      </c>
      <c r="BJ141" s="17" t="s">
        <v>122</v>
      </c>
      <c r="BK141" s="168">
        <f>ROUND(L141*K141,3)</f>
        <v>0</v>
      </c>
      <c r="BL141" s="17" t="s">
        <v>148</v>
      </c>
      <c r="BM141" s="17" t="s">
        <v>209</v>
      </c>
    </row>
    <row r="142" spans="2:65" s="1" customFormat="1" ht="31.5" customHeight="1">
      <c r="B142" s="131"/>
      <c r="C142" s="169" t="s">
        <v>210</v>
      </c>
      <c r="D142" s="169" t="s">
        <v>174</v>
      </c>
      <c r="E142" s="170" t="s">
        <v>211</v>
      </c>
      <c r="F142" s="239" t="s">
        <v>212</v>
      </c>
      <c r="G142" s="239"/>
      <c r="H142" s="239"/>
      <c r="I142" s="239"/>
      <c r="J142" s="171" t="s">
        <v>213</v>
      </c>
      <c r="K142" s="172">
        <v>204.4</v>
      </c>
      <c r="L142" s="240">
        <v>0</v>
      </c>
      <c r="M142" s="240"/>
      <c r="N142" s="241">
        <f>ROUND(L142*K142,3)</f>
        <v>0</v>
      </c>
      <c r="O142" s="238"/>
      <c r="P142" s="238"/>
      <c r="Q142" s="238"/>
      <c r="R142" s="134"/>
      <c r="T142" s="165" t="s">
        <v>5</v>
      </c>
      <c r="U142" s="43" t="s">
        <v>42</v>
      </c>
      <c r="V142" s="35"/>
      <c r="W142" s="166">
        <f>V142*K142</f>
        <v>0</v>
      </c>
      <c r="X142" s="166">
        <v>4.8700000000000002E-3</v>
      </c>
      <c r="Y142" s="166">
        <f>X142*K142</f>
        <v>0.99542800000000009</v>
      </c>
      <c r="Z142" s="166">
        <v>0</v>
      </c>
      <c r="AA142" s="167">
        <f>Z142*K142</f>
        <v>0</v>
      </c>
      <c r="AR142" s="17" t="s">
        <v>173</v>
      </c>
      <c r="AT142" s="17" t="s">
        <v>174</v>
      </c>
      <c r="AU142" s="17" t="s">
        <v>122</v>
      </c>
      <c r="AY142" s="17" t="s">
        <v>143</v>
      </c>
      <c r="BE142" s="105">
        <f>IF(U142="základná",N142,0)</f>
        <v>0</v>
      </c>
      <c r="BF142" s="105">
        <f>IF(U142="znížená",N142,0)</f>
        <v>0</v>
      </c>
      <c r="BG142" s="105">
        <f>IF(U142="zákl. prenesená",N142,0)</f>
        <v>0</v>
      </c>
      <c r="BH142" s="105">
        <f>IF(U142="zníž. prenesená",N142,0)</f>
        <v>0</v>
      </c>
      <c r="BI142" s="105">
        <f>IF(U142="nulová",N142,0)</f>
        <v>0</v>
      </c>
      <c r="BJ142" s="17" t="s">
        <v>122</v>
      </c>
      <c r="BK142" s="168">
        <f>ROUND(L142*K142,3)</f>
        <v>0</v>
      </c>
      <c r="BL142" s="17" t="s">
        <v>148</v>
      </c>
      <c r="BM142" s="17" t="s">
        <v>214</v>
      </c>
    </row>
    <row r="143" spans="2:65" s="1" customFormat="1" ht="31.5" customHeight="1">
      <c r="B143" s="131"/>
      <c r="C143" s="169" t="s">
        <v>215</v>
      </c>
      <c r="D143" s="169" t="s">
        <v>174</v>
      </c>
      <c r="E143" s="170" t="s">
        <v>216</v>
      </c>
      <c r="F143" s="239" t="s">
        <v>217</v>
      </c>
      <c r="G143" s="239"/>
      <c r="H143" s="239"/>
      <c r="I143" s="239"/>
      <c r="J143" s="171" t="s">
        <v>213</v>
      </c>
      <c r="K143" s="172">
        <v>1</v>
      </c>
      <c r="L143" s="240">
        <v>0</v>
      </c>
      <c r="M143" s="240"/>
      <c r="N143" s="241">
        <f>ROUND(L143*K143,3)</f>
        <v>0</v>
      </c>
      <c r="O143" s="238"/>
      <c r="P143" s="238"/>
      <c r="Q143" s="238"/>
      <c r="R143" s="134"/>
      <c r="T143" s="165" t="s">
        <v>5</v>
      </c>
      <c r="U143" s="43" t="s">
        <v>42</v>
      </c>
      <c r="V143" s="35"/>
      <c r="W143" s="166">
        <f>V143*K143</f>
        <v>0</v>
      </c>
      <c r="X143" s="166">
        <v>6.8999999999999997E-4</v>
      </c>
      <c r="Y143" s="166">
        <f>X143*K143</f>
        <v>6.8999999999999997E-4</v>
      </c>
      <c r="Z143" s="166">
        <v>0</v>
      </c>
      <c r="AA143" s="167">
        <f>Z143*K143</f>
        <v>0</v>
      </c>
      <c r="AR143" s="17" t="s">
        <v>173</v>
      </c>
      <c r="AT143" s="17" t="s">
        <v>174</v>
      </c>
      <c r="AU143" s="17" t="s">
        <v>122</v>
      </c>
      <c r="AY143" s="17" t="s">
        <v>143</v>
      </c>
      <c r="BE143" s="105">
        <f>IF(U143="základná",N143,0)</f>
        <v>0</v>
      </c>
      <c r="BF143" s="105">
        <f>IF(U143="znížená",N143,0)</f>
        <v>0</v>
      </c>
      <c r="BG143" s="105">
        <f>IF(U143="zákl. prenesená",N143,0)</f>
        <v>0</v>
      </c>
      <c r="BH143" s="105">
        <f>IF(U143="zníž. prenesená",N143,0)</f>
        <v>0</v>
      </c>
      <c r="BI143" s="105">
        <f>IF(U143="nulová",N143,0)</f>
        <v>0</v>
      </c>
      <c r="BJ143" s="17" t="s">
        <v>122</v>
      </c>
      <c r="BK143" s="168">
        <f>ROUND(L143*K143,3)</f>
        <v>0</v>
      </c>
      <c r="BL143" s="17" t="s">
        <v>148</v>
      </c>
      <c r="BM143" s="17" t="s">
        <v>218</v>
      </c>
    </row>
    <row r="144" spans="2:65" s="1" customFormat="1" ht="31.5" customHeight="1">
      <c r="B144" s="131"/>
      <c r="C144" s="169" t="s">
        <v>219</v>
      </c>
      <c r="D144" s="169" t="s">
        <v>174</v>
      </c>
      <c r="E144" s="170" t="s">
        <v>220</v>
      </c>
      <c r="F144" s="239" t="s">
        <v>221</v>
      </c>
      <c r="G144" s="239"/>
      <c r="H144" s="239"/>
      <c r="I144" s="239"/>
      <c r="J144" s="171" t="s">
        <v>213</v>
      </c>
      <c r="K144" s="172">
        <v>3</v>
      </c>
      <c r="L144" s="240">
        <v>0</v>
      </c>
      <c r="M144" s="240"/>
      <c r="N144" s="241">
        <f>ROUND(L144*K144,3)</f>
        <v>0</v>
      </c>
      <c r="O144" s="238"/>
      <c r="P144" s="238"/>
      <c r="Q144" s="238"/>
      <c r="R144" s="134"/>
      <c r="T144" s="165" t="s">
        <v>5</v>
      </c>
      <c r="U144" s="43" t="s">
        <v>42</v>
      </c>
      <c r="V144" s="35"/>
      <c r="W144" s="166">
        <f>V144*K144</f>
        <v>0</v>
      </c>
      <c r="X144" s="166">
        <v>3.8000000000000002E-4</v>
      </c>
      <c r="Y144" s="166">
        <f>X144*K144</f>
        <v>1.14E-3</v>
      </c>
      <c r="Z144" s="166">
        <v>0</v>
      </c>
      <c r="AA144" s="167">
        <f>Z144*K144</f>
        <v>0</v>
      </c>
      <c r="AR144" s="17" t="s">
        <v>173</v>
      </c>
      <c r="AT144" s="17" t="s">
        <v>174</v>
      </c>
      <c r="AU144" s="17" t="s">
        <v>122</v>
      </c>
      <c r="AY144" s="17" t="s">
        <v>143</v>
      </c>
      <c r="BE144" s="105">
        <f>IF(U144="základná",N144,0)</f>
        <v>0</v>
      </c>
      <c r="BF144" s="105">
        <f>IF(U144="znížená",N144,0)</f>
        <v>0</v>
      </c>
      <c r="BG144" s="105">
        <f>IF(U144="zákl. prenesená",N144,0)</f>
        <v>0</v>
      </c>
      <c r="BH144" s="105">
        <f>IF(U144="zníž. prenesená",N144,0)</f>
        <v>0</v>
      </c>
      <c r="BI144" s="105">
        <f>IF(U144="nulová",N144,0)</f>
        <v>0</v>
      </c>
      <c r="BJ144" s="17" t="s">
        <v>122</v>
      </c>
      <c r="BK144" s="168">
        <f>ROUND(L144*K144,3)</f>
        <v>0</v>
      </c>
      <c r="BL144" s="17" t="s">
        <v>148</v>
      </c>
      <c r="BM144" s="17" t="s">
        <v>222</v>
      </c>
    </row>
    <row r="145" spans="2:65" s="9" customFormat="1" ht="29.85" customHeight="1">
      <c r="B145" s="149"/>
      <c r="C145" s="150"/>
      <c r="D145" s="159" t="s">
        <v>117</v>
      </c>
      <c r="E145" s="159"/>
      <c r="F145" s="159"/>
      <c r="G145" s="159"/>
      <c r="H145" s="159"/>
      <c r="I145" s="159"/>
      <c r="J145" s="159"/>
      <c r="K145" s="159"/>
      <c r="L145" s="159"/>
      <c r="M145" s="159"/>
      <c r="N145" s="233">
        <f>BK145</f>
        <v>0</v>
      </c>
      <c r="O145" s="234"/>
      <c r="P145" s="234"/>
      <c r="Q145" s="234"/>
      <c r="R145" s="152"/>
      <c r="T145" s="153"/>
      <c r="U145" s="150"/>
      <c r="V145" s="150"/>
      <c r="W145" s="154">
        <f>SUM(W146:W152)</f>
        <v>0</v>
      </c>
      <c r="X145" s="150"/>
      <c r="Y145" s="154">
        <f>SUM(Y146:Y152)</f>
        <v>0</v>
      </c>
      <c r="Z145" s="150"/>
      <c r="AA145" s="155">
        <f>SUM(AA146:AA152)</f>
        <v>18.441540000000003</v>
      </c>
      <c r="AR145" s="156" t="s">
        <v>83</v>
      </c>
      <c r="AT145" s="157" t="s">
        <v>74</v>
      </c>
      <c r="AU145" s="157" t="s">
        <v>83</v>
      </c>
      <c r="AY145" s="156" t="s">
        <v>143</v>
      </c>
      <c r="BK145" s="158">
        <f>SUM(BK146:BK152)</f>
        <v>0</v>
      </c>
    </row>
    <row r="146" spans="2:65" s="1" customFormat="1" ht="31.5" customHeight="1">
      <c r="B146" s="131"/>
      <c r="C146" s="160" t="s">
        <v>10</v>
      </c>
      <c r="D146" s="160" t="s">
        <v>144</v>
      </c>
      <c r="E146" s="161" t="s">
        <v>223</v>
      </c>
      <c r="F146" s="237" t="s">
        <v>224</v>
      </c>
      <c r="G146" s="237"/>
      <c r="H146" s="237"/>
      <c r="I146" s="237"/>
      <c r="J146" s="162" t="s">
        <v>189</v>
      </c>
      <c r="K146" s="163">
        <v>400.44</v>
      </c>
      <c r="L146" s="225">
        <v>0</v>
      </c>
      <c r="M146" s="225"/>
      <c r="N146" s="238">
        <f t="shared" ref="N146:N152" si="25">ROUND(L146*K146,3)</f>
        <v>0</v>
      </c>
      <c r="O146" s="238"/>
      <c r="P146" s="238"/>
      <c r="Q146" s="238"/>
      <c r="R146" s="134"/>
      <c r="T146" s="165" t="s">
        <v>5</v>
      </c>
      <c r="U146" s="43" t="s">
        <v>42</v>
      </c>
      <c r="V146" s="35"/>
      <c r="W146" s="166">
        <f t="shared" ref="W146:W152" si="26">V146*K146</f>
        <v>0</v>
      </c>
      <c r="X146" s="166">
        <v>0</v>
      </c>
      <c r="Y146" s="166">
        <f t="shared" ref="Y146:Y152" si="27">X146*K146</f>
        <v>0</v>
      </c>
      <c r="Z146" s="166">
        <v>3.6999999999999998E-2</v>
      </c>
      <c r="AA146" s="167">
        <f t="shared" ref="AA146:AA152" si="28">Z146*K146</f>
        <v>14.816279999999999</v>
      </c>
      <c r="AR146" s="17" t="s">
        <v>148</v>
      </c>
      <c r="AT146" s="17" t="s">
        <v>144</v>
      </c>
      <c r="AU146" s="17" t="s">
        <v>122</v>
      </c>
      <c r="AY146" s="17" t="s">
        <v>143</v>
      </c>
      <c r="BE146" s="105">
        <f t="shared" ref="BE146:BE152" si="29">IF(U146="základná",N146,0)</f>
        <v>0</v>
      </c>
      <c r="BF146" s="105">
        <f t="shared" ref="BF146:BF152" si="30">IF(U146="znížená",N146,0)</f>
        <v>0</v>
      </c>
      <c r="BG146" s="105">
        <f t="shared" ref="BG146:BG152" si="31">IF(U146="zákl. prenesená",N146,0)</f>
        <v>0</v>
      </c>
      <c r="BH146" s="105">
        <f t="shared" ref="BH146:BH152" si="32">IF(U146="zníž. prenesená",N146,0)</f>
        <v>0</v>
      </c>
      <c r="BI146" s="105">
        <f t="shared" ref="BI146:BI152" si="33">IF(U146="nulová",N146,0)</f>
        <v>0</v>
      </c>
      <c r="BJ146" s="17" t="s">
        <v>122</v>
      </c>
      <c r="BK146" s="168">
        <f t="shared" ref="BK146:BK152" si="34">ROUND(L146*K146,3)</f>
        <v>0</v>
      </c>
      <c r="BL146" s="17" t="s">
        <v>148</v>
      </c>
      <c r="BM146" s="17" t="s">
        <v>225</v>
      </c>
    </row>
    <row r="147" spans="2:65" s="1" customFormat="1" ht="22.5" customHeight="1">
      <c r="B147" s="131"/>
      <c r="C147" s="160" t="s">
        <v>226</v>
      </c>
      <c r="D147" s="160" t="s">
        <v>144</v>
      </c>
      <c r="E147" s="161" t="s">
        <v>227</v>
      </c>
      <c r="F147" s="237" t="s">
        <v>228</v>
      </c>
      <c r="G147" s="237"/>
      <c r="H147" s="237"/>
      <c r="I147" s="237"/>
      <c r="J147" s="162" t="s">
        <v>189</v>
      </c>
      <c r="K147" s="163">
        <v>84.98</v>
      </c>
      <c r="L147" s="225">
        <v>0</v>
      </c>
      <c r="M147" s="225"/>
      <c r="N147" s="238">
        <f t="shared" si="25"/>
        <v>0</v>
      </c>
      <c r="O147" s="238"/>
      <c r="P147" s="238"/>
      <c r="Q147" s="238"/>
      <c r="R147" s="134"/>
      <c r="T147" s="165" t="s">
        <v>5</v>
      </c>
      <c r="U147" s="43" t="s">
        <v>42</v>
      </c>
      <c r="V147" s="35"/>
      <c r="W147" s="166">
        <f t="shared" si="26"/>
        <v>0</v>
      </c>
      <c r="X147" s="166">
        <v>0</v>
      </c>
      <c r="Y147" s="166">
        <f t="shared" si="27"/>
        <v>0</v>
      </c>
      <c r="Z147" s="166">
        <v>3.6999999999999998E-2</v>
      </c>
      <c r="AA147" s="167">
        <f t="shared" si="28"/>
        <v>3.1442600000000001</v>
      </c>
      <c r="AR147" s="17" t="s">
        <v>148</v>
      </c>
      <c r="AT147" s="17" t="s">
        <v>144</v>
      </c>
      <c r="AU147" s="17" t="s">
        <v>122</v>
      </c>
      <c r="AY147" s="17" t="s">
        <v>143</v>
      </c>
      <c r="BE147" s="105">
        <f t="shared" si="29"/>
        <v>0</v>
      </c>
      <c r="BF147" s="105">
        <f t="shared" si="30"/>
        <v>0</v>
      </c>
      <c r="BG147" s="105">
        <f t="shared" si="31"/>
        <v>0</v>
      </c>
      <c r="BH147" s="105">
        <f t="shared" si="32"/>
        <v>0</v>
      </c>
      <c r="BI147" s="105">
        <f t="shared" si="33"/>
        <v>0</v>
      </c>
      <c r="BJ147" s="17" t="s">
        <v>122</v>
      </c>
      <c r="BK147" s="168">
        <f t="shared" si="34"/>
        <v>0</v>
      </c>
      <c r="BL147" s="17" t="s">
        <v>148</v>
      </c>
      <c r="BM147" s="17" t="s">
        <v>229</v>
      </c>
    </row>
    <row r="148" spans="2:65" s="1" customFormat="1" ht="22.5" customHeight="1">
      <c r="B148" s="131"/>
      <c r="C148" s="160" t="s">
        <v>230</v>
      </c>
      <c r="D148" s="160" t="s">
        <v>144</v>
      </c>
      <c r="E148" s="161" t="s">
        <v>231</v>
      </c>
      <c r="F148" s="237" t="s">
        <v>232</v>
      </c>
      <c r="G148" s="237"/>
      <c r="H148" s="237"/>
      <c r="I148" s="237"/>
      <c r="J148" s="162" t="s">
        <v>213</v>
      </c>
      <c r="K148" s="163">
        <v>2</v>
      </c>
      <c r="L148" s="225">
        <v>0</v>
      </c>
      <c r="M148" s="225"/>
      <c r="N148" s="238">
        <f t="shared" si="25"/>
        <v>0</v>
      </c>
      <c r="O148" s="238"/>
      <c r="P148" s="238"/>
      <c r="Q148" s="238"/>
      <c r="R148" s="134"/>
      <c r="T148" s="165" t="s">
        <v>5</v>
      </c>
      <c r="U148" s="43" t="s">
        <v>42</v>
      </c>
      <c r="V148" s="35"/>
      <c r="W148" s="166">
        <f t="shared" si="26"/>
        <v>0</v>
      </c>
      <c r="X148" s="166">
        <v>0</v>
      </c>
      <c r="Y148" s="166">
        <f t="shared" si="27"/>
        <v>0</v>
      </c>
      <c r="Z148" s="166">
        <v>3.6999999999999998E-2</v>
      </c>
      <c r="AA148" s="167">
        <f t="shared" si="28"/>
        <v>7.3999999999999996E-2</v>
      </c>
      <c r="AR148" s="17" t="s">
        <v>148</v>
      </c>
      <c r="AT148" s="17" t="s">
        <v>144</v>
      </c>
      <c r="AU148" s="17" t="s">
        <v>122</v>
      </c>
      <c r="AY148" s="17" t="s">
        <v>143</v>
      </c>
      <c r="BE148" s="105">
        <f t="shared" si="29"/>
        <v>0</v>
      </c>
      <c r="BF148" s="105">
        <f t="shared" si="30"/>
        <v>0</v>
      </c>
      <c r="BG148" s="105">
        <f t="shared" si="31"/>
        <v>0</v>
      </c>
      <c r="BH148" s="105">
        <f t="shared" si="32"/>
        <v>0</v>
      </c>
      <c r="BI148" s="105">
        <f t="shared" si="33"/>
        <v>0</v>
      </c>
      <c r="BJ148" s="17" t="s">
        <v>122</v>
      </c>
      <c r="BK148" s="168">
        <f t="shared" si="34"/>
        <v>0</v>
      </c>
      <c r="BL148" s="17" t="s">
        <v>148</v>
      </c>
      <c r="BM148" s="17" t="s">
        <v>233</v>
      </c>
    </row>
    <row r="149" spans="2:65" s="1" customFormat="1" ht="31.5" customHeight="1">
      <c r="B149" s="131"/>
      <c r="C149" s="160" t="s">
        <v>234</v>
      </c>
      <c r="D149" s="160" t="s">
        <v>144</v>
      </c>
      <c r="E149" s="161" t="s">
        <v>235</v>
      </c>
      <c r="F149" s="237" t="s">
        <v>236</v>
      </c>
      <c r="G149" s="237"/>
      <c r="H149" s="237"/>
      <c r="I149" s="237"/>
      <c r="J149" s="162" t="s">
        <v>213</v>
      </c>
      <c r="K149" s="163">
        <v>2</v>
      </c>
      <c r="L149" s="225">
        <v>0</v>
      </c>
      <c r="M149" s="225"/>
      <c r="N149" s="238">
        <f t="shared" si="25"/>
        <v>0</v>
      </c>
      <c r="O149" s="238"/>
      <c r="P149" s="238"/>
      <c r="Q149" s="238"/>
      <c r="R149" s="134"/>
      <c r="T149" s="165" t="s">
        <v>5</v>
      </c>
      <c r="U149" s="43" t="s">
        <v>42</v>
      </c>
      <c r="V149" s="35"/>
      <c r="W149" s="166">
        <f t="shared" si="26"/>
        <v>0</v>
      </c>
      <c r="X149" s="166">
        <v>0</v>
      </c>
      <c r="Y149" s="166">
        <f t="shared" si="27"/>
        <v>0</v>
      </c>
      <c r="Z149" s="166">
        <v>3.6999999999999998E-2</v>
      </c>
      <c r="AA149" s="167">
        <f t="shared" si="28"/>
        <v>7.3999999999999996E-2</v>
      </c>
      <c r="AR149" s="17" t="s">
        <v>148</v>
      </c>
      <c r="AT149" s="17" t="s">
        <v>144</v>
      </c>
      <c r="AU149" s="17" t="s">
        <v>122</v>
      </c>
      <c r="AY149" s="17" t="s">
        <v>143</v>
      </c>
      <c r="BE149" s="105">
        <f t="shared" si="29"/>
        <v>0</v>
      </c>
      <c r="BF149" s="105">
        <f t="shared" si="30"/>
        <v>0</v>
      </c>
      <c r="BG149" s="105">
        <f t="shared" si="31"/>
        <v>0</v>
      </c>
      <c r="BH149" s="105">
        <f t="shared" si="32"/>
        <v>0</v>
      </c>
      <c r="BI149" s="105">
        <f t="shared" si="33"/>
        <v>0</v>
      </c>
      <c r="BJ149" s="17" t="s">
        <v>122</v>
      </c>
      <c r="BK149" s="168">
        <f t="shared" si="34"/>
        <v>0</v>
      </c>
      <c r="BL149" s="17" t="s">
        <v>148</v>
      </c>
      <c r="BM149" s="17" t="s">
        <v>237</v>
      </c>
    </row>
    <row r="150" spans="2:65" s="1" customFormat="1" ht="31.5" customHeight="1">
      <c r="B150" s="131"/>
      <c r="C150" s="160" t="s">
        <v>238</v>
      </c>
      <c r="D150" s="160" t="s">
        <v>144</v>
      </c>
      <c r="E150" s="161" t="s">
        <v>239</v>
      </c>
      <c r="F150" s="237" t="s">
        <v>240</v>
      </c>
      <c r="G150" s="237"/>
      <c r="H150" s="237"/>
      <c r="I150" s="237"/>
      <c r="J150" s="162" t="s">
        <v>213</v>
      </c>
      <c r="K150" s="163">
        <v>2</v>
      </c>
      <c r="L150" s="225">
        <v>0</v>
      </c>
      <c r="M150" s="225"/>
      <c r="N150" s="238">
        <f t="shared" si="25"/>
        <v>0</v>
      </c>
      <c r="O150" s="238"/>
      <c r="P150" s="238"/>
      <c r="Q150" s="238"/>
      <c r="R150" s="134"/>
      <c r="T150" s="165" t="s">
        <v>5</v>
      </c>
      <c r="U150" s="43" t="s">
        <v>42</v>
      </c>
      <c r="V150" s="35"/>
      <c r="W150" s="166">
        <f t="shared" si="26"/>
        <v>0</v>
      </c>
      <c r="X150" s="166">
        <v>0</v>
      </c>
      <c r="Y150" s="166">
        <f t="shared" si="27"/>
        <v>0</v>
      </c>
      <c r="Z150" s="166">
        <v>3.6999999999999998E-2</v>
      </c>
      <c r="AA150" s="167">
        <f t="shared" si="28"/>
        <v>7.3999999999999996E-2</v>
      </c>
      <c r="AR150" s="17" t="s">
        <v>148</v>
      </c>
      <c r="AT150" s="17" t="s">
        <v>144</v>
      </c>
      <c r="AU150" s="17" t="s">
        <v>122</v>
      </c>
      <c r="AY150" s="17" t="s">
        <v>143</v>
      </c>
      <c r="BE150" s="105">
        <f t="shared" si="29"/>
        <v>0</v>
      </c>
      <c r="BF150" s="105">
        <f t="shared" si="30"/>
        <v>0</v>
      </c>
      <c r="BG150" s="105">
        <f t="shared" si="31"/>
        <v>0</v>
      </c>
      <c r="BH150" s="105">
        <f t="shared" si="32"/>
        <v>0</v>
      </c>
      <c r="BI150" s="105">
        <f t="shared" si="33"/>
        <v>0</v>
      </c>
      <c r="BJ150" s="17" t="s">
        <v>122</v>
      </c>
      <c r="BK150" s="168">
        <f t="shared" si="34"/>
        <v>0</v>
      </c>
      <c r="BL150" s="17" t="s">
        <v>148</v>
      </c>
      <c r="BM150" s="17" t="s">
        <v>241</v>
      </c>
    </row>
    <row r="151" spans="2:65" s="1" customFormat="1" ht="22.5" customHeight="1">
      <c r="B151" s="131"/>
      <c r="C151" s="160" t="s">
        <v>242</v>
      </c>
      <c r="D151" s="160" t="s">
        <v>144</v>
      </c>
      <c r="E151" s="161" t="s">
        <v>243</v>
      </c>
      <c r="F151" s="237" t="s">
        <v>244</v>
      </c>
      <c r="G151" s="237"/>
      <c r="H151" s="237"/>
      <c r="I151" s="237"/>
      <c r="J151" s="162" t="s">
        <v>213</v>
      </c>
      <c r="K151" s="163">
        <v>3</v>
      </c>
      <c r="L151" s="225">
        <v>0</v>
      </c>
      <c r="M151" s="225"/>
      <c r="N151" s="238">
        <f t="shared" si="25"/>
        <v>0</v>
      </c>
      <c r="O151" s="238"/>
      <c r="P151" s="238"/>
      <c r="Q151" s="238"/>
      <c r="R151" s="134"/>
      <c r="T151" s="165" t="s">
        <v>5</v>
      </c>
      <c r="U151" s="43" t="s">
        <v>42</v>
      </c>
      <c r="V151" s="35"/>
      <c r="W151" s="166">
        <f t="shared" si="26"/>
        <v>0</v>
      </c>
      <c r="X151" s="166">
        <v>0</v>
      </c>
      <c r="Y151" s="166">
        <f t="shared" si="27"/>
        <v>0</v>
      </c>
      <c r="Z151" s="166">
        <v>3.6999999999999998E-2</v>
      </c>
      <c r="AA151" s="167">
        <f t="shared" si="28"/>
        <v>0.11099999999999999</v>
      </c>
      <c r="AR151" s="17" t="s">
        <v>148</v>
      </c>
      <c r="AT151" s="17" t="s">
        <v>144</v>
      </c>
      <c r="AU151" s="17" t="s">
        <v>122</v>
      </c>
      <c r="AY151" s="17" t="s">
        <v>143</v>
      </c>
      <c r="BE151" s="105">
        <f t="shared" si="29"/>
        <v>0</v>
      </c>
      <c r="BF151" s="105">
        <f t="shared" si="30"/>
        <v>0</v>
      </c>
      <c r="BG151" s="105">
        <f t="shared" si="31"/>
        <v>0</v>
      </c>
      <c r="BH151" s="105">
        <f t="shared" si="32"/>
        <v>0</v>
      </c>
      <c r="BI151" s="105">
        <f t="shared" si="33"/>
        <v>0</v>
      </c>
      <c r="BJ151" s="17" t="s">
        <v>122</v>
      </c>
      <c r="BK151" s="168">
        <f t="shared" si="34"/>
        <v>0</v>
      </c>
      <c r="BL151" s="17" t="s">
        <v>148</v>
      </c>
      <c r="BM151" s="17" t="s">
        <v>245</v>
      </c>
    </row>
    <row r="152" spans="2:65" s="1" customFormat="1" ht="31.5" customHeight="1">
      <c r="B152" s="131"/>
      <c r="C152" s="160" t="s">
        <v>246</v>
      </c>
      <c r="D152" s="160" t="s">
        <v>144</v>
      </c>
      <c r="E152" s="161" t="s">
        <v>247</v>
      </c>
      <c r="F152" s="237" t="s">
        <v>248</v>
      </c>
      <c r="G152" s="237"/>
      <c r="H152" s="237"/>
      <c r="I152" s="237"/>
      <c r="J152" s="162" t="s">
        <v>213</v>
      </c>
      <c r="K152" s="163">
        <v>4</v>
      </c>
      <c r="L152" s="225">
        <v>0</v>
      </c>
      <c r="M152" s="225"/>
      <c r="N152" s="238">
        <f t="shared" si="25"/>
        <v>0</v>
      </c>
      <c r="O152" s="238"/>
      <c r="P152" s="238"/>
      <c r="Q152" s="238"/>
      <c r="R152" s="134"/>
      <c r="T152" s="165" t="s">
        <v>5</v>
      </c>
      <c r="U152" s="43" t="s">
        <v>42</v>
      </c>
      <c r="V152" s="35"/>
      <c r="W152" s="166">
        <f t="shared" si="26"/>
        <v>0</v>
      </c>
      <c r="X152" s="166">
        <v>0</v>
      </c>
      <c r="Y152" s="166">
        <f t="shared" si="27"/>
        <v>0</v>
      </c>
      <c r="Z152" s="166">
        <v>3.6999999999999998E-2</v>
      </c>
      <c r="AA152" s="167">
        <f t="shared" si="28"/>
        <v>0.14799999999999999</v>
      </c>
      <c r="AR152" s="17" t="s">
        <v>148</v>
      </c>
      <c r="AT152" s="17" t="s">
        <v>144</v>
      </c>
      <c r="AU152" s="17" t="s">
        <v>122</v>
      </c>
      <c r="AY152" s="17" t="s">
        <v>143</v>
      </c>
      <c r="BE152" s="105">
        <f t="shared" si="29"/>
        <v>0</v>
      </c>
      <c r="BF152" s="105">
        <f t="shared" si="30"/>
        <v>0</v>
      </c>
      <c r="BG152" s="105">
        <f t="shared" si="31"/>
        <v>0</v>
      </c>
      <c r="BH152" s="105">
        <f t="shared" si="32"/>
        <v>0</v>
      </c>
      <c r="BI152" s="105">
        <f t="shared" si="33"/>
        <v>0</v>
      </c>
      <c r="BJ152" s="17" t="s">
        <v>122</v>
      </c>
      <c r="BK152" s="168">
        <f t="shared" si="34"/>
        <v>0</v>
      </c>
      <c r="BL152" s="17" t="s">
        <v>148</v>
      </c>
      <c r="BM152" s="17" t="s">
        <v>249</v>
      </c>
    </row>
    <row r="153" spans="2:65" s="1" customFormat="1" ht="49.9" customHeight="1">
      <c r="B153" s="34"/>
      <c r="C153" s="35"/>
      <c r="D153" s="151" t="s">
        <v>250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235">
        <f t="shared" ref="N153:N158" si="35">BK153</f>
        <v>0</v>
      </c>
      <c r="O153" s="236"/>
      <c r="P153" s="236"/>
      <c r="Q153" s="236"/>
      <c r="R153" s="36"/>
      <c r="T153" s="173"/>
      <c r="U153" s="35"/>
      <c r="V153" s="35"/>
      <c r="W153" s="35"/>
      <c r="X153" s="35"/>
      <c r="Y153" s="35"/>
      <c r="Z153" s="35"/>
      <c r="AA153" s="73"/>
      <c r="AT153" s="17" t="s">
        <v>74</v>
      </c>
      <c r="AU153" s="17" t="s">
        <v>75</v>
      </c>
      <c r="AY153" s="17" t="s">
        <v>251</v>
      </c>
      <c r="BK153" s="168">
        <f>SUM(BK154:BK158)</f>
        <v>0</v>
      </c>
    </row>
    <row r="154" spans="2:65" s="1" customFormat="1" ht="22.35" customHeight="1">
      <c r="B154" s="34"/>
      <c r="C154" s="174" t="s">
        <v>5</v>
      </c>
      <c r="D154" s="174" t="s">
        <v>144</v>
      </c>
      <c r="E154" s="175" t="s">
        <v>5</v>
      </c>
      <c r="F154" s="224" t="s">
        <v>5</v>
      </c>
      <c r="G154" s="224"/>
      <c r="H154" s="224"/>
      <c r="I154" s="224"/>
      <c r="J154" s="176" t="s">
        <v>5</v>
      </c>
      <c r="K154" s="164"/>
      <c r="L154" s="225"/>
      <c r="M154" s="226"/>
      <c r="N154" s="226">
        <f t="shared" si="35"/>
        <v>0</v>
      </c>
      <c r="O154" s="226"/>
      <c r="P154" s="226"/>
      <c r="Q154" s="226"/>
      <c r="R154" s="36"/>
      <c r="T154" s="165" t="s">
        <v>5</v>
      </c>
      <c r="U154" s="177" t="s">
        <v>42</v>
      </c>
      <c r="V154" s="35"/>
      <c r="W154" s="35"/>
      <c r="X154" s="35"/>
      <c r="Y154" s="35"/>
      <c r="Z154" s="35"/>
      <c r="AA154" s="73"/>
      <c r="AT154" s="17" t="s">
        <v>251</v>
      </c>
      <c r="AU154" s="17" t="s">
        <v>83</v>
      </c>
      <c r="AY154" s="17" t="s">
        <v>251</v>
      </c>
      <c r="BE154" s="105">
        <f>IF(U154="základná",N154,0)</f>
        <v>0</v>
      </c>
      <c r="BF154" s="105">
        <f>IF(U154="znížená",N154,0)</f>
        <v>0</v>
      </c>
      <c r="BG154" s="105">
        <f>IF(U154="zákl. prenesená",N154,0)</f>
        <v>0</v>
      </c>
      <c r="BH154" s="105">
        <f>IF(U154="zníž. prenesená",N154,0)</f>
        <v>0</v>
      </c>
      <c r="BI154" s="105">
        <f>IF(U154="nulová",N154,0)</f>
        <v>0</v>
      </c>
      <c r="BJ154" s="17" t="s">
        <v>122</v>
      </c>
      <c r="BK154" s="168">
        <f>L154*K154</f>
        <v>0</v>
      </c>
    </row>
    <row r="155" spans="2:65" s="1" customFormat="1" ht="22.35" customHeight="1">
      <c r="B155" s="34"/>
      <c r="C155" s="174" t="s">
        <v>5</v>
      </c>
      <c r="D155" s="174" t="s">
        <v>144</v>
      </c>
      <c r="E155" s="175" t="s">
        <v>5</v>
      </c>
      <c r="F155" s="224" t="s">
        <v>5</v>
      </c>
      <c r="G155" s="224"/>
      <c r="H155" s="224"/>
      <c r="I155" s="224"/>
      <c r="J155" s="176" t="s">
        <v>5</v>
      </c>
      <c r="K155" s="164"/>
      <c r="L155" s="225"/>
      <c r="M155" s="226"/>
      <c r="N155" s="226">
        <f t="shared" si="35"/>
        <v>0</v>
      </c>
      <c r="O155" s="226"/>
      <c r="P155" s="226"/>
      <c r="Q155" s="226"/>
      <c r="R155" s="36"/>
      <c r="T155" s="165" t="s">
        <v>5</v>
      </c>
      <c r="U155" s="177" t="s">
        <v>42</v>
      </c>
      <c r="V155" s="35"/>
      <c r="W155" s="35"/>
      <c r="X155" s="35"/>
      <c r="Y155" s="35"/>
      <c r="Z155" s="35"/>
      <c r="AA155" s="73"/>
      <c r="AT155" s="17" t="s">
        <v>251</v>
      </c>
      <c r="AU155" s="17" t="s">
        <v>83</v>
      </c>
      <c r="AY155" s="17" t="s">
        <v>251</v>
      </c>
      <c r="BE155" s="105">
        <f>IF(U155="základná",N155,0)</f>
        <v>0</v>
      </c>
      <c r="BF155" s="105">
        <f>IF(U155="znížená",N155,0)</f>
        <v>0</v>
      </c>
      <c r="BG155" s="105">
        <f>IF(U155="zákl. prenesená",N155,0)</f>
        <v>0</v>
      </c>
      <c r="BH155" s="105">
        <f>IF(U155="zníž. prenesená",N155,0)</f>
        <v>0</v>
      </c>
      <c r="BI155" s="105">
        <f>IF(U155="nulová",N155,0)</f>
        <v>0</v>
      </c>
      <c r="BJ155" s="17" t="s">
        <v>122</v>
      </c>
      <c r="BK155" s="168">
        <f>L155*K155</f>
        <v>0</v>
      </c>
    </row>
    <row r="156" spans="2:65" s="1" customFormat="1" ht="22.35" customHeight="1">
      <c r="B156" s="34"/>
      <c r="C156" s="174" t="s">
        <v>5</v>
      </c>
      <c r="D156" s="174" t="s">
        <v>144</v>
      </c>
      <c r="E156" s="175" t="s">
        <v>5</v>
      </c>
      <c r="F156" s="224" t="s">
        <v>5</v>
      </c>
      <c r="G156" s="224"/>
      <c r="H156" s="224"/>
      <c r="I156" s="224"/>
      <c r="J156" s="176" t="s">
        <v>5</v>
      </c>
      <c r="K156" s="164"/>
      <c r="L156" s="225"/>
      <c r="M156" s="226"/>
      <c r="N156" s="226">
        <f t="shared" si="35"/>
        <v>0</v>
      </c>
      <c r="O156" s="226"/>
      <c r="P156" s="226"/>
      <c r="Q156" s="226"/>
      <c r="R156" s="36"/>
      <c r="T156" s="165" t="s">
        <v>5</v>
      </c>
      <c r="U156" s="177" t="s">
        <v>42</v>
      </c>
      <c r="V156" s="35"/>
      <c r="W156" s="35"/>
      <c r="X156" s="35"/>
      <c r="Y156" s="35"/>
      <c r="Z156" s="35"/>
      <c r="AA156" s="73"/>
      <c r="AT156" s="17" t="s">
        <v>251</v>
      </c>
      <c r="AU156" s="17" t="s">
        <v>83</v>
      </c>
      <c r="AY156" s="17" t="s">
        <v>251</v>
      </c>
      <c r="BE156" s="105">
        <f>IF(U156="základná",N156,0)</f>
        <v>0</v>
      </c>
      <c r="BF156" s="105">
        <f>IF(U156="znížená",N156,0)</f>
        <v>0</v>
      </c>
      <c r="BG156" s="105">
        <f>IF(U156="zákl. prenesená",N156,0)</f>
        <v>0</v>
      </c>
      <c r="BH156" s="105">
        <f>IF(U156="zníž. prenesená",N156,0)</f>
        <v>0</v>
      </c>
      <c r="BI156" s="105">
        <f>IF(U156="nulová",N156,0)</f>
        <v>0</v>
      </c>
      <c r="BJ156" s="17" t="s">
        <v>122</v>
      </c>
      <c r="BK156" s="168">
        <f>L156*K156</f>
        <v>0</v>
      </c>
    </row>
    <row r="157" spans="2:65" s="1" customFormat="1" ht="22.35" customHeight="1">
      <c r="B157" s="34"/>
      <c r="C157" s="174" t="s">
        <v>5</v>
      </c>
      <c r="D157" s="174" t="s">
        <v>144</v>
      </c>
      <c r="E157" s="175" t="s">
        <v>5</v>
      </c>
      <c r="F157" s="224" t="s">
        <v>5</v>
      </c>
      <c r="G157" s="224"/>
      <c r="H157" s="224"/>
      <c r="I157" s="224"/>
      <c r="J157" s="176" t="s">
        <v>5</v>
      </c>
      <c r="K157" s="164"/>
      <c r="L157" s="225"/>
      <c r="M157" s="226"/>
      <c r="N157" s="226">
        <f t="shared" si="35"/>
        <v>0</v>
      </c>
      <c r="O157" s="226"/>
      <c r="P157" s="226"/>
      <c r="Q157" s="226"/>
      <c r="R157" s="36"/>
      <c r="T157" s="165" t="s">
        <v>5</v>
      </c>
      <c r="U157" s="177" t="s">
        <v>42</v>
      </c>
      <c r="V157" s="35"/>
      <c r="W157" s="35"/>
      <c r="X157" s="35"/>
      <c r="Y157" s="35"/>
      <c r="Z157" s="35"/>
      <c r="AA157" s="73"/>
      <c r="AT157" s="17" t="s">
        <v>251</v>
      </c>
      <c r="AU157" s="17" t="s">
        <v>83</v>
      </c>
      <c r="AY157" s="17" t="s">
        <v>251</v>
      </c>
      <c r="BE157" s="105">
        <f>IF(U157="základná",N157,0)</f>
        <v>0</v>
      </c>
      <c r="BF157" s="105">
        <f>IF(U157="znížená",N157,0)</f>
        <v>0</v>
      </c>
      <c r="BG157" s="105">
        <f>IF(U157="zákl. prenesená",N157,0)</f>
        <v>0</v>
      </c>
      <c r="BH157" s="105">
        <f>IF(U157="zníž. prenesená",N157,0)</f>
        <v>0</v>
      </c>
      <c r="BI157" s="105">
        <f>IF(U157="nulová",N157,0)</f>
        <v>0</v>
      </c>
      <c r="BJ157" s="17" t="s">
        <v>122</v>
      </c>
      <c r="BK157" s="168">
        <f>L157*K157</f>
        <v>0</v>
      </c>
    </row>
    <row r="158" spans="2:65" s="1" customFormat="1" ht="22.35" customHeight="1">
      <c r="B158" s="34"/>
      <c r="C158" s="174" t="s">
        <v>5</v>
      </c>
      <c r="D158" s="174" t="s">
        <v>144</v>
      </c>
      <c r="E158" s="175" t="s">
        <v>5</v>
      </c>
      <c r="F158" s="224" t="s">
        <v>5</v>
      </c>
      <c r="G158" s="224"/>
      <c r="H158" s="224"/>
      <c r="I158" s="224"/>
      <c r="J158" s="176" t="s">
        <v>5</v>
      </c>
      <c r="K158" s="164"/>
      <c r="L158" s="225"/>
      <c r="M158" s="226"/>
      <c r="N158" s="226">
        <f t="shared" si="35"/>
        <v>0</v>
      </c>
      <c r="O158" s="226"/>
      <c r="P158" s="226"/>
      <c r="Q158" s="226"/>
      <c r="R158" s="36"/>
      <c r="T158" s="165" t="s">
        <v>5</v>
      </c>
      <c r="U158" s="177" t="s">
        <v>42</v>
      </c>
      <c r="V158" s="55"/>
      <c r="W158" s="55"/>
      <c r="X158" s="55"/>
      <c r="Y158" s="55"/>
      <c r="Z158" s="55"/>
      <c r="AA158" s="57"/>
      <c r="AT158" s="17" t="s">
        <v>251</v>
      </c>
      <c r="AU158" s="17" t="s">
        <v>83</v>
      </c>
      <c r="AY158" s="17" t="s">
        <v>251</v>
      </c>
      <c r="BE158" s="105">
        <f>IF(U158="základná",N158,0)</f>
        <v>0</v>
      </c>
      <c r="BF158" s="105">
        <f>IF(U158="znížená",N158,0)</f>
        <v>0</v>
      </c>
      <c r="BG158" s="105">
        <f>IF(U158="zákl. prenesená",N158,0)</f>
        <v>0</v>
      </c>
      <c r="BH158" s="105">
        <f>IF(U158="zníž. prenesená",N158,0)</f>
        <v>0</v>
      </c>
      <c r="BI158" s="105">
        <f>IF(U158="nulová",N158,0)</f>
        <v>0</v>
      </c>
      <c r="BJ158" s="17" t="s">
        <v>122</v>
      </c>
      <c r="BK158" s="168">
        <f>L158*K158</f>
        <v>0</v>
      </c>
    </row>
    <row r="159" spans="2:65" s="1" customFormat="1" ht="6.95" customHeight="1">
      <c r="B159" s="58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60"/>
    </row>
  </sheetData>
  <mergeCells count="16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52:I152"/>
    <mergeCell ref="L152:M152"/>
    <mergeCell ref="N152:Q152"/>
    <mergeCell ref="F154:I154"/>
    <mergeCell ref="L154:M154"/>
    <mergeCell ref="N154:Q154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H1:K1"/>
    <mergeCell ref="S2:AC2"/>
    <mergeCell ref="F158:I158"/>
    <mergeCell ref="L158:M158"/>
    <mergeCell ref="N158:Q158"/>
    <mergeCell ref="N121:Q121"/>
    <mergeCell ref="N122:Q122"/>
    <mergeCell ref="N123:Q123"/>
    <mergeCell ref="N132:Q132"/>
    <mergeCell ref="N140:Q140"/>
    <mergeCell ref="N145:Q145"/>
    <mergeCell ref="N153:Q153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1:I151"/>
    <mergeCell ref="L151:M151"/>
    <mergeCell ref="N151:Q151"/>
  </mergeCells>
  <dataValidations count="2">
    <dataValidation type="list" allowBlank="1" showInputMessage="1" showErrorMessage="1" error="Povolené sú hodnoty K, M." sqref="D154:D159">
      <formula1>"K, M"</formula1>
    </dataValidation>
    <dataValidation type="list" allowBlank="1" showInputMessage="1" showErrorMessage="1" error="Povolené sú hodnoty základná, znížená, nulová." sqref="U154:U159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7"/>
  <sheetViews>
    <sheetView showGridLines="0" workbookViewId="0">
      <pane ySplit="1" topLeftCell="A185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4"/>
      <c r="B1" s="11"/>
      <c r="C1" s="11"/>
      <c r="D1" s="12" t="s">
        <v>1</v>
      </c>
      <c r="E1" s="11"/>
      <c r="F1" s="13" t="s">
        <v>99</v>
      </c>
      <c r="G1" s="13"/>
      <c r="H1" s="223" t="s">
        <v>100</v>
      </c>
      <c r="I1" s="223"/>
      <c r="J1" s="223"/>
      <c r="K1" s="223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10" t="s">
        <v>7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S2" s="179" t="s">
        <v>8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T2" s="17" t="s">
        <v>88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75</v>
      </c>
    </row>
    <row r="4" spans="1:66" ht="36.950000000000003" customHeight="1">
      <c r="B4" s="21"/>
      <c r="C4" s="194" t="s">
        <v>104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12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17</v>
      </c>
      <c r="E6" s="25"/>
      <c r="F6" s="243" t="str">
        <f>'Rekapitulácia stavby'!K6</f>
        <v>Bezbariérové dvojihrisko na Slávií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5"/>
      <c r="R6" s="22"/>
    </row>
    <row r="7" spans="1:66" s="1" customFormat="1" ht="32.85" customHeight="1">
      <c r="B7" s="34"/>
      <c r="C7" s="35"/>
      <c r="D7" s="28" t="s">
        <v>105</v>
      </c>
      <c r="E7" s="35"/>
      <c r="F7" s="216" t="s">
        <v>252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62" t="str">
        <f>'Rekapitulácia stavby'!AN8</f>
        <v>1. 4. 2018</v>
      </c>
      <c r="P9" s="245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14" t="str">
        <f>IF('Rekapitulácia stavby'!AN10="","",'Rekapitulácia stavby'!AN10)</f>
        <v/>
      </c>
      <c r="P11" s="214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14" t="str">
        <f>IF('Rekapitulácia stavby'!AN11="","",'Rekapitulácia stavby'!AN11)</f>
        <v/>
      </c>
      <c r="P12" s="214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63" t="str">
        <f>IF('Rekapitulácia stavby'!AN13="","",'Rekapitulácia stavby'!AN13)</f>
        <v>Vyplň údaj</v>
      </c>
      <c r="P14" s="214"/>
      <c r="Q14" s="35"/>
      <c r="R14" s="36"/>
    </row>
    <row r="15" spans="1:66" s="1" customFormat="1" ht="18" customHeight="1">
      <c r="B15" s="34"/>
      <c r="C15" s="35"/>
      <c r="D15" s="35"/>
      <c r="E15" s="263" t="str">
        <f>IF('Rekapitulácia stavby'!E14="","",'Rekapitulácia stavby'!E14)</f>
        <v>Vyplň údaj</v>
      </c>
      <c r="F15" s="264"/>
      <c r="G15" s="264"/>
      <c r="H15" s="264"/>
      <c r="I15" s="264"/>
      <c r="J15" s="264"/>
      <c r="K15" s="264"/>
      <c r="L15" s="264"/>
      <c r="M15" s="29" t="s">
        <v>28</v>
      </c>
      <c r="N15" s="35"/>
      <c r="O15" s="263" t="str">
        <f>IF('Rekapitulácia stavby'!AN14="","",'Rekapitulácia stavby'!AN14)</f>
        <v>Vyplň údaj</v>
      </c>
      <c r="P15" s="214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31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14" t="str">
        <f>IF('Rekapitulácia stavby'!AN16="","",'Rekapitulácia stavby'!AN16)</f>
        <v/>
      </c>
      <c r="P17" s="214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14" t="str">
        <f>IF('Rekapitulácia stavby'!AN17="","",'Rekapitulácia stavby'!AN17)</f>
        <v/>
      </c>
      <c r="P18" s="214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14" t="str">
        <f>IF('Rekapitulácia stavby'!AN19="","",'Rekapitulácia stavby'!AN19)</f>
        <v/>
      </c>
      <c r="P20" s="214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14" t="str">
        <f>IF('Rekapitulácia stavby'!AN20="","",'Rekapitulácia stavby'!AN20)</f>
        <v/>
      </c>
      <c r="P21" s="214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35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22.5" customHeight="1">
      <c r="B24" s="34"/>
      <c r="C24" s="35"/>
      <c r="D24" s="35"/>
      <c r="E24" s="219" t="s">
        <v>5</v>
      </c>
      <c r="F24" s="219"/>
      <c r="G24" s="219"/>
      <c r="H24" s="219"/>
      <c r="I24" s="219"/>
      <c r="J24" s="219"/>
      <c r="K24" s="219"/>
      <c r="L24" s="219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5" t="s">
        <v>107</v>
      </c>
      <c r="E27" s="35"/>
      <c r="F27" s="35"/>
      <c r="G27" s="35"/>
      <c r="H27" s="35"/>
      <c r="I27" s="35"/>
      <c r="J27" s="35"/>
      <c r="K27" s="35"/>
      <c r="L27" s="35"/>
      <c r="M27" s="220">
        <f>N88</f>
        <v>0</v>
      </c>
      <c r="N27" s="220"/>
      <c r="O27" s="220"/>
      <c r="P27" s="220"/>
      <c r="Q27" s="35"/>
      <c r="R27" s="36"/>
    </row>
    <row r="28" spans="2:18" s="1" customFormat="1" ht="14.45" customHeight="1">
      <c r="B28" s="34"/>
      <c r="C28" s="35"/>
      <c r="D28" s="33" t="s">
        <v>93</v>
      </c>
      <c r="E28" s="35"/>
      <c r="F28" s="35"/>
      <c r="G28" s="35"/>
      <c r="H28" s="35"/>
      <c r="I28" s="35"/>
      <c r="J28" s="35"/>
      <c r="K28" s="35"/>
      <c r="L28" s="35"/>
      <c r="M28" s="220">
        <f>N97</f>
        <v>0</v>
      </c>
      <c r="N28" s="220"/>
      <c r="O28" s="220"/>
      <c r="P28" s="220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6" t="s">
        <v>38</v>
      </c>
      <c r="E30" s="35"/>
      <c r="F30" s="35"/>
      <c r="G30" s="35"/>
      <c r="H30" s="35"/>
      <c r="I30" s="35"/>
      <c r="J30" s="35"/>
      <c r="K30" s="35"/>
      <c r="L30" s="35"/>
      <c r="M30" s="261">
        <f>ROUND(M27+M28,2)</f>
        <v>0</v>
      </c>
      <c r="N30" s="242"/>
      <c r="O30" s="242"/>
      <c r="P30" s="242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39</v>
      </c>
      <c r="E32" s="41" t="s">
        <v>40</v>
      </c>
      <c r="F32" s="42">
        <v>0.2</v>
      </c>
      <c r="G32" s="117" t="s">
        <v>41</v>
      </c>
      <c r="H32" s="258">
        <f>ROUND((((SUM(BE97:BE104)+SUM(BE122:BE200))+SUM(BE202:BE206))),2)</f>
        <v>0</v>
      </c>
      <c r="I32" s="242"/>
      <c r="J32" s="242"/>
      <c r="K32" s="35"/>
      <c r="L32" s="35"/>
      <c r="M32" s="258">
        <f>ROUND(((ROUND((SUM(BE97:BE104)+SUM(BE122:BE200)), 2)*F32)+SUM(BE202:BE206)*F32),2)</f>
        <v>0</v>
      </c>
      <c r="N32" s="242"/>
      <c r="O32" s="242"/>
      <c r="P32" s="242"/>
      <c r="Q32" s="35"/>
      <c r="R32" s="36"/>
    </row>
    <row r="33" spans="2:18" s="1" customFormat="1" ht="14.45" customHeight="1">
      <c r="B33" s="34"/>
      <c r="C33" s="35"/>
      <c r="D33" s="35"/>
      <c r="E33" s="41" t="s">
        <v>42</v>
      </c>
      <c r="F33" s="42">
        <v>0.2</v>
      </c>
      <c r="G33" s="117" t="s">
        <v>41</v>
      </c>
      <c r="H33" s="258">
        <f>ROUND((((SUM(BF97:BF104)+SUM(BF122:BF200))+SUM(BF202:BF206))),2)</f>
        <v>0</v>
      </c>
      <c r="I33" s="242"/>
      <c r="J33" s="242"/>
      <c r="K33" s="35"/>
      <c r="L33" s="35"/>
      <c r="M33" s="258">
        <f>ROUND(((ROUND((SUM(BF97:BF104)+SUM(BF122:BF200)), 2)*F33)+SUM(BF202:BF206)*F33),2)</f>
        <v>0</v>
      </c>
      <c r="N33" s="242"/>
      <c r="O33" s="242"/>
      <c r="P33" s="242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43</v>
      </c>
      <c r="F34" s="42">
        <v>0.2</v>
      </c>
      <c r="G34" s="117" t="s">
        <v>41</v>
      </c>
      <c r="H34" s="258">
        <f>ROUND((((SUM(BG97:BG104)+SUM(BG122:BG200))+SUM(BG202:BG206))),2)</f>
        <v>0</v>
      </c>
      <c r="I34" s="242"/>
      <c r="J34" s="242"/>
      <c r="K34" s="35"/>
      <c r="L34" s="35"/>
      <c r="M34" s="258">
        <v>0</v>
      </c>
      <c r="N34" s="242"/>
      <c r="O34" s="242"/>
      <c r="P34" s="242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44</v>
      </c>
      <c r="F35" s="42">
        <v>0.2</v>
      </c>
      <c r="G35" s="117" t="s">
        <v>41</v>
      </c>
      <c r="H35" s="258">
        <f>ROUND((((SUM(BH97:BH104)+SUM(BH122:BH200))+SUM(BH202:BH206))),2)</f>
        <v>0</v>
      </c>
      <c r="I35" s="242"/>
      <c r="J35" s="242"/>
      <c r="K35" s="35"/>
      <c r="L35" s="35"/>
      <c r="M35" s="258"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45</v>
      </c>
      <c r="F36" s="42">
        <v>0</v>
      </c>
      <c r="G36" s="117" t="s">
        <v>41</v>
      </c>
      <c r="H36" s="258">
        <f>ROUND((((SUM(BI97:BI104)+SUM(BI122:BI200))+SUM(BI202:BI206))),2)</f>
        <v>0</v>
      </c>
      <c r="I36" s="242"/>
      <c r="J36" s="242"/>
      <c r="K36" s="35"/>
      <c r="L36" s="35"/>
      <c r="M36" s="258">
        <v>0</v>
      </c>
      <c r="N36" s="242"/>
      <c r="O36" s="242"/>
      <c r="P36" s="242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13"/>
      <c r="D38" s="118" t="s">
        <v>46</v>
      </c>
      <c r="E38" s="74"/>
      <c r="F38" s="74"/>
      <c r="G38" s="119" t="s">
        <v>47</v>
      </c>
      <c r="H38" s="120" t="s">
        <v>48</v>
      </c>
      <c r="I38" s="74"/>
      <c r="J38" s="74"/>
      <c r="K38" s="74"/>
      <c r="L38" s="259">
        <f>SUM(M30:M36)</f>
        <v>0</v>
      </c>
      <c r="M38" s="259"/>
      <c r="N38" s="259"/>
      <c r="O38" s="259"/>
      <c r="P38" s="260"/>
      <c r="Q38" s="113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2:18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2:18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 ht="15">
      <c r="B50" s="34"/>
      <c r="C50" s="35"/>
      <c r="D50" s="49" t="s">
        <v>49</v>
      </c>
      <c r="E50" s="50"/>
      <c r="F50" s="50"/>
      <c r="G50" s="50"/>
      <c r="H50" s="51"/>
      <c r="I50" s="35"/>
      <c r="J50" s="49" t="s">
        <v>50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 ht="15">
      <c r="B59" s="34"/>
      <c r="C59" s="35"/>
      <c r="D59" s="54" t="s">
        <v>51</v>
      </c>
      <c r="E59" s="55"/>
      <c r="F59" s="55"/>
      <c r="G59" s="56" t="s">
        <v>52</v>
      </c>
      <c r="H59" s="57"/>
      <c r="I59" s="35"/>
      <c r="J59" s="54" t="s">
        <v>51</v>
      </c>
      <c r="K59" s="55"/>
      <c r="L59" s="55"/>
      <c r="M59" s="55"/>
      <c r="N59" s="56" t="s">
        <v>52</v>
      </c>
      <c r="O59" s="55"/>
      <c r="P59" s="57"/>
      <c r="Q59" s="35"/>
      <c r="R59" s="36"/>
    </row>
    <row r="60" spans="2:18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 ht="15">
      <c r="B61" s="34"/>
      <c r="C61" s="35"/>
      <c r="D61" s="49" t="s">
        <v>53</v>
      </c>
      <c r="E61" s="50"/>
      <c r="F61" s="50"/>
      <c r="G61" s="50"/>
      <c r="H61" s="51"/>
      <c r="I61" s="35"/>
      <c r="J61" s="49" t="s">
        <v>54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18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18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18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18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18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18" s="1" customFormat="1" ht="15">
      <c r="B70" s="34"/>
      <c r="C70" s="35"/>
      <c r="D70" s="54" t="s">
        <v>51</v>
      </c>
      <c r="E70" s="55"/>
      <c r="F70" s="55"/>
      <c r="G70" s="56" t="s">
        <v>52</v>
      </c>
      <c r="H70" s="57"/>
      <c r="I70" s="35"/>
      <c r="J70" s="54" t="s">
        <v>51</v>
      </c>
      <c r="K70" s="55"/>
      <c r="L70" s="55"/>
      <c r="M70" s="55"/>
      <c r="N70" s="56" t="s">
        <v>52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94" t="s">
        <v>108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43" t="str">
        <f>F6</f>
        <v>Bezbariérové dvojihrisko na Slávií</v>
      </c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35"/>
      <c r="R78" s="36"/>
    </row>
    <row r="79" spans="2:18" s="1" customFormat="1" ht="36.950000000000003" customHeight="1">
      <c r="B79" s="34"/>
      <c r="C79" s="68" t="s">
        <v>105</v>
      </c>
      <c r="D79" s="35"/>
      <c r="E79" s="35"/>
      <c r="F79" s="196" t="str">
        <f>F7</f>
        <v>0003 - SO-03 - Závlahový systém - Dvojihrisko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>Trnava</v>
      </c>
      <c r="G81" s="35"/>
      <c r="H81" s="35"/>
      <c r="I81" s="35"/>
      <c r="J81" s="35"/>
      <c r="K81" s="29" t="s">
        <v>23</v>
      </c>
      <c r="L81" s="35"/>
      <c r="M81" s="245" t="str">
        <f>IF(O9="","",O9)</f>
        <v>1. 4. 2018</v>
      </c>
      <c r="N81" s="245"/>
      <c r="O81" s="245"/>
      <c r="P81" s="245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>
      <c r="B83" s="34"/>
      <c r="C83" s="29" t="s">
        <v>25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31</v>
      </c>
      <c r="L83" s="35"/>
      <c r="M83" s="214" t="str">
        <f>E18</f>
        <v xml:space="preserve"> </v>
      </c>
      <c r="N83" s="214"/>
      <c r="O83" s="214"/>
      <c r="P83" s="214"/>
      <c r="Q83" s="214"/>
      <c r="R83" s="36"/>
    </row>
    <row r="84" spans="2:47" s="1" customFormat="1" ht="14.45" customHeight="1">
      <c r="B84" s="34"/>
      <c r="C84" s="29" t="s">
        <v>29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34</v>
      </c>
      <c r="L84" s="35"/>
      <c r="M84" s="214" t="str">
        <f>E21</f>
        <v xml:space="preserve"> </v>
      </c>
      <c r="N84" s="214"/>
      <c r="O84" s="214"/>
      <c r="P84" s="214"/>
      <c r="Q84" s="214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56" t="s">
        <v>109</v>
      </c>
      <c r="D86" s="257"/>
      <c r="E86" s="257"/>
      <c r="F86" s="257"/>
      <c r="G86" s="257"/>
      <c r="H86" s="113"/>
      <c r="I86" s="113"/>
      <c r="J86" s="113"/>
      <c r="K86" s="113"/>
      <c r="L86" s="113"/>
      <c r="M86" s="113"/>
      <c r="N86" s="256" t="s">
        <v>110</v>
      </c>
      <c r="O86" s="257"/>
      <c r="P86" s="257"/>
      <c r="Q86" s="257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21" t="s">
        <v>111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86">
        <f>N122</f>
        <v>0</v>
      </c>
      <c r="O88" s="254"/>
      <c r="P88" s="254"/>
      <c r="Q88" s="254"/>
      <c r="R88" s="36"/>
      <c r="AU88" s="17" t="s">
        <v>112</v>
      </c>
    </row>
    <row r="89" spans="2:47" s="6" customFormat="1" ht="24.95" customHeight="1">
      <c r="B89" s="122"/>
      <c r="C89" s="123"/>
      <c r="D89" s="124" t="s">
        <v>113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51">
        <f>N123</f>
        <v>0</v>
      </c>
      <c r="O89" s="252"/>
      <c r="P89" s="252"/>
      <c r="Q89" s="252"/>
      <c r="R89" s="125"/>
    </row>
    <row r="90" spans="2:47" s="7" customFormat="1" ht="19.899999999999999" customHeight="1">
      <c r="B90" s="126"/>
      <c r="C90" s="127"/>
      <c r="D90" s="101" t="s">
        <v>114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84">
        <f>N124</f>
        <v>0</v>
      </c>
      <c r="O90" s="253"/>
      <c r="P90" s="253"/>
      <c r="Q90" s="253"/>
      <c r="R90" s="128"/>
    </row>
    <row r="91" spans="2:47" s="7" customFormat="1" ht="19.899999999999999" customHeight="1">
      <c r="B91" s="126"/>
      <c r="C91" s="127"/>
      <c r="D91" s="101" t="s">
        <v>253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84">
        <f>N128</f>
        <v>0</v>
      </c>
      <c r="O91" s="253"/>
      <c r="P91" s="253"/>
      <c r="Q91" s="253"/>
      <c r="R91" s="128"/>
    </row>
    <row r="92" spans="2:47" s="6" customFormat="1" ht="24.95" customHeight="1">
      <c r="B92" s="122"/>
      <c r="C92" s="123"/>
      <c r="D92" s="124" t="s">
        <v>254</v>
      </c>
      <c r="E92" s="123"/>
      <c r="F92" s="123"/>
      <c r="G92" s="123"/>
      <c r="H92" s="123"/>
      <c r="I92" s="123"/>
      <c r="J92" s="123"/>
      <c r="K92" s="123"/>
      <c r="L92" s="123"/>
      <c r="M92" s="123"/>
      <c r="N92" s="251">
        <f>N150</f>
        <v>0</v>
      </c>
      <c r="O92" s="252"/>
      <c r="P92" s="252"/>
      <c r="Q92" s="252"/>
      <c r="R92" s="125"/>
    </row>
    <row r="93" spans="2:47" s="7" customFormat="1" ht="19.899999999999999" customHeight="1">
      <c r="B93" s="126"/>
      <c r="C93" s="127"/>
      <c r="D93" s="101" t="s">
        <v>255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84">
        <f>N151</f>
        <v>0</v>
      </c>
      <c r="O93" s="253"/>
      <c r="P93" s="253"/>
      <c r="Q93" s="253"/>
      <c r="R93" s="128"/>
    </row>
    <row r="94" spans="2:47" s="7" customFormat="1" ht="19.899999999999999" customHeight="1">
      <c r="B94" s="126"/>
      <c r="C94" s="127"/>
      <c r="D94" s="101" t="s">
        <v>253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84">
        <f>N172</f>
        <v>0</v>
      </c>
      <c r="O94" s="253"/>
      <c r="P94" s="253"/>
      <c r="Q94" s="253"/>
      <c r="R94" s="128"/>
    </row>
    <row r="95" spans="2:47" s="6" customFormat="1" ht="21.75" customHeight="1">
      <c r="B95" s="122"/>
      <c r="C95" s="123"/>
      <c r="D95" s="124" t="s">
        <v>118</v>
      </c>
      <c r="E95" s="123"/>
      <c r="F95" s="123"/>
      <c r="G95" s="123"/>
      <c r="H95" s="123"/>
      <c r="I95" s="123"/>
      <c r="J95" s="123"/>
      <c r="K95" s="123"/>
      <c r="L95" s="123"/>
      <c r="M95" s="123"/>
      <c r="N95" s="229">
        <f>N201</f>
        <v>0</v>
      </c>
      <c r="O95" s="252"/>
      <c r="P95" s="252"/>
      <c r="Q95" s="252"/>
      <c r="R95" s="125"/>
    </row>
    <row r="96" spans="2:47" s="1" customFormat="1" ht="21.75" customHeight="1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6"/>
    </row>
    <row r="97" spans="2:65" s="1" customFormat="1" ht="29.25" customHeight="1">
      <c r="B97" s="34"/>
      <c r="C97" s="121" t="s">
        <v>119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254">
        <f>ROUND(N98+N99+N100+N101+N102+N103,2)</f>
        <v>0</v>
      </c>
      <c r="O97" s="255"/>
      <c r="P97" s="255"/>
      <c r="Q97" s="255"/>
      <c r="R97" s="36"/>
      <c r="T97" s="129"/>
      <c r="U97" s="130" t="s">
        <v>39</v>
      </c>
    </row>
    <row r="98" spans="2:65" s="1" customFormat="1" ht="18" customHeight="1">
      <c r="B98" s="131"/>
      <c r="C98" s="132"/>
      <c r="D98" s="181" t="s">
        <v>120</v>
      </c>
      <c r="E98" s="249"/>
      <c r="F98" s="249"/>
      <c r="G98" s="249"/>
      <c r="H98" s="249"/>
      <c r="I98" s="132"/>
      <c r="J98" s="132"/>
      <c r="K98" s="132"/>
      <c r="L98" s="132"/>
      <c r="M98" s="132"/>
      <c r="N98" s="183">
        <f>ROUND(N88*T98,2)</f>
        <v>0</v>
      </c>
      <c r="O98" s="250"/>
      <c r="P98" s="250"/>
      <c r="Q98" s="250"/>
      <c r="R98" s="134"/>
      <c r="S98" s="132"/>
      <c r="T98" s="135"/>
      <c r="U98" s="136" t="s">
        <v>42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8" t="s">
        <v>121</v>
      </c>
      <c r="AZ98" s="137"/>
      <c r="BA98" s="137"/>
      <c r="BB98" s="137"/>
      <c r="BC98" s="137"/>
      <c r="BD98" s="137"/>
      <c r="BE98" s="139">
        <f t="shared" ref="BE98:BE103" si="0">IF(U98="základná",N98,0)</f>
        <v>0</v>
      </c>
      <c r="BF98" s="139">
        <f t="shared" ref="BF98:BF103" si="1">IF(U98="znížená",N98,0)</f>
        <v>0</v>
      </c>
      <c r="BG98" s="139">
        <f t="shared" ref="BG98:BG103" si="2">IF(U98="zákl. prenesená",N98,0)</f>
        <v>0</v>
      </c>
      <c r="BH98" s="139">
        <f t="shared" ref="BH98:BH103" si="3">IF(U98="zníž. prenesená",N98,0)</f>
        <v>0</v>
      </c>
      <c r="BI98" s="139">
        <f t="shared" ref="BI98:BI103" si="4">IF(U98="nulová",N98,0)</f>
        <v>0</v>
      </c>
      <c r="BJ98" s="138" t="s">
        <v>122</v>
      </c>
      <c r="BK98" s="137"/>
      <c r="BL98" s="137"/>
      <c r="BM98" s="137"/>
    </row>
    <row r="99" spans="2:65" s="1" customFormat="1" ht="18" customHeight="1">
      <c r="B99" s="131"/>
      <c r="C99" s="132"/>
      <c r="D99" s="181" t="s">
        <v>123</v>
      </c>
      <c r="E99" s="249"/>
      <c r="F99" s="249"/>
      <c r="G99" s="249"/>
      <c r="H99" s="249"/>
      <c r="I99" s="132"/>
      <c r="J99" s="132"/>
      <c r="K99" s="132"/>
      <c r="L99" s="132"/>
      <c r="M99" s="132"/>
      <c r="N99" s="183">
        <f>ROUND(N88*T99,2)</f>
        <v>0</v>
      </c>
      <c r="O99" s="250"/>
      <c r="P99" s="250"/>
      <c r="Q99" s="250"/>
      <c r="R99" s="134"/>
      <c r="S99" s="132"/>
      <c r="T99" s="135"/>
      <c r="U99" s="136" t="s">
        <v>42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8" t="s">
        <v>121</v>
      </c>
      <c r="AZ99" s="137"/>
      <c r="BA99" s="137"/>
      <c r="BB99" s="137"/>
      <c r="BC99" s="137"/>
      <c r="BD99" s="137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122</v>
      </c>
      <c r="BK99" s="137"/>
      <c r="BL99" s="137"/>
      <c r="BM99" s="137"/>
    </row>
    <row r="100" spans="2:65" s="1" customFormat="1" ht="18" customHeight="1">
      <c r="B100" s="131"/>
      <c r="C100" s="132"/>
      <c r="D100" s="181" t="s">
        <v>124</v>
      </c>
      <c r="E100" s="249"/>
      <c r="F100" s="249"/>
      <c r="G100" s="249"/>
      <c r="H100" s="249"/>
      <c r="I100" s="132"/>
      <c r="J100" s="132"/>
      <c r="K100" s="132"/>
      <c r="L100" s="132"/>
      <c r="M100" s="132"/>
      <c r="N100" s="183">
        <f>ROUND(N88*T100,2)</f>
        <v>0</v>
      </c>
      <c r="O100" s="250"/>
      <c r="P100" s="250"/>
      <c r="Q100" s="250"/>
      <c r="R100" s="134"/>
      <c r="S100" s="132"/>
      <c r="T100" s="135"/>
      <c r="U100" s="136" t="s">
        <v>42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8" t="s">
        <v>121</v>
      </c>
      <c r="AZ100" s="137"/>
      <c r="BA100" s="137"/>
      <c r="BB100" s="137"/>
      <c r="BC100" s="137"/>
      <c r="BD100" s="137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122</v>
      </c>
      <c r="BK100" s="137"/>
      <c r="BL100" s="137"/>
      <c r="BM100" s="137"/>
    </row>
    <row r="101" spans="2:65" s="1" customFormat="1" ht="18" customHeight="1">
      <c r="B101" s="131"/>
      <c r="C101" s="132"/>
      <c r="D101" s="181" t="s">
        <v>125</v>
      </c>
      <c r="E101" s="249"/>
      <c r="F101" s="249"/>
      <c r="G101" s="249"/>
      <c r="H101" s="249"/>
      <c r="I101" s="132"/>
      <c r="J101" s="132"/>
      <c r="K101" s="132"/>
      <c r="L101" s="132"/>
      <c r="M101" s="132"/>
      <c r="N101" s="183">
        <f>ROUND(N88*T101,2)</f>
        <v>0</v>
      </c>
      <c r="O101" s="250"/>
      <c r="P101" s="250"/>
      <c r="Q101" s="250"/>
      <c r="R101" s="134"/>
      <c r="S101" s="132"/>
      <c r="T101" s="135"/>
      <c r="U101" s="136" t="s">
        <v>42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8" t="s">
        <v>121</v>
      </c>
      <c r="AZ101" s="137"/>
      <c r="BA101" s="137"/>
      <c r="BB101" s="137"/>
      <c r="BC101" s="137"/>
      <c r="BD101" s="137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122</v>
      </c>
      <c r="BK101" s="137"/>
      <c r="BL101" s="137"/>
      <c r="BM101" s="137"/>
    </row>
    <row r="102" spans="2:65" s="1" customFormat="1" ht="18" customHeight="1">
      <c r="B102" s="131"/>
      <c r="C102" s="132"/>
      <c r="D102" s="181" t="s">
        <v>126</v>
      </c>
      <c r="E102" s="249"/>
      <c r="F102" s="249"/>
      <c r="G102" s="249"/>
      <c r="H102" s="249"/>
      <c r="I102" s="132"/>
      <c r="J102" s="132"/>
      <c r="K102" s="132"/>
      <c r="L102" s="132"/>
      <c r="M102" s="132"/>
      <c r="N102" s="183">
        <f>ROUND(N88*T102,2)</f>
        <v>0</v>
      </c>
      <c r="O102" s="250"/>
      <c r="P102" s="250"/>
      <c r="Q102" s="250"/>
      <c r="R102" s="134"/>
      <c r="S102" s="132"/>
      <c r="T102" s="135"/>
      <c r="U102" s="136" t="s">
        <v>42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8" t="s">
        <v>121</v>
      </c>
      <c r="AZ102" s="137"/>
      <c r="BA102" s="137"/>
      <c r="BB102" s="137"/>
      <c r="BC102" s="137"/>
      <c r="BD102" s="137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122</v>
      </c>
      <c r="BK102" s="137"/>
      <c r="BL102" s="137"/>
      <c r="BM102" s="137"/>
    </row>
    <row r="103" spans="2:65" s="1" customFormat="1" ht="18" customHeight="1">
      <c r="B103" s="131"/>
      <c r="C103" s="132"/>
      <c r="D103" s="133" t="s">
        <v>127</v>
      </c>
      <c r="E103" s="132"/>
      <c r="F103" s="132"/>
      <c r="G103" s="132"/>
      <c r="H103" s="132"/>
      <c r="I103" s="132"/>
      <c r="J103" s="132"/>
      <c r="K103" s="132"/>
      <c r="L103" s="132"/>
      <c r="M103" s="132"/>
      <c r="N103" s="183">
        <f>ROUND(N88*T103,2)</f>
        <v>0</v>
      </c>
      <c r="O103" s="250"/>
      <c r="P103" s="250"/>
      <c r="Q103" s="250"/>
      <c r="R103" s="134"/>
      <c r="S103" s="132"/>
      <c r="T103" s="140"/>
      <c r="U103" s="141" t="s">
        <v>42</v>
      </c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8" t="s">
        <v>128</v>
      </c>
      <c r="AZ103" s="137"/>
      <c r="BA103" s="137"/>
      <c r="BB103" s="137"/>
      <c r="BC103" s="137"/>
      <c r="BD103" s="137"/>
      <c r="BE103" s="139">
        <f t="shared" si="0"/>
        <v>0</v>
      </c>
      <c r="BF103" s="139">
        <f t="shared" si="1"/>
        <v>0</v>
      </c>
      <c r="BG103" s="139">
        <f t="shared" si="2"/>
        <v>0</v>
      </c>
      <c r="BH103" s="139">
        <f t="shared" si="3"/>
        <v>0</v>
      </c>
      <c r="BI103" s="139">
        <f t="shared" si="4"/>
        <v>0</v>
      </c>
      <c r="BJ103" s="138" t="s">
        <v>122</v>
      </c>
      <c r="BK103" s="137"/>
      <c r="BL103" s="137"/>
      <c r="BM103" s="137"/>
    </row>
    <row r="104" spans="2:65" s="1" customForma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6"/>
    </row>
    <row r="105" spans="2:65" s="1" customFormat="1" ht="29.25" customHeight="1">
      <c r="B105" s="34"/>
      <c r="C105" s="112" t="s">
        <v>98</v>
      </c>
      <c r="D105" s="113"/>
      <c r="E105" s="113"/>
      <c r="F105" s="113"/>
      <c r="G105" s="113"/>
      <c r="H105" s="113"/>
      <c r="I105" s="113"/>
      <c r="J105" s="113"/>
      <c r="K105" s="113"/>
      <c r="L105" s="178">
        <f>ROUND(SUM(N88+N97),2)</f>
        <v>0</v>
      </c>
      <c r="M105" s="178"/>
      <c r="N105" s="178"/>
      <c r="O105" s="178"/>
      <c r="P105" s="178"/>
      <c r="Q105" s="178"/>
      <c r="R105" s="36"/>
    </row>
    <row r="106" spans="2:65" s="1" customFormat="1" ht="6.95" customHeight="1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60"/>
    </row>
    <row r="110" spans="2:65" s="1" customFormat="1" ht="6.95" customHeight="1"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3"/>
    </row>
    <row r="111" spans="2:65" s="1" customFormat="1" ht="36.950000000000003" customHeight="1">
      <c r="B111" s="34"/>
      <c r="C111" s="194" t="s">
        <v>129</v>
      </c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36"/>
    </row>
    <row r="112" spans="2:65" s="1" customFormat="1" ht="6.95" customHeight="1"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6"/>
    </row>
    <row r="113" spans="2:65" s="1" customFormat="1" ht="30" customHeight="1">
      <c r="B113" s="34"/>
      <c r="C113" s="29" t="s">
        <v>17</v>
      </c>
      <c r="D113" s="35"/>
      <c r="E113" s="35"/>
      <c r="F113" s="243" t="str">
        <f>F6</f>
        <v>Bezbariérové dvojihrisko na Slávií</v>
      </c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35"/>
      <c r="R113" s="36"/>
    </row>
    <row r="114" spans="2:65" s="1" customFormat="1" ht="36.950000000000003" customHeight="1">
      <c r="B114" s="34"/>
      <c r="C114" s="68" t="s">
        <v>105</v>
      </c>
      <c r="D114" s="35"/>
      <c r="E114" s="35"/>
      <c r="F114" s="196" t="str">
        <f>F7</f>
        <v>0003 - SO-03 - Závlahový systém - Dvojihrisko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5"/>
      <c r="R114" s="36"/>
    </row>
    <row r="115" spans="2:65" s="1" customFormat="1" ht="6.95" customHeight="1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18" customHeight="1">
      <c r="B116" s="34"/>
      <c r="C116" s="29" t="s">
        <v>21</v>
      </c>
      <c r="D116" s="35"/>
      <c r="E116" s="35"/>
      <c r="F116" s="27" t="str">
        <f>F9</f>
        <v>Trnava</v>
      </c>
      <c r="G116" s="35"/>
      <c r="H116" s="35"/>
      <c r="I116" s="35"/>
      <c r="J116" s="35"/>
      <c r="K116" s="29" t="s">
        <v>23</v>
      </c>
      <c r="L116" s="35"/>
      <c r="M116" s="245" t="str">
        <f>IF(O9="","",O9)</f>
        <v>1. 4. 2018</v>
      </c>
      <c r="N116" s="245"/>
      <c r="O116" s="245"/>
      <c r="P116" s="245"/>
      <c r="Q116" s="35"/>
      <c r="R116" s="36"/>
    </row>
    <row r="117" spans="2:65" s="1" customFormat="1" ht="6.95" customHeigh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6"/>
    </row>
    <row r="118" spans="2:65" s="1" customFormat="1" ht="15">
      <c r="B118" s="34"/>
      <c r="C118" s="29" t="s">
        <v>25</v>
      </c>
      <c r="D118" s="35"/>
      <c r="E118" s="35"/>
      <c r="F118" s="27" t="str">
        <f>E12</f>
        <v xml:space="preserve"> </v>
      </c>
      <c r="G118" s="35"/>
      <c r="H118" s="35"/>
      <c r="I118" s="35"/>
      <c r="J118" s="35"/>
      <c r="K118" s="29" t="s">
        <v>31</v>
      </c>
      <c r="L118" s="35"/>
      <c r="M118" s="214" t="str">
        <f>E18</f>
        <v xml:space="preserve"> </v>
      </c>
      <c r="N118" s="214"/>
      <c r="O118" s="214"/>
      <c r="P118" s="214"/>
      <c r="Q118" s="214"/>
      <c r="R118" s="36"/>
    </row>
    <row r="119" spans="2:65" s="1" customFormat="1" ht="14.45" customHeight="1">
      <c r="B119" s="34"/>
      <c r="C119" s="29" t="s">
        <v>29</v>
      </c>
      <c r="D119" s="35"/>
      <c r="E119" s="35"/>
      <c r="F119" s="27" t="str">
        <f>IF(E15="","",E15)</f>
        <v>Vyplň údaj</v>
      </c>
      <c r="G119" s="35"/>
      <c r="H119" s="35"/>
      <c r="I119" s="35"/>
      <c r="J119" s="35"/>
      <c r="K119" s="29" t="s">
        <v>34</v>
      </c>
      <c r="L119" s="35"/>
      <c r="M119" s="214" t="str">
        <f>E21</f>
        <v xml:space="preserve"> </v>
      </c>
      <c r="N119" s="214"/>
      <c r="O119" s="214"/>
      <c r="P119" s="214"/>
      <c r="Q119" s="214"/>
      <c r="R119" s="36"/>
    </row>
    <row r="120" spans="2:65" s="1" customFormat="1" ht="10.3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6"/>
    </row>
    <row r="121" spans="2:65" s="8" customFormat="1" ht="29.25" customHeight="1">
      <c r="B121" s="142"/>
      <c r="C121" s="143" t="s">
        <v>130</v>
      </c>
      <c r="D121" s="144" t="s">
        <v>131</v>
      </c>
      <c r="E121" s="144" t="s">
        <v>57</v>
      </c>
      <c r="F121" s="246" t="s">
        <v>132</v>
      </c>
      <c r="G121" s="246"/>
      <c r="H121" s="246"/>
      <c r="I121" s="246"/>
      <c r="J121" s="144" t="s">
        <v>133</v>
      </c>
      <c r="K121" s="144" t="s">
        <v>134</v>
      </c>
      <c r="L121" s="247" t="s">
        <v>135</v>
      </c>
      <c r="M121" s="247"/>
      <c r="N121" s="246" t="s">
        <v>110</v>
      </c>
      <c r="O121" s="246"/>
      <c r="P121" s="246"/>
      <c r="Q121" s="248"/>
      <c r="R121" s="145"/>
      <c r="T121" s="75" t="s">
        <v>136</v>
      </c>
      <c r="U121" s="76" t="s">
        <v>39</v>
      </c>
      <c r="V121" s="76" t="s">
        <v>137</v>
      </c>
      <c r="W121" s="76" t="s">
        <v>138</v>
      </c>
      <c r="X121" s="76" t="s">
        <v>139</v>
      </c>
      <c r="Y121" s="76" t="s">
        <v>140</v>
      </c>
      <c r="Z121" s="76" t="s">
        <v>141</v>
      </c>
      <c r="AA121" s="77" t="s">
        <v>142</v>
      </c>
    </row>
    <row r="122" spans="2:65" s="1" customFormat="1" ht="29.25" customHeight="1">
      <c r="B122" s="34"/>
      <c r="C122" s="79" t="s">
        <v>107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227">
        <f>BK122</f>
        <v>0</v>
      </c>
      <c r="O122" s="228"/>
      <c r="P122" s="228"/>
      <c r="Q122" s="228"/>
      <c r="R122" s="36"/>
      <c r="T122" s="78"/>
      <c r="U122" s="50"/>
      <c r="V122" s="50"/>
      <c r="W122" s="146">
        <f>W123+W150+W201</f>
        <v>0</v>
      </c>
      <c r="X122" s="50"/>
      <c r="Y122" s="146">
        <f>Y123+Y150+Y201</f>
        <v>2.2300499999999999</v>
      </c>
      <c r="Z122" s="50"/>
      <c r="AA122" s="147">
        <f>AA123+AA150+AA201</f>
        <v>0</v>
      </c>
      <c r="AT122" s="17" t="s">
        <v>74</v>
      </c>
      <c r="AU122" s="17" t="s">
        <v>112</v>
      </c>
      <c r="BK122" s="148">
        <f>BK123+BK150+BK201</f>
        <v>0</v>
      </c>
    </row>
    <row r="123" spans="2:65" s="9" customFormat="1" ht="37.35" customHeight="1">
      <c r="B123" s="149"/>
      <c r="C123" s="150"/>
      <c r="D123" s="151" t="s">
        <v>113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229">
        <f>BK123</f>
        <v>0</v>
      </c>
      <c r="O123" s="230"/>
      <c r="P123" s="230"/>
      <c r="Q123" s="230"/>
      <c r="R123" s="152"/>
      <c r="T123" s="153"/>
      <c r="U123" s="150"/>
      <c r="V123" s="150"/>
      <c r="W123" s="154">
        <f>W124+W128</f>
        <v>0</v>
      </c>
      <c r="X123" s="150"/>
      <c r="Y123" s="154">
        <f>Y124+Y128</f>
        <v>2.2220499999999999</v>
      </c>
      <c r="Z123" s="150"/>
      <c r="AA123" s="155">
        <f>AA124+AA128</f>
        <v>0</v>
      </c>
      <c r="AR123" s="156" t="s">
        <v>83</v>
      </c>
      <c r="AT123" s="157" t="s">
        <v>74</v>
      </c>
      <c r="AU123" s="157" t="s">
        <v>75</v>
      </c>
      <c r="AY123" s="156" t="s">
        <v>143</v>
      </c>
      <c r="BK123" s="158">
        <f>BK124+BK128</f>
        <v>0</v>
      </c>
    </row>
    <row r="124" spans="2:65" s="9" customFormat="1" ht="19.899999999999999" customHeight="1">
      <c r="B124" s="149"/>
      <c r="C124" s="150"/>
      <c r="D124" s="159" t="s">
        <v>114</v>
      </c>
      <c r="E124" s="159"/>
      <c r="F124" s="159"/>
      <c r="G124" s="159"/>
      <c r="H124" s="159"/>
      <c r="I124" s="159"/>
      <c r="J124" s="159"/>
      <c r="K124" s="159"/>
      <c r="L124" s="159"/>
      <c r="M124" s="159"/>
      <c r="N124" s="231">
        <f>BK124</f>
        <v>0</v>
      </c>
      <c r="O124" s="232"/>
      <c r="P124" s="232"/>
      <c r="Q124" s="232"/>
      <c r="R124" s="152"/>
      <c r="T124" s="153"/>
      <c r="U124" s="150"/>
      <c r="V124" s="150"/>
      <c r="W124" s="154">
        <f>SUM(W125:W127)</f>
        <v>0</v>
      </c>
      <c r="X124" s="150"/>
      <c r="Y124" s="154">
        <f>SUM(Y125:Y127)</f>
        <v>0</v>
      </c>
      <c r="Z124" s="150"/>
      <c r="AA124" s="155">
        <f>SUM(AA125:AA127)</f>
        <v>0</v>
      </c>
      <c r="AR124" s="156" t="s">
        <v>83</v>
      </c>
      <c r="AT124" s="157" t="s">
        <v>74</v>
      </c>
      <c r="AU124" s="157" t="s">
        <v>83</v>
      </c>
      <c r="AY124" s="156" t="s">
        <v>143</v>
      </c>
      <c r="BK124" s="158">
        <f>SUM(BK125:BK127)</f>
        <v>0</v>
      </c>
    </row>
    <row r="125" spans="2:65" s="1" customFormat="1" ht="31.5" customHeight="1">
      <c r="B125" s="131"/>
      <c r="C125" s="160" t="s">
        <v>83</v>
      </c>
      <c r="D125" s="160" t="s">
        <v>144</v>
      </c>
      <c r="E125" s="161" t="s">
        <v>256</v>
      </c>
      <c r="F125" s="237" t="s">
        <v>257</v>
      </c>
      <c r="G125" s="237"/>
      <c r="H125" s="237"/>
      <c r="I125" s="237"/>
      <c r="J125" s="162" t="s">
        <v>147</v>
      </c>
      <c r="K125" s="163">
        <v>96</v>
      </c>
      <c r="L125" s="225">
        <v>0</v>
      </c>
      <c r="M125" s="225"/>
      <c r="N125" s="238">
        <f>ROUND(L125*K125,3)</f>
        <v>0</v>
      </c>
      <c r="O125" s="238"/>
      <c r="P125" s="238"/>
      <c r="Q125" s="238"/>
      <c r="R125" s="134"/>
      <c r="T125" s="165" t="s">
        <v>5</v>
      </c>
      <c r="U125" s="43" t="s">
        <v>42</v>
      </c>
      <c r="V125" s="35"/>
      <c r="W125" s="166">
        <f>V125*K125</f>
        <v>0</v>
      </c>
      <c r="X125" s="166">
        <v>0</v>
      </c>
      <c r="Y125" s="166">
        <f>X125*K125</f>
        <v>0</v>
      </c>
      <c r="Z125" s="166">
        <v>0</v>
      </c>
      <c r="AA125" s="167">
        <f>Z125*K125</f>
        <v>0</v>
      </c>
      <c r="AR125" s="17" t="s">
        <v>148</v>
      </c>
      <c r="AT125" s="17" t="s">
        <v>144</v>
      </c>
      <c r="AU125" s="17" t="s">
        <v>122</v>
      </c>
      <c r="AY125" s="17" t="s">
        <v>143</v>
      </c>
      <c r="BE125" s="105">
        <f>IF(U125="základná",N125,0)</f>
        <v>0</v>
      </c>
      <c r="BF125" s="105">
        <f>IF(U125="znížená",N125,0)</f>
        <v>0</v>
      </c>
      <c r="BG125" s="105">
        <f>IF(U125="zákl. prenesená",N125,0)</f>
        <v>0</v>
      </c>
      <c r="BH125" s="105">
        <f>IF(U125="zníž. prenesená",N125,0)</f>
        <v>0</v>
      </c>
      <c r="BI125" s="105">
        <f>IF(U125="nulová",N125,0)</f>
        <v>0</v>
      </c>
      <c r="BJ125" s="17" t="s">
        <v>122</v>
      </c>
      <c r="BK125" s="168">
        <f>ROUND(L125*K125,3)</f>
        <v>0</v>
      </c>
      <c r="BL125" s="17" t="s">
        <v>148</v>
      </c>
      <c r="BM125" s="17" t="s">
        <v>122</v>
      </c>
    </row>
    <row r="126" spans="2:65" s="1" customFormat="1" ht="31.5" customHeight="1">
      <c r="B126" s="131"/>
      <c r="C126" s="160" t="s">
        <v>122</v>
      </c>
      <c r="D126" s="160" t="s">
        <v>144</v>
      </c>
      <c r="E126" s="161" t="s">
        <v>258</v>
      </c>
      <c r="F126" s="237" t="s">
        <v>259</v>
      </c>
      <c r="G126" s="237"/>
      <c r="H126" s="237"/>
      <c r="I126" s="237"/>
      <c r="J126" s="162" t="s">
        <v>147</v>
      </c>
      <c r="K126" s="163">
        <v>5</v>
      </c>
      <c r="L126" s="225">
        <v>0</v>
      </c>
      <c r="M126" s="225"/>
      <c r="N126" s="238">
        <f>ROUND(L126*K126,3)</f>
        <v>0</v>
      </c>
      <c r="O126" s="238"/>
      <c r="P126" s="238"/>
      <c r="Q126" s="238"/>
      <c r="R126" s="134"/>
      <c r="T126" s="165" t="s">
        <v>5</v>
      </c>
      <c r="U126" s="43" t="s">
        <v>42</v>
      </c>
      <c r="V126" s="35"/>
      <c r="W126" s="166">
        <f>V126*K126</f>
        <v>0</v>
      </c>
      <c r="X126" s="166">
        <v>0</v>
      </c>
      <c r="Y126" s="166">
        <f>X126*K126</f>
        <v>0</v>
      </c>
      <c r="Z126" s="166">
        <v>0</v>
      </c>
      <c r="AA126" s="167">
        <f>Z126*K126</f>
        <v>0</v>
      </c>
      <c r="AR126" s="17" t="s">
        <v>148</v>
      </c>
      <c r="AT126" s="17" t="s">
        <v>144</v>
      </c>
      <c r="AU126" s="17" t="s">
        <v>122</v>
      </c>
      <c r="AY126" s="17" t="s">
        <v>143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7" t="s">
        <v>122</v>
      </c>
      <c r="BK126" s="168">
        <f>ROUND(L126*K126,3)</f>
        <v>0</v>
      </c>
      <c r="BL126" s="17" t="s">
        <v>148</v>
      </c>
      <c r="BM126" s="17" t="s">
        <v>148</v>
      </c>
    </row>
    <row r="127" spans="2:65" s="1" customFormat="1" ht="31.5" customHeight="1">
      <c r="B127" s="131"/>
      <c r="C127" s="160" t="s">
        <v>153</v>
      </c>
      <c r="D127" s="160" t="s">
        <v>144</v>
      </c>
      <c r="E127" s="161" t="s">
        <v>260</v>
      </c>
      <c r="F127" s="237" t="s">
        <v>261</v>
      </c>
      <c r="G127" s="237"/>
      <c r="H127" s="237"/>
      <c r="I127" s="237"/>
      <c r="J127" s="162" t="s">
        <v>147</v>
      </c>
      <c r="K127" s="163">
        <v>90</v>
      </c>
      <c r="L127" s="225">
        <v>0</v>
      </c>
      <c r="M127" s="225"/>
      <c r="N127" s="238">
        <f>ROUND(L127*K127,3)</f>
        <v>0</v>
      </c>
      <c r="O127" s="238"/>
      <c r="P127" s="238"/>
      <c r="Q127" s="238"/>
      <c r="R127" s="134"/>
      <c r="T127" s="165" t="s">
        <v>5</v>
      </c>
      <c r="U127" s="43" t="s">
        <v>42</v>
      </c>
      <c r="V127" s="35"/>
      <c r="W127" s="166">
        <f>V127*K127</f>
        <v>0</v>
      </c>
      <c r="X127" s="166">
        <v>0</v>
      </c>
      <c r="Y127" s="166">
        <f>X127*K127</f>
        <v>0</v>
      </c>
      <c r="Z127" s="166">
        <v>0</v>
      </c>
      <c r="AA127" s="167">
        <f>Z127*K127</f>
        <v>0</v>
      </c>
      <c r="AR127" s="17" t="s">
        <v>148</v>
      </c>
      <c r="AT127" s="17" t="s">
        <v>144</v>
      </c>
      <c r="AU127" s="17" t="s">
        <v>122</v>
      </c>
      <c r="AY127" s="17" t="s">
        <v>143</v>
      </c>
      <c r="BE127" s="105">
        <f>IF(U127="základná",N127,0)</f>
        <v>0</v>
      </c>
      <c r="BF127" s="105">
        <f>IF(U127="znížená",N127,0)</f>
        <v>0</v>
      </c>
      <c r="BG127" s="105">
        <f>IF(U127="zákl. prenesená",N127,0)</f>
        <v>0</v>
      </c>
      <c r="BH127" s="105">
        <f>IF(U127="zníž. prenesená",N127,0)</f>
        <v>0</v>
      </c>
      <c r="BI127" s="105">
        <f>IF(U127="nulová",N127,0)</f>
        <v>0</v>
      </c>
      <c r="BJ127" s="17" t="s">
        <v>122</v>
      </c>
      <c r="BK127" s="168">
        <f>ROUND(L127*K127,3)</f>
        <v>0</v>
      </c>
      <c r="BL127" s="17" t="s">
        <v>148</v>
      </c>
      <c r="BM127" s="17" t="s">
        <v>165</v>
      </c>
    </row>
    <row r="128" spans="2:65" s="9" customFormat="1" ht="29.85" customHeight="1">
      <c r="B128" s="149"/>
      <c r="C128" s="150"/>
      <c r="D128" s="159" t="s">
        <v>253</v>
      </c>
      <c r="E128" s="159"/>
      <c r="F128" s="159"/>
      <c r="G128" s="159"/>
      <c r="H128" s="159"/>
      <c r="I128" s="159"/>
      <c r="J128" s="159"/>
      <c r="K128" s="159"/>
      <c r="L128" s="159"/>
      <c r="M128" s="159"/>
      <c r="N128" s="233">
        <f>BK128</f>
        <v>0</v>
      </c>
      <c r="O128" s="234"/>
      <c r="P128" s="234"/>
      <c r="Q128" s="234"/>
      <c r="R128" s="152"/>
      <c r="T128" s="153"/>
      <c r="U128" s="150"/>
      <c r="V128" s="150"/>
      <c r="W128" s="154">
        <f>SUM(W129:W149)</f>
        <v>0</v>
      </c>
      <c r="X128" s="150"/>
      <c r="Y128" s="154">
        <f>SUM(Y129:Y149)</f>
        <v>2.2220499999999999</v>
      </c>
      <c r="Z128" s="150"/>
      <c r="AA128" s="155">
        <f>SUM(AA129:AA149)</f>
        <v>0</v>
      </c>
      <c r="AR128" s="156" t="s">
        <v>83</v>
      </c>
      <c r="AT128" s="157" t="s">
        <v>74</v>
      </c>
      <c r="AU128" s="157" t="s">
        <v>83</v>
      </c>
      <c r="AY128" s="156" t="s">
        <v>143</v>
      </c>
      <c r="BK128" s="158">
        <f>SUM(BK129:BK149)</f>
        <v>0</v>
      </c>
    </row>
    <row r="129" spans="2:65" s="1" customFormat="1" ht="31.5" customHeight="1">
      <c r="B129" s="131"/>
      <c r="C129" s="160" t="s">
        <v>148</v>
      </c>
      <c r="D129" s="160" t="s">
        <v>144</v>
      </c>
      <c r="E129" s="161" t="s">
        <v>262</v>
      </c>
      <c r="F129" s="237" t="s">
        <v>263</v>
      </c>
      <c r="G129" s="237"/>
      <c r="H129" s="237"/>
      <c r="I129" s="237"/>
      <c r="J129" s="162" t="s">
        <v>213</v>
      </c>
      <c r="K129" s="163">
        <v>12</v>
      </c>
      <c r="L129" s="225">
        <v>0</v>
      </c>
      <c r="M129" s="225"/>
      <c r="N129" s="238">
        <f t="shared" ref="N129:N149" si="5">ROUND(L129*K129,3)</f>
        <v>0</v>
      </c>
      <c r="O129" s="238"/>
      <c r="P129" s="238"/>
      <c r="Q129" s="238"/>
      <c r="R129" s="134"/>
      <c r="T129" s="165" t="s">
        <v>5</v>
      </c>
      <c r="U129" s="43" t="s">
        <v>42</v>
      </c>
      <c r="V129" s="35"/>
      <c r="W129" s="166">
        <f t="shared" ref="W129:W149" si="6">V129*K129</f>
        <v>0</v>
      </c>
      <c r="X129" s="166">
        <v>0</v>
      </c>
      <c r="Y129" s="166">
        <f t="shared" ref="Y129:Y149" si="7">X129*K129</f>
        <v>0</v>
      </c>
      <c r="Z129" s="166">
        <v>0</v>
      </c>
      <c r="AA129" s="167">
        <f t="shared" ref="AA129:AA149" si="8">Z129*K129</f>
        <v>0</v>
      </c>
      <c r="AR129" s="17" t="s">
        <v>148</v>
      </c>
      <c r="AT129" s="17" t="s">
        <v>144</v>
      </c>
      <c r="AU129" s="17" t="s">
        <v>122</v>
      </c>
      <c r="AY129" s="17" t="s">
        <v>143</v>
      </c>
      <c r="BE129" s="105">
        <f t="shared" ref="BE129:BE149" si="9">IF(U129="základná",N129,0)</f>
        <v>0</v>
      </c>
      <c r="BF129" s="105">
        <f t="shared" ref="BF129:BF149" si="10">IF(U129="znížená",N129,0)</f>
        <v>0</v>
      </c>
      <c r="BG129" s="105">
        <f t="shared" ref="BG129:BG149" si="11">IF(U129="zákl. prenesená",N129,0)</f>
        <v>0</v>
      </c>
      <c r="BH129" s="105">
        <f t="shared" ref="BH129:BH149" si="12">IF(U129="zníž. prenesená",N129,0)</f>
        <v>0</v>
      </c>
      <c r="BI129" s="105">
        <f t="shared" ref="BI129:BI149" si="13">IF(U129="nulová",N129,0)</f>
        <v>0</v>
      </c>
      <c r="BJ129" s="17" t="s">
        <v>122</v>
      </c>
      <c r="BK129" s="168">
        <f t="shared" ref="BK129:BK149" si="14">ROUND(L129*K129,3)</f>
        <v>0</v>
      </c>
      <c r="BL129" s="17" t="s">
        <v>148</v>
      </c>
      <c r="BM129" s="17" t="s">
        <v>173</v>
      </c>
    </row>
    <row r="130" spans="2:65" s="1" customFormat="1" ht="22.5" customHeight="1">
      <c r="B130" s="131"/>
      <c r="C130" s="160" t="s">
        <v>160</v>
      </c>
      <c r="D130" s="160" t="s">
        <v>144</v>
      </c>
      <c r="E130" s="161" t="s">
        <v>264</v>
      </c>
      <c r="F130" s="237" t="s">
        <v>265</v>
      </c>
      <c r="G130" s="237"/>
      <c r="H130" s="237"/>
      <c r="I130" s="237"/>
      <c r="J130" s="162" t="s">
        <v>266</v>
      </c>
      <c r="K130" s="163">
        <v>12</v>
      </c>
      <c r="L130" s="225">
        <v>0</v>
      </c>
      <c r="M130" s="225"/>
      <c r="N130" s="238">
        <f t="shared" si="5"/>
        <v>0</v>
      </c>
      <c r="O130" s="238"/>
      <c r="P130" s="238"/>
      <c r="Q130" s="238"/>
      <c r="R130" s="134"/>
      <c r="T130" s="165" t="s">
        <v>5</v>
      </c>
      <c r="U130" s="43" t="s">
        <v>42</v>
      </c>
      <c r="V130" s="35"/>
      <c r="W130" s="166">
        <f t="shared" si="6"/>
        <v>0</v>
      </c>
      <c r="X130" s="166">
        <v>0</v>
      </c>
      <c r="Y130" s="166">
        <f t="shared" si="7"/>
        <v>0</v>
      </c>
      <c r="Z130" s="166">
        <v>0</v>
      </c>
      <c r="AA130" s="167">
        <f t="shared" si="8"/>
        <v>0</v>
      </c>
      <c r="AR130" s="17" t="s">
        <v>148</v>
      </c>
      <c r="AT130" s="17" t="s">
        <v>144</v>
      </c>
      <c r="AU130" s="17" t="s">
        <v>122</v>
      </c>
      <c r="AY130" s="17" t="s">
        <v>143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7" t="s">
        <v>122</v>
      </c>
      <c r="BK130" s="168">
        <f t="shared" si="14"/>
        <v>0</v>
      </c>
      <c r="BL130" s="17" t="s">
        <v>148</v>
      </c>
      <c r="BM130" s="17" t="s">
        <v>183</v>
      </c>
    </row>
    <row r="131" spans="2:65" s="1" customFormat="1" ht="31.5" customHeight="1">
      <c r="B131" s="131"/>
      <c r="C131" s="160" t="s">
        <v>165</v>
      </c>
      <c r="D131" s="160" t="s">
        <v>144</v>
      </c>
      <c r="E131" s="161" t="s">
        <v>267</v>
      </c>
      <c r="F131" s="237" t="s">
        <v>268</v>
      </c>
      <c r="G131" s="237"/>
      <c r="H131" s="237"/>
      <c r="I131" s="237"/>
      <c r="J131" s="162" t="s">
        <v>213</v>
      </c>
      <c r="K131" s="163">
        <v>48</v>
      </c>
      <c r="L131" s="225">
        <v>0</v>
      </c>
      <c r="M131" s="225"/>
      <c r="N131" s="238">
        <f t="shared" si="5"/>
        <v>0</v>
      </c>
      <c r="O131" s="238"/>
      <c r="P131" s="238"/>
      <c r="Q131" s="238"/>
      <c r="R131" s="134"/>
      <c r="T131" s="165" t="s">
        <v>5</v>
      </c>
      <c r="U131" s="43" t="s">
        <v>42</v>
      </c>
      <c r="V131" s="35"/>
      <c r="W131" s="166">
        <f t="shared" si="6"/>
        <v>0</v>
      </c>
      <c r="X131" s="166">
        <v>0</v>
      </c>
      <c r="Y131" s="166">
        <f t="shared" si="7"/>
        <v>0</v>
      </c>
      <c r="Z131" s="166">
        <v>0</v>
      </c>
      <c r="AA131" s="167">
        <f t="shared" si="8"/>
        <v>0</v>
      </c>
      <c r="AR131" s="17" t="s">
        <v>148</v>
      </c>
      <c r="AT131" s="17" t="s">
        <v>144</v>
      </c>
      <c r="AU131" s="17" t="s">
        <v>122</v>
      </c>
      <c r="AY131" s="17" t="s">
        <v>143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7" t="s">
        <v>122</v>
      </c>
      <c r="BK131" s="168">
        <f t="shared" si="14"/>
        <v>0</v>
      </c>
      <c r="BL131" s="17" t="s">
        <v>148</v>
      </c>
      <c r="BM131" s="17" t="s">
        <v>191</v>
      </c>
    </row>
    <row r="132" spans="2:65" s="1" customFormat="1" ht="22.5" customHeight="1">
      <c r="B132" s="131"/>
      <c r="C132" s="160" t="s">
        <v>169</v>
      </c>
      <c r="D132" s="160" t="s">
        <v>144</v>
      </c>
      <c r="E132" s="161" t="s">
        <v>269</v>
      </c>
      <c r="F132" s="237" t="s">
        <v>270</v>
      </c>
      <c r="G132" s="237"/>
      <c r="H132" s="237"/>
      <c r="I132" s="237"/>
      <c r="J132" s="162" t="s">
        <v>213</v>
      </c>
      <c r="K132" s="163">
        <v>12</v>
      </c>
      <c r="L132" s="225">
        <v>0</v>
      </c>
      <c r="M132" s="225"/>
      <c r="N132" s="238">
        <f t="shared" si="5"/>
        <v>0</v>
      </c>
      <c r="O132" s="238"/>
      <c r="P132" s="238"/>
      <c r="Q132" s="238"/>
      <c r="R132" s="134"/>
      <c r="T132" s="165" t="s">
        <v>5</v>
      </c>
      <c r="U132" s="43" t="s">
        <v>42</v>
      </c>
      <c r="V132" s="35"/>
      <c r="W132" s="166">
        <f t="shared" si="6"/>
        <v>0</v>
      </c>
      <c r="X132" s="166">
        <v>0</v>
      </c>
      <c r="Y132" s="166">
        <f t="shared" si="7"/>
        <v>0</v>
      </c>
      <c r="Z132" s="166">
        <v>0</v>
      </c>
      <c r="AA132" s="167">
        <f t="shared" si="8"/>
        <v>0</v>
      </c>
      <c r="AR132" s="17" t="s">
        <v>148</v>
      </c>
      <c r="AT132" s="17" t="s">
        <v>144</v>
      </c>
      <c r="AU132" s="17" t="s">
        <v>122</v>
      </c>
      <c r="AY132" s="17" t="s">
        <v>143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7" t="s">
        <v>122</v>
      </c>
      <c r="BK132" s="168">
        <f t="shared" si="14"/>
        <v>0</v>
      </c>
      <c r="BL132" s="17" t="s">
        <v>148</v>
      </c>
      <c r="BM132" s="17" t="s">
        <v>199</v>
      </c>
    </row>
    <row r="133" spans="2:65" s="1" customFormat="1" ht="22.5" customHeight="1">
      <c r="B133" s="131"/>
      <c r="C133" s="160" t="s">
        <v>173</v>
      </c>
      <c r="D133" s="160" t="s">
        <v>144</v>
      </c>
      <c r="E133" s="161" t="s">
        <v>271</v>
      </c>
      <c r="F133" s="237" t="s">
        <v>272</v>
      </c>
      <c r="G133" s="237"/>
      <c r="H133" s="237"/>
      <c r="I133" s="237"/>
      <c r="J133" s="162" t="s">
        <v>213</v>
      </c>
      <c r="K133" s="163">
        <v>6</v>
      </c>
      <c r="L133" s="225">
        <v>0</v>
      </c>
      <c r="M133" s="225"/>
      <c r="N133" s="238">
        <f t="shared" si="5"/>
        <v>0</v>
      </c>
      <c r="O133" s="238"/>
      <c r="P133" s="238"/>
      <c r="Q133" s="238"/>
      <c r="R133" s="134"/>
      <c r="T133" s="165" t="s">
        <v>5</v>
      </c>
      <c r="U133" s="43" t="s">
        <v>42</v>
      </c>
      <c r="V133" s="35"/>
      <c r="W133" s="166">
        <f t="shared" si="6"/>
        <v>0</v>
      </c>
      <c r="X133" s="166">
        <v>0</v>
      </c>
      <c r="Y133" s="166">
        <f t="shared" si="7"/>
        <v>0</v>
      </c>
      <c r="Z133" s="166">
        <v>0</v>
      </c>
      <c r="AA133" s="167">
        <f t="shared" si="8"/>
        <v>0</v>
      </c>
      <c r="AR133" s="17" t="s">
        <v>148</v>
      </c>
      <c r="AT133" s="17" t="s">
        <v>144</v>
      </c>
      <c r="AU133" s="17" t="s">
        <v>122</v>
      </c>
      <c r="AY133" s="17" t="s">
        <v>143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7" t="s">
        <v>122</v>
      </c>
      <c r="BK133" s="168">
        <f t="shared" si="14"/>
        <v>0</v>
      </c>
      <c r="BL133" s="17" t="s">
        <v>148</v>
      </c>
      <c r="BM133" s="17" t="s">
        <v>206</v>
      </c>
    </row>
    <row r="134" spans="2:65" s="1" customFormat="1" ht="22.5" customHeight="1">
      <c r="B134" s="131"/>
      <c r="C134" s="160" t="s">
        <v>179</v>
      </c>
      <c r="D134" s="160" t="s">
        <v>144</v>
      </c>
      <c r="E134" s="161" t="s">
        <v>273</v>
      </c>
      <c r="F134" s="237" t="s">
        <v>274</v>
      </c>
      <c r="G134" s="237"/>
      <c r="H134" s="237"/>
      <c r="I134" s="237"/>
      <c r="J134" s="162" t="s">
        <v>213</v>
      </c>
      <c r="K134" s="163">
        <v>4</v>
      </c>
      <c r="L134" s="225">
        <v>0</v>
      </c>
      <c r="M134" s="225"/>
      <c r="N134" s="238">
        <f t="shared" si="5"/>
        <v>0</v>
      </c>
      <c r="O134" s="238"/>
      <c r="P134" s="238"/>
      <c r="Q134" s="238"/>
      <c r="R134" s="134"/>
      <c r="T134" s="165" t="s">
        <v>5</v>
      </c>
      <c r="U134" s="43" t="s">
        <v>42</v>
      </c>
      <c r="V134" s="35"/>
      <c r="W134" s="166">
        <f t="shared" si="6"/>
        <v>0</v>
      </c>
      <c r="X134" s="166">
        <v>0</v>
      </c>
      <c r="Y134" s="166">
        <f t="shared" si="7"/>
        <v>0</v>
      </c>
      <c r="Z134" s="166">
        <v>0</v>
      </c>
      <c r="AA134" s="167">
        <f t="shared" si="8"/>
        <v>0</v>
      </c>
      <c r="AR134" s="17" t="s">
        <v>148</v>
      </c>
      <c r="AT134" s="17" t="s">
        <v>144</v>
      </c>
      <c r="AU134" s="17" t="s">
        <v>122</v>
      </c>
      <c r="AY134" s="17" t="s">
        <v>143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7" t="s">
        <v>122</v>
      </c>
      <c r="BK134" s="168">
        <f t="shared" si="14"/>
        <v>0</v>
      </c>
      <c r="BL134" s="17" t="s">
        <v>148</v>
      </c>
      <c r="BM134" s="17" t="s">
        <v>215</v>
      </c>
    </row>
    <row r="135" spans="2:65" s="1" customFormat="1" ht="22.5" customHeight="1">
      <c r="B135" s="131"/>
      <c r="C135" s="160" t="s">
        <v>183</v>
      </c>
      <c r="D135" s="160" t="s">
        <v>144</v>
      </c>
      <c r="E135" s="161" t="s">
        <v>275</v>
      </c>
      <c r="F135" s="237" t="s">
        <v>276</v>
      </c>
      <c r="G135" s="237"/>
      <c r="H135" s="237"/>
      <c r="I135" s="237"/>
      <c r="J135" s="162" t="s">
        <v>189</v>
      </c>
      <c r="K135" s="163">
        <v>660</v>
      </c>
      <c r="L135" s="225">
        <v>0</v>
      </c>
      <c r="M135" s="225"/>
      <c r="N135" s="238">
        <f t="shared" si="5"/>
        <v>0</v>
      </c>
      <c r="O135" s="238"/>
      <c r="P135" s="238"/>
      <c r="Q135" s="238"/>
      <c r="R135" s="134"/>
      <c r="T135" s="165" t="s">
        <v>5</v>
      </c>
      <c r="U135" s="43" t="s">
        <v>42</v>
      </c>
      <c r="V135" s="35"/>
      <c r="W135" s="166">
        <f t="shared" si="6"/>
        <v>0</v>
      </c>
      <c r="X135" s="166">
        <v>0</v>
      </c>
      <c r="Y135" s="166">
        <f t="shared" si="7"/>
        <v>0</v>
      </c>
      <c r="Z135" s="166">
        <v>0</v>
      </c>
      <c r="AA135" s="167">
        <f t="shared" si="8"/>
        <v>0</v>
      </c>
      <c r="AR135" s="17" t="s">
        <v>148</v>
      </c>
      <c r="AT135" s="17" t="s">
        <v>144</v>
      </c>
      <c r="AU135" s="17" t="s">
        <v>122</v>
      </c>
      <c r="AY135" s="17" t="s">
        <v>143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7" t="s">
        <v>122</v>
      </c>
      <c r="BK135" s="168">
        <f t="shared" si="14"/>
        <v>0</v>
      </c>
      <c r="BL135" s="17" t="s">
        <v>148</v>
      </c>
      <c r="BM135" s="17" t="s">
        <v>10</v>
      </c>
    </row>
    <row r="136" spans="2:65" s="1" customFormat="1" ht="22.5" customHeight="1">
      <c r="B136" s="131"/>
      <c r="C136" s="160" t="s">
        <v>186</v>
      </c>
      <c r="D136" s="160" t="s">
        <v>144</v>
      </c>
      <c r="E136" s="161" t="s">
        <v>277</v>
      </c>
      <c r="F136" s="237" t="s">
        <v>278</v>
      </c>
      <c r="G136" s="237"/>
      <c r="H136" s="237"/>
      <c r="I136" s="237"/>
      <c r="J136" s="162" t="s">
        <v>213</v>
      </c>
      <c r="K136" s="163">
        <v>680</v>
      </c>
      <c r="L136" s="225">
        <v>0</v>
      </c>
      <c r="M136" s="225"/>
      <c r="N136" s="238">
        <f t="shared" si="5"/>
        <v>0</v>
      </c>
      <c r="O136" s="238"/>
      <c r="P136" s="238"/>
      <c r="Q136" s="238"/>
      <c r="R136" s="134"/>
      <c r="T136" s="165" t="s">
        <v>5</v>
      </c>
      <c r="U136" s="43" t="s">
        <v>42</v>
      </c>
      <c r="V136" s="35"/>
      <c r="W136" s="166">
        <f t="shared" si="6"/>
        <v>0</v>
      </c>
      <c r="X136" s="166">
        <v>0</v>
      </c>
      <c r="Y136" s="166">
        <f t="shared" si="7"/>
        <v>0</v>
      </c>
      <c r="Z136" s="166">
        <v>0</v>
      </c>
      <c r="AA136" s="167">
        <f t="shared" si="8"/>
        <v>0</v>
      </c>
      <c r="AR136" s="17" t="s">
        <v>148</v>
      </c>
      <c r="AT136" s="17" t="s">
        <v>144</v>
      </c>
      <c r="AU136" s="17" t="s">
        <v>122</v>
      </c>
      <c r="AY136" s="17" t="s">
        <v>143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7" t="s">
        <v>122</v>
      </c>
      <c r="BK136" s="168">
        <f t="shared" si="14"/>
        <v>0</v>
      </c>
      <c r="BL136" s="17" t="s">
        <v>148</v>
      </c>
      <c r="BM136" s="17" t="s">
        <v>230</v>
      </c>
    </row>
    <row r="137" spans="2:65" s="1" customFormat="1" ht="22.5" customHeight="1">
      <c r="B137" s="131"/>
      <c r="C137" s="160" t="s">
        <v>191</v>
      </c>
      <c r="D137" s="160" t="s">
        <v>144</v>
      </c>
      <c r="E137" s="161" t="s">
        <v>279</v>
      </c>
      <c r="F137" s="237" t="s">
        <v>280</v>
      </c>
      <c r="G137" s="237"/>
      <c r="H137" s="237"/>
      <c r="I137" s="237"/>
      <c r="J137" s="162" t="s">
        <v>189</v>
      </c>
      <c r="K137" s="163">
        <v>390</v>
      </c>
      <c r="L137" s="225">
        <v>0</v>
      </c>
      <c r="M137" s="225"/>
      <c r="N137" s="238">
        <f t="shared" si="5"/>
        <v>0</v>
      </c>
      <c r="O137" s="238"/>
      <c r="P137" s="238"/>
      <c r="Q137" s="238"/>
      <c r="R137" s="134"/>
      <c r="T137" s="165" t="s">
        <v>5</v>
      </c>
      <c r="U137" s="43" t="s">
        <v>42</v>
      </c>
      <c r="V137" s="35"/>
      <c r="W137" s="166">
        <f t="shared" si="6"/>
        <v>0</v>
      </c>
      <c r="X137" s="166">
        <v>0</v>
      </c>
      <c r="Y137" s="166">
        <f t="shared" si="7"/>
        <v>0</v>
      </c>
      <c r="Z137" s="166">
        <v>0</v>
      </c>
      <c r="AA137" s="167">
        <f t="shared" si="8"/>
        <v>0</v>
      </c>
      <c r="AR137" s="17" t="s">
        <v>148</v>
      </c>
      <c r="AT137" s="17" t="s">
        <v>144</v>
      </c>
      <c r="AU137" s="17" t="s">
        <v>122</v>
      </c>
      <c r="AY137" s="17" t="s">
        <v>143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7" t="s">
        <v>122</v>
      </c>
      <c r="BK137" s="168">
        <f t="shared" si="14"/>
        <v>0</v>
      </c>
      <c r="BL137" s="17" t="s">
        <v>148</v>
      </c>
      <c r="BM137" s="17" t="s">
        <v>238</v>
      </c>
    </row>
    <row r="138" spans="2:65" s="1" customFormat="1" ht="22.5" customHeight="1">
      <c r="B138" s="131"/>
      <c r="C138" s="160" t="s">
        <v>195</v>
      </c>
      <c r="D138" s="160" t="s">
        <v>144</v>
      </c>
      <c r="E138" s="161" t="s">
        <v>281</v>
      </c>
      <c r="F138" s="237" t="s">
        <v>282</v>
      </c>
      <c r="G138" s="237"/>
      <c r="H138" s="237"/>
      <c r="I138" s="237"/>
      <c r="J138" s="162" t="s">
        <v>189</v>
      </c>
      <c r="K138" s="163">
        <v>550</v>
      </c>
      <c r="L138" s="225">
        <v>0</v>
      </c>
      <c r="M138" s="225"/>
      <c r="N138" s="238">
        <f t="shared" si="5"/>
        <v>0</v>
      </c>
      <c r="O138" s="238"/>
      <c r="P138" s="238"/>
      <c r="Q138" s="238"/>
      <c r="R138" s="134"/>
      <c r="T138" s="165" t="s">
        <v>5</v>
      </c>
      <c r="U138" s="43" t="s">
        <v>42</v>
      </c>
      <c r="V138" s="35"/>
      <c r="W138" s="166">
        <f t="shared" si="6"/>
        <v>0</v>
      </c>
      <c r="X138" s="166">
        <v>1.5E-3</v>
      </c>
      <c r="Y138" s="166">
        <f t="shared" si="7"/>
        <v>0.82500000000000007</v>
      </c>
      <c r="Z138" s="166">
        <v>0</v>
      </c>
      <c r="AA138" s="167">
        <f t="shared" si="8"/>
        <v>0</v>
      </c>
      <c r="AR138" s="17" t="s">
        <v>148</v>
      </c>
      <c r="AT138" s="17" t="s">
        <v>144</v>
      </c>
      <c r="AU138" s="17" t="s">
        <v>122</v>
      </c>
      <c r="AY138" s="17" t="s">
        <v>143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7" t="s">
        <v>122</v>
      </c>
      <c r="BK138" s="168">
        <f t="shared" si="14"/>
        <v>0</v>
      </c>
      <c r="BL138" s="17" t="s">
        <v>148</v>
      </c>
      <c r="BM138" s="17" t="s">
        <v>246</v>
      </c>
    </row>
    <row r="139" spans="2:65" s="1" customFormat="1" ht="22.5" customHeight="1">
      <c r="B139" s="131"/>
      <c r="C139" s="160" t="s">
        <v>199</v>
      </c>
      <c r="D139" s="160" t="s">
        <v>144</v>
      </c>
      <c r="E139" s="161" t="s">
        <v>283</v>
      </c>
      <c r="F139" s="237" t="s">
        <v>284</v>
      </c>
      <c r="G139" s="237"/>
      <c r="H139" s="237"/>
      <c r="I139" s="237"/>
      <c r="J139" s="162" t="s">
        <v>189</v>
      </c>
      <c r="K139" s="163">
        <v>55</v>
      </c>
      <c r="L139" s="225">
        <v>0</v>
      </c>
      <c r="M139" s="225"/>
      <c r="N139" s="238">
        <f t="shared" si="5"/>
        <v>0</v>
      </c>
      <c r="O139" s="238"/>
      <c r="P139" s="238"/>
      <c r="Q139" s="238"/>
      <c r="R139" s="134"/>
      <c r="T139" s="165" t="s">
        <v>5</v>
      </c>
      <c r="U139" s="43" t="s">
        <v>42</v>
      </c>
      <c r="V139" s="35"/>
      <c r="W139" s="166">
        <f t="shared" si="6"/>
        <v>0</v>
      </c>
      <c r="X139" s="166">
        <v>2E-3</v>
      </c>
      <c r="Y139" s="166">
        <f t="shared" si="7"/>
        <v>0.11</v>
      </c>
      <c r="Z139" s="166">
        <v>0</v>
      </c>
      <c r="AA139" s="167">
        <f t="shared" si="8"/>
        <v>0</v>
      </c>
      <c r="AR139" s="17" t="s">
        <v>148</v>
      </c>
      <c r="AT139" s="17" t="s">
        <v>144</v>
      </c>
      <c r="AU139" s="17" t="s">
        <v>122</v>
      </c>
      <c r="AY139" s="17" t="s">
        <v>143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7" t="s">
        <v>122</v>
      </c>
      <c r="BK139" s="168">
        <f t="shared" si="14"/>
        <v>0</v>
      </c>
      <c r="BL139" s="17" t="s">
        <v>148</v>
      </c>
      <c r="BM139" s="17" t="s">
        <v>285</v>
      </c>
    </row>
    <row r="140" spans="2:65" s="1" customFormat="1" ht="22.5" customHeight="1">
      <c r="B140" s="131"/>
      <c r="C140" s="160" t="s">
        <v>203</v>
      </c>
      <c r="D140" s="160" t="s">
        <v>144</v>
      </c>
      <c r="E140" s="161" t="s">
        <v>286</v>
      </c>
      <c r="F140" s="237" t="s">
        <v>287</v>
      </c>
      <c r="G140" s="237"/>
      <c r="H140" s="237"/>
      <c r="I140" s="237"/>
      <c r="J140" s="162" t="s">
        <v>213</v>
      </c>
      <c r="K140" s="163">
        <v>48</v>
      </c>
      <c r="L140" s="225">
        <v>0</v>
      </c>
      <c r="M140" s="225"/>
      <c r="N140" s="238">
        <f t="shared" si="5"/>
        <v>0</v>
      </c>
      <c r="O140" s="238"/>
      <c r="P140" s="238"/>
      <c r="Q140" s="238"/>
      <c r="R140" s="134"/>
      <c r="T140" s="165" t="s">
        <v>5</v>
      </c>
      <c r="U140" s="43" t="s">
        <v>42</v>
      </c>
      <c r="V140" s="35"/>
      <c r="W140" s="166">
        <f t="shared" si="6"/>
        <v>0</v>
      </c>
      <c r="X140" s="166">
        <v>5.0000000000000001E-3</v>
      </c>
      <c r="Y140" s="166">
        <f t="shared" si="7"/>
        <v>0.24</v>
      </c>
      <c r="Z140" s="166">
        <v>0</v>
      </c>
      <c r="AA140" s="167">
        <f t="shared" si="8"/>
        <v>0</v>
      </c>
      <c r="AR140" s="17" t="s">
        <v>148</v>
      </c>
      <c r="AT140" s="17" t="s">
        <v>144</v>
      </c>
      <c r="AU140" s="17" t="s">
        <v>122</v>
      </c>
      <c r="AY140" s="17" t="s">
        <v>143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7" t="s">
        <v>122</v>
      </c>
      <c r="BK140" s="168">
        <f t="shared" si="14"/>
        <v>0</v>
      </c>
      <c r="BL140" s="17" t="s">
        <v>148</v>
      </c>
      <c r="BM140" s="17" t="s">
        <v>288</v>
      </c>
    </row>
    <row r="141" spans="2:65" s="1" customFormat="1" ht="22.5" customHeight="1">
      <c r="B141" s="131"/>
      <c r="C141" s="160" t="s">
        <v>206</v>
      </c>
      <c r="D141" s="160" t="s">
        <v>144</v>
      </c>
      <c r="E141" s="161" t="s">
        <v>289</v>
      </c>
      <c r="F141" s="237" t="s">
        <v>290</v>
      </c>
      <c r="G141" s="237"/>
      <c r="H141" s="237"/>
      <c r="I141" s="237"/>
      <c r="J141" s="162" t="s">
        <v>291</v>
      </c>
      <c r="K141" s="163">
        <v>1</v>
      </c>
      <c r="L141" s="225">
        <v>0</v>
      </c>
      <c r="M141" s="225"/>
      <c r="N141" s="238">
        <f t="shared" si="5"/>
        <v>0</v>
      </c>
      <c r="O141" s="238"/>
      <c r="P141" s="238"/>
      <c r="Q141" s="238"/>
      <c r="R141" s="134"/>
      <c r="T141" s="165" t="s">
        <v>5</v>
      </c>
      <c r="U141" s="43" t="s">
        <v>42</v>
      </c>
      <c r="V141" s="35"/>
      <c r="W141" s="166">
        <f t="shared" si="6"/>
        <v>0</v>
      </c>
      <c r="X141" s="166">
        <v>1E-3</v>
      </c>
      <c r="Y141" s="166">
        <f t="shared" si="7"/>
        <v>1E-3</v>
      </c>
      <c r="Z141" s="166">
        <v>0</v>
      </c>
      <c r="AA141" s="167">
        <f t="shared" si="8"/>
        <v>0</v>
      </c>
      <c r="AR141" s="17" t="s">
        <v>148</v>
      </c>
      <c r="AT141" s="17" t="s">
        <v>144</v>
      </c>
      <c r="AU141" s="17" t="s">
        <v>122</v>
      </c>
      <c r="AY141" s="17" t="s">
        <v>143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7" t="s">
        <v>122</v>
      </c>
      <c r="BK141" s="168">
        <f t="shared" si="14"/>
        <v>0</v>
      </c>
      <c r="BL141" s="17" t="s">
        <v>148</v>
      </c>
      <c r="BM141" s="17" t="s">
        <v>292</v>
      </c>
    </row>
    <row r="142" spans="2:65" s="1" customFormat="1" ht="22.5" customHeight="1">
      <c r="B142" s="131"/>
      <c r="C142" s="160" t="s">
        <v>210</v>
      </c>
      <c r="D142" s="160" t="s">
        <v>144</v>
      </c>
      <c r="E142" s="161" t="s">
        <v>293</v>
      </c>
      <c r="F142" s="237" t="s">
        <v>294</v>
      </c>
      <c r="G142" s="237"/>
      <c r="H142" s="237"/>
      <c r="I142" s="237"/>
      <c r="J142" s="162" t="s">
        <v>213</v>
      </c>
      <c r="K142" s="163">
        <v>33</v>
      </c>
      <c r="L142" s="225">
        <v>0</v>
      </c>
      <c r="M142" s="225"/>
      <c r="N142" s="238">
        <f t="shared" si="5"/>
        <v>0</v>
      </c>
      <c r="O142" s="238"/>
      <c r="P142" s="238"/>
      <c r="Q142" s="238"/>
      <c r="R142" s="134"/>
      <c r="T142" s="165" t="s">
        <v>5</v>
      </c>
      <c r="U142" s="43" t="s">
        <v>42</v>
      </c>
      <c r="V142" s="35"/>
      <c r="W142" s="166">
        <f t="shared" si="6"/>
        <v>0</v>
      </c>
      <c r="X142" s="166">
        <v>0.03</v>
      </c>
      <c r="Y142" s="166">
        <f t="shared" si="7"/>
        <v>0.99</v>
      </c>
      <c r="Z142" s="166">
        <v>0</v>
      </c>
      <c r="AA142" s="167">
        <f t="shared" si="8"/>
        <v>0</v>
      </c>
      <c r="AR142" s="17" t="s">
        <v>148</v>
      </c>
      <c r="AT142" s="17" t="s">
        <v>144</v>
      </c>
      <c r="AU142" s="17" t="s">
        <v>122</v>
      </c>
      <c r="AY142" s="17" t="s">
        <v>143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7" t="s">
        <v>122</v>
      </c>
      <c r="BK142" s="168">
        <f t="shared" si="14"/>
        <v>0</v>
      </c>
      <c r="BL142" s="17" t="s">
        <v>148</v>
      </c>
      <c r="BM142" s="17" t="s">
        <v>295</v>
      </c>
    </row>
    <row r="143" spans="2:65" s="1" customFormat="1" ht="22.5" customHeight="1">
      <c r="B143" s="131"/>
      <c r="C143" s="160" t="s">
        <v>215</v>
      </c>
      <c r="D143" s="160" t="s">
        <v>144</v>
      </c>
      <c r="E143" s="161" t="s">
        <v>296</v>
      </c>
      <c r="F143" s="237" t="s">
        <v>297</v>
      </c>
      <c r="G143" s="237"/>
      <c r="H143" s="237"/>
      <c r="I143" s="237"/>
      <c r="J143" s="162" t="s">
        <v>213</v>
      </c>
      <c r="K143" s="163">
        <v>30</v>
      </c>
      <c r="L143" s="225">
        <v>0</v>
      </c>
      <c r="M143" s="225"/>
      <c r="N143" s="238">
        <f t="shared" si="5"/>
        <v>0</v>
      </c>
      <c r="O143" s="238"/>
      <c r="P143" s="238"/>
      <c r="Q143" s="238"/>
      <c r="R143" s="134"/>
      <c r="T143" s="165" t="s">
        <v>5</v>
      </c>
      <c r="U143" s="43" t="s">
        <v>42</v>
      </c>
      <c r="V143" s="35"/>
      <c r="W143" s="166">
        <f t="shared" si="6"/>
        <v>0</v>
      </c>
      <c r="X143" s="166">
        <v>1.5E-3</v>
      </c>
      <c r="Y143" s="166">
        <f t="shared" si="7"/>
        <v>4.4999999999999998E-2</v>
      </c>
      <c r="Z143" s="166">
        <v>0</v>
      </c>
      <c r="AA143" s="167">
        <f t="shared" si="8"/>
        <v>0</v>
      </c>
      <c r="AR143" s="17" t="s">
        <v>148</v>
      </c>
      <c r="AT143" s="17" t="s">
        <v>144</v>
      </c>
      <c r="AU143" s="17" t="s">
        <v>122</v>
      </c>
      <c r="AY143" s="17" t="s">
        <v>143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7" t="s">
        <v>122</v>
      </c>
      <c r="BK143" s="168">
        <f t="shared" si="14"/>
        <v>0</v>
      </c>
      <c r="BL143" s="17" t="s">
        <v>148</v>
      </c>
      <c r="BM143" s="17" t="s">
        <v>298</v>
      </c>
    </row>
    <row r="144" spans="2:65" s="1" customFormat="1" ht="22.5" customHeight="1">
      <c r="B144" s="131"/>
      <c r="C144" s="160" t="s">
        <v>219</v>
      </c>
      <c r="D144" s="160" t="s">
        <v>144</v>
      </c>
      <c r="E144" s="161" t="s">
        <v>299</v>
      </c>
      <c r="F144" s="237" t="s">
        <v>300</v>
      </c>
      <c r="G144" s="237"/>
      <c r="H144" s="237"/>
      <c r="I144" s="237"/>
      <c r="J144" s="162" t="s">
        <v>213</v>
      </c>
      <c r="K144" s="163">
        <v>19</v>
      </c>
      <c r="L144" s="225">
        <v>0</v>
      </c>
      <c r="M144" s="225"/>
      <c r="N144" s="238">
        <f t="shared" si="5"/>
        <v>0</v>
      </c>
      <c r="O144" s="238"/>
      <c r="P144" s="238"/>
      <c r="Q144" s="238"/>
      <c r="R144" s="134"/>
      <c r="T144" s="165" t="s">
        <v>5</v>
      </c>
      <c r="U144" s="43" t="s">
        <v>42</v>
      </c>
      <c r="V144" s="35"/>
      <c r="W144" s="166">
        <f t="shared" si="6"/>
        <v>0</v>
      </c>
      <c r="X144" s="166">
        <v>0</v>
      </c>
      <c r="Y144" s="166">
        <f t="shared" si="7"/>
        <v>0</v>
      </c>
      <c r="Z144" s="166">
        <v>0</v>
      </c>
      <c r="AA144" s="167">
        <f t="shared" si="8"/>
        <v>0</v>
      </c>
      <c r="AR144" s="17" t="s">
        <v>148</v>
      </c>
      <c r="AT144" s="17" t="s">
        <v>144</v>
      </c>
      <c r="AU144" s="17" t="s">
        <v>122</v>
      </c>
      <c r="AY144" s="17" t="s">
        <v>143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7" t="s">
        <v>122</v>
      </c>
      <c r="BK144" s="168">
        <f t="shared" si="14"/>
        <v>0</v>
      </c>
      <c r="BL144" s="17" t="s">
        <v>148</v>
      </c>
      <c r="BM144" s="17" t="s">
        <v>301</v>
      </c>
    </row>
    <row r="145" spans="2:65" s="1" customFormat="1" ht="22.5" customHeight="1">
      <c r="B145" s="131"/>
      <c r="C145" s="160" t="s">
        <v>10</v>
      </c>
      <c r="D145" s="160" t="s">
        <v>144</v>
      </c>
      <c r="E145" s="161" t="s">
        <v>302</v>
      </c>
      <c r="F145" s="237" t="s">
        <v>303</v>
      </c>
      <c r="G145" s="237"/>
      <c r="H145" s="237"/>
      <c r="I145" s="237"/>
      <c r="J145" s="162" t="s">
        <v>213</v>
      </c>
      <c r="K145" s="163">
        <v>28</v>
      </c>
      <c r="L145" s="225">
        <v>0</v>
      </c>
      <c r="M145" s="225"/>
      <c r="N145" s="238">
        <f t="shared" si="5"/>
        <v>0</v>
      </c>
      <c r="O145" s="238"/>
      <c r="P145" s="238"/>
      <c r="Q145" s="238"/>
      <c r="R145" s="134"/>
      <c r="T145" s="165" t="s">
        <v>5</v>
      </c>
      <c r="U145" s="43" t="s">
        <v>42</v>
      </c>
      <c r="V145" s="35"/>
      <c r="W145" s="166">
        <f t="shared" si="6"/>
        <v>0</v>
      </c>
      <c r="X145" s="166">
        <v>1E-4</v>
      </c>
      <c r="Y145" s="166">
        <f t="shared" si="7"/>
        <v>2.8E-3</v>
      </c>
      <c r="Z145" s="166">
        <v>0</v>
      </c>
      <c r="AA145" s="167">
        <f t="shared" si="8"/>
        <v>0</v>
      </c>
      <c r="AR145" s="17" t="s">
        <v>148</v>
      </c>
      <c r="AT145" s="17" t="s">
        <v>144</v>
      </c>
      <c r="AU145" s="17" t="s">
        <v>122</v>
      </c>
      <c r="AY145" s="17" t="s">
        <v>143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7" t="s">
        <v>122</v>
      </c>
      <c r="BK145" s="168">
        <f t="shared" si="14"/>
        <v>0</v>
      </c>
      <c r="BL145" s="17" t="s">
        <v>148</v>
      </c>
      <c r="BM145" s="17" t="s">
        <v>304</v>
      </c>
    </row>
    <row r="146" spans="2:65" s="1" customFormat="1" ht="22.5" customHeight="1">
      <c r="B146" s="131"/>
      <c r="C146" s="160" t="s">
        <v>226</v>
      </c>
      <c r="D146" s="160" t="s">
        <v>144</v>
      </c>
      <c r="E146" s="161" t="s">
        <v>305</v>
      </c>
      <c r="F146" s="237" t="s">
        <v>306</v>
      </c>
      <c r="G146" s="237"/>
      <c r="H146" s="237"/>
      <c r="I146" s="237"/>
      <c r="J146" s="162" t="s">
        <v>213</v>
      </c>
      <c r="K146" s="163">
        <v>55</v>
      </c>
      <c r="L146" s="225">
        <v>0</v>
      </c>
      <c r="M146" s="225"/>
      <c r="N146" s="238">
        <f t="shared" si="5"/>
        <v>0</v>
      </c>
      <c r="O146" s="238"/>
      <c r="P146" s="238"/>
      <c r="Q146" s="238"/>
      <c r="R146" s="134"/>
      <c r="T146" s="165" t="s">
        <v>5</v>
      </c>
      <c r="U146" s="43" t="s">
        <v>42</v>
      </c>
      <c r="V146" s="35"/>
      <c r="W146" s="166">
        <f t="shared" si="6"/>
        <v>0</v>
      </c>
      <c r="X146" s="166">
        <v>1.4999999999999999E-4</v>
      </c>
      <c r="Y146" s="166">
        <f t="shared" si="7"/>
        <v>8.2499999999999987E-3</v>
      </c>
      <c r="Z146" s="166">
        <v>0</v>
      </c>
      <c r="AA146" s="167">
        <f t="shared" si="8"/>
        <v>0</v>
      </c>
      <c r="AR146" s="17" t="s">
        <v>148</v>
      </c>
      <c r="AT146" s="17" t="s">
        <v>144</v>
      </c>
      <c r="AU146" s="17" t="s">
        <v>122</v>
      </c>
      <c r="AY146" s="17" t="s">
        <v>143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7" t="s">
        <v>122</v>
      </c>
      <c r="BK146" s="168">
        <f t="shared" si="14"/>
        <v>0</v>
      </c>
      <c r="BL146" s="17" t="s">
        <v>148</v>
      </c>
      <c r="BM146" s="17" t="s">
        <v>307</v>
      </c>
    </row>
    <row r="147" spans="2:65" s="1" customFormat="1" ht="31.5" customHeight="1">
      <c r="B147" s="131"/>
      <c r="C147" s="160" t="s">
        <v>230</v>
      </c>
      <c r="D147" s="160" t="s">
        <v>144</v>
      </c>
      <c r="E147" s="161" t="s">
        <v>308</v>
      </c>
      <c r="F147" s="237" t="s">
        <v>309</v>
      </c>
      <c r="G147" s="237"/>
      <c r="H147" s="237"/>
      <c r="I147" s="237"/>
      <c r="J147" s="162" t="s">
        <v>189</v>
      </c>
      <c r="K147" s="163">
        <v>800</v>
      </c>
      <c r="L147" s="225">
        <v>0</v>
      </c>
      <c r="M147" s="225"/>
      <c r="N147" s="238">
        <f t="shared" si="5"/>
        <v>0</v>
      </c>
      <c r="O147" s="238"/>
      <c r="P147" s="238"/>
      <c r="Q147" s="238"/>
      <c r="R147" s="134"/>
      <c r="T147" s="165" t="s">
        <v>5</v>
      </c>
      <c r="U147" s="43" t="s">
        <v>42</v>
      </c>
      <c r="V147" s="35"/>
      <c r="W147" s="166">
        <f t="shared" si="6"/>
        <v>0</v>
      </c>
      <c r="X147" s="166">
        <v>0</v>
      </c>
      <c r="Y147" s="166">
        <f t="shared" si="7"/>
        <v>0</v>
      </c>
      <c r="Z147" s="166">
        <v>0</v>
      </c>
      <c r="AA147" s="167">
        <f t="shared" si="8"/>
        <v>0</v>
      </c>
      <c r="AR147" s="17" t="s">
        <v>148</v>
      </c>
      <c r="AT147" s="17" t="s">
        <v>144</v>
      </c>
      <c r="AU147" s="17" t="s">
        <v>122</v>
      </c>
      <c r="AY147" s="17" t="s">
        <v>143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7" t="s">
        <v>122</v>
      </c>
      <c r="BK147" s="168">
        <f t="shared" si="14"/>
        <v>0</v>
      </c>
      <c r="BL147" s="17" t="s">
        <v>148</v>
      </c>
      <c r="BM147" s="17" t="s">
        <v>310</v>
      </c>
    </row>
    <row r="148" spans="2:65" s="1" customFormat="1" ht="22.5" customHeight="1">
      <c r="B148" s="131"/>
      <c r="C148" s="160" t="s">
        <v>234</v>
      </c>
      <c r="D148" s="160" t="s">
        <v>144</v>
      </c>
      <c r="E148" s="161" t="s">
        <v>311</v>
      </c>
      <c r="F148" s="237" t="s">
        <v>312</v>
      </c>
      <c r="G148" s="237"/>
      <c r="H148" s="237"/>
      <c r="I148" s="237"/>
      <c r="J148" s="162" t="s">
        <v>291</v>
      </c>
      <c r="K148" s="163">
        <v>1</v>
      </c>
      <c r="L148" s="225">
        <v>0</v>
      </c>
      <c r="M148" s="225"/>
      <c r="N148" s="238">
        <f t="shared" si="5"/>
        <v>0</v>
      </c>
      <c r="O148" s="238"/>
      <c r="P148" s="238"/>
      <c r="Q148" s="238"/>
      <c r="R148" s="134"/>
      <c r="T148" s="165" t="s">
        <v>5</v>
      </c>
      <c r="U148" s="43" t="s">
        <v>42</v>
      </c>
      <c r="V148" s="35"/>
      <c r="W148" s="166">
        <f t="shared" si="6"/>
        <v>0</v>
      </c>
      <c r="X148" s="166">
        <v>0</v>
      </c>
      <c r="Y148" s="166">
        <f t="shared" si="7"/>
        <v>0</v>
      </c>
      <c r="Z148" s="166">
        <v>0</v>
      </c>
      <c r="AA148" s="167">
        <f t="shared" si="8"/>
        <v>0</v>
      </c>
      <c r="AR148" s="17" t="s">
        <v>148</v>
      </c>
      <c r="AT148" s="17" t="s">
        <v>144</v>
      </c>
      <c r="AU148" s="17" t="s">
        <v>122</v>
      </c>
      <c r="AY148" s="17" t="s">
        <v>143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7" t="s">
        <v>122</v>
      </c>
      <c r="BK148" s="168">
        <f t="shared" si="14"/>
        <v>0</v>
      </c>
      <c r="BL148" s="17" t="s">
        <v>148</v>
      </c>
      <c r="BM148" s="17" t="s">
        <v>313</v>
      </c>
    </row>
    <row r="149" spans="2:65" s="1" customFormat="1" ht="22.5" customHeight="1">
      <c r="B149" s="131"/>
      <c r="C149" s="160" t="s">
        <v>238</v>
      </c>
      <c r="D149" s="160" t="s">
        <v>144</v>
      </c>
      <c r="E149" s="161" t="s">
        <v>314</v>
      </c>
      <c r="F149" s="237" t="s">
        <v>315</v>
      </c>
      <c r="G149" s="237"/>
      <c r="H149" s="237"/>
      <c r="I149" s="237"/>
      <c r="J149" s="162" t="s">
        <v>291</v>
      </c>
      <c r="K149" s="163">
        <v>1</v>
      </c>
      <c r="L149" s="225">
        <v>0</v>
      </c>
      <c r="M149" s="225"/>
      <c r="N149" s="238">
        <f t="shared" si="5"/>
        <v>0</v>
      </c>
      <c r="O149" s="238"/>
      <c r="P149" s="238"/>
      <c r="Q149" s="238"/>
      <c r="R149" s="134"/>
      <c r="T149" s="165" t="s">
        <v>5</v>
      </c>
      <c r="U149" s="43" t="s">
        <v>42</v>
      </c>
      <c r="V149" s="35"/>
      <c r="W149" s="166">
        <f t="shared" si="6"/>
        <v>0</v>
      </c>
      <c r="X149" s="166">
        <v>0</v>
      </c>
      <c r="Y149" s="166">
        <f t="shared" si="7"/>
        <v>0</v>
      </c>
      <c r="Z149" s="166">
        <v>0</v>
      </c>
      <c r="AA149" s="167">
        <f t="shared" si="8"/>
        <v>0</v>
      </c>
      <c r="AR149" s="17" t="s">
        <v>148</v>
      </c>
      <c r="AT149" s="17" t="s">
        <v>144</v>
      </c>
      <c r="AU149" s="17" t="s">
        <v>122</v>
      </c>
      <c r="AY149" s="17" t="s">
        <v>143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7" t="s">
        <v>122</v>
      </c>
      <c r="BK149" s="168">
        <f t="shared" si="14"/>
        <v>0</v>
      </c>
      <c r="BL149" s="17" t="s">
        <v>148</v>
      </c>
      <c r="BM149" s="17" t="s">
        <v>316</v>
      </c>
    </row>
    <row r="150" spans="2:65" s="9" customFormat="1" ht="37.35" customHeight="1">
      <c r="B150" s="149"/>
      <c r="C150" s="150"/>
      <c r="D150" s="151" t="s">
        <v>254</v>
      </c>
      <c r="E150" s="151"/>
      <c r="F150" s="151"/>
      <c r="G150" s="151"/>
      <c r="H150" s="151"/>
      <c r="I150" s="151"/>
      <c r="J150" s="151"/>
      <c r="K150" s="151"/>
      <c r="L150" s="151"/>
      <c r="M150" s="151"/>
      <c r="N150" s="265">
        <f>BK150</f>
        <v>0</v>
      </c>
      <c r="O150" s="266"/>
      <c r="P150" s="266"/>
      <c r="Q150" s="266"/>
      <c r="R150" s="152"/>
      <c r="T150" s="153"/>
      <c r="U150" s="150"/>
      <c r="V150" s="150"/>
      <c r="W150" s="154">
        <f>W151+W172</f>
        <v>0</v>
      </c>
      <c r="X150" s="150"/>
      <c r="Y150" s="154">
        <f>Y151+Y172</f>
        <v>8.0000000000000002E-3</v>
      </c>
      <c r="Z150" s="150"/>
      <c r="AA150" s="155">
        <f>AA151+AA172</f>
        <v>0</v>
      </c>
      <c r="AR150" s="156" t="s">
        <v>83</v>
      </c>
      <c r="AT150" s="157" t="s">
        <v>74</v>
      </c>
      <c r="AU150" s="157" t="s">
        <v>75</v>
      </c>
      <c r="AY150" s="156" t="s">
        <v>143</v>
      </c>
      <c r="BK150" s="158">
        <f>BK151+BK172</f>
        <v>0</v>
      </c>
    </row>
    <row r="151" spans="2:65" s="9" customFormat="1" ht="19.899999999999999" customHeight="1">
      <c r="B151" s="149"/>
      <c r="C151" s="150"/>
      <c r="D151" s="159" t="s">
        <v>255</v>
      </c>
      <c r="E151" s="159"/>
      <c r="F151" s="159"/>
      <c r="G151" s="159"/>
      <c r="H151" s="159"/>
      <c r="I151" s="159"/>
      <c r="J151" s="159"/>
      <c r="K151" s="159"/>
      <c r="L151" s="159"/>
      <c r="M151" s="159"/>
      <c r="N151" s="231">
        <f>BK151</f>
        <v>0</v>
      </c>
      <c r="O151" s="232"/>
      <c r="P151" s="232"/>
      <c r="Q151" s="232"/>
      <c r="R151" s="152"/>
      <c r="T151" s="153"/>
      <c r="U151" s="150"/>
      <c r="V151" s="150"/>
      <c r="W151" s="154">
        <f>SUM(W152:W171)</f>
        <v>0</v>
      </c>
      <c r="X151" s="150"/>
      <c r="Y151" s="154">
        <f>SUM(Y152:Y171)</f>
        <v>1E-3</v>
      </c>
      <c r="Z151" s="150"/>
      <c r="AA151" s="155">
        <f>SUM(AA152:AA171)</f>
        <v>0</v>
      </c>
      <c r="AR151" s="156" t="s">
        <v>83</v>
      </c>
      <c r="AT151" s="157" t="s">
        <v>74</v>
      </c>
      <c r="AU151" s="157" t="s">
        <v>83</v>
      </c>
      <c r="AY151" s="156" t="s">
        <v>143</v>
      </c>
      <c r="BK151" s="158">
        <f>SUM(BK152:BK171)</f>
        <v>0</v>
      </c>
    </row>
    <row r="152" spans="2:65" s="1" customFormat="1" ht="22.5" customHeight="1">
      <c r="B152" s="131"/>
      <c r="C152" s="169" t="s">
        <v>242</v>
      </c>
      <c r="D152" s="169" t="s">
        <v>174</v>
      </c>
      <c r="E152" s="170" t="s">
        <v>317</v>
      </c>
      <c r="F152" s="239" t="s">
        <v>318</v>
      </c>
      <c r="G152" s="239"/>
      <c r="H152" s="239"/>
      <c r="I152" s="239"/>
      <c r="J152" s="171" t="s">
        <v>189</v>
      </c>
      <c r="K152" s="172">
        <v>55</v>
      </c>
      <c r="L152" s="240">
        <v>0</v>
      </c>
      <c r="M152" s="240"/>
      <c r="N152" s="241">
        <f t="shared" ref="N152:N171" si="15">ROUND(L152*K152,3)</f>
        <v>0</v>
      </c>
      <c r="O152" s="238"/>
      <c r="P152" s="238"/>
      <c r="Q152" s="238"/>
      <c r="R152" s="134"/>
      <c r="T152" s="165" t="s">
        <v>5</v>
      </c>
      <c r="U152" s="43" t="s">
        <v>42</v>
      </c>
      <c r="V152" s="35"/>
      <c r="W152" s="166">
        <f t="shared" ref="W152:W171" si="16">V152*K152</f>
        <v>0</v>
      </c>
      <c r="X152" s="166">
        <v>0</v>
      </c>
      <c r="Y152" s="166">
        <f t="shared" ref="Y152:Y171" si="17">X152*K152</f>
        <v>0</v>
      </c>
      <c r="Z152" s="166">
        <v>0</v>
      </c>
      <c r="AA152" s="167">
        <f t="shared" ref="AA152:AA171" si="18">Z152*K152</f>
        <v>0</v>
      </c>
      <c r="AR152" s="17" t="s">
        <v>173</v>
      </c>
      <c r="AT152" s="17" t="s">
        <v>174</v>
      </c>
      <c r="AU152" s="17" t="s">
        <v>122</v>
      </c>
      <c r="AY152" s="17" t="s">
        <v>143</v>
      </c>
      <c r="BE152" s="105">
        <f t="shared" ref="BE152:BE171" si="19">IF(U152="základná",N152,0)</f>
        <v>0</v>
      </c>
      <c r="BF152" s="105">
        <f t="shared" ref="BF152:BF171" si="20">IF(U152="znížená",N152,0)</f>
        <v>0</v>
      </c>
      <c r="BG152" s="105">
        <f t="shared" ref="BG152:BG171" si="21">IF(U152="zákl. prenesená",N152,0)</f>
        <v>0</v>
      </c>
      <c r="BH152" s="105">
        <f t="shared" ref="BH152:BH171" si="22">IF(U152="zníž. prenesená",N152,0)</f>
        <v>0</v>
      </c>
      <c r="BI152" s="105">
        <f t="shared" ref="BI152:BI171" si="23">IF(U152="nulová",N152,0)</f>
        <v>0</v>
      </c>
      <c r="BJ152" s="17" t="s">
        <v>122</v>
      </c>
      <c r="BK152" s="168">
        <f t="shared" ref="BK152:BK171" si="24">ROUND(L152*K152,3)</f>
        <v>0</v>
      </c>
      <c r="BL152" s="17" t="s">
        <v>148</v>
      </c>
      <c r="BM152" s="17" t="s">
        <v>319</v>
      </c>
    </row>
    <row r="153" spans="2:65" s="1" customFormat="1" ht="22.5" customHeight="1">
      <c r="B153" s="131"/>
      <c r="C153" s="169" t="s">
        <v>246</v>
      </c>
      <c r="D153" s="169" t="s">
        <v>174</v>
      </c>
      <c r="E153" s="170" t="s">
        <v>320</v>
      </c>
      <c r="F153" s="239" t="s">
        <v>321</v>
      </c>
      <c r="G153" s="239"/>
      <c r="H153" s="239"/>
      <c r="I153" s="239"/>
      <c r="J153" s="171" t="s">
        <v>189</v>
      </c>
      <c r="K153" s="172">
        <v>550</v>
      </c>
      <c r="L153" s="240">
        <v>0</v>
      </c>
      <c r="M153" s="240"/>
      <c r="N153" s="241">
        <f t="shared" si="15"/>
        <v>0</v>
      </c>
      <c r="O153" s="238"/>
      <c r="P153" s="238"/>
      <c r="Q153" s="238"/>
      <c r="R153" s="134"/>
      <c r="T153" s="165" t="s">
        <v>5</v>
      </c>
      <c r="U153" s="43" t="s">
        <v>42</v>
      </c>
      <c r="V153" s="35"/>
      <c r="W153" s="166">
        <f t="shared" si="16"/>
        <v>0</v>
      </c>
      <c r="X153" s="166">
        <v>0</v>
      </c>
      <c r="Y153" s="166">
        <f t="shared" si="17"/>
        <v>0</v>
      </c>
      <c r="Z153" s="166">
        <v>0</v>
      </c>
      <c r="AA153" s="167">
        <f t="shared" si="18"/>
        <v>0</v>
      </c>
      <c r="AR153" s="17" t="s">
        <v>173</v>
      </c>
      <c r="AT153" s="17" t="s">
        <v>174</v>
      </c>
      <c r="AU153" s="17" t="s">
        <v>122</v>
      </c>
      <c r="AY153" s="17" t="s">
        <v>143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7" t="s">
        <v>122</v>
      </c>
      <c r="BK153" s="168">
        <f t="shared" si="24"/>
        <v>0</v>
      </c>
      <c r="BL153" s="17" t="s">
        <v>148</v>
      </c>
      <c r="BM153" s="17" t="s">
        <v>322</v>
      </c>
    </row>
    <row r="154" spans="2:65" s="1" customFormat="1" ht="22.5" customHeight="1">
      <c r="B154" s="131"/>
      <c r="C154" s="169" t="s">
        <v>323</v>
      </c>
      <c r="D154" s="169" t="s">
        <v>174</v>
      </c>
      <c r="E154" s="170" t="s">
        <v>324</v>
      </c>
      <c r="F154" s="239" t="s">
        <v>325</v>
      </c>
      <c r="G154" s="239"/>
      <c r="H154" s="239"/>
      <c r="I154" s="239"/>
      <c r="J154" s="171" t="s">
        <v>189</v>
      </c>
      <c r="K154" s="172">
        <v>390</v>
      </c>
      <c r="L154" s="240">
        <v>0</v>
      </c>
      <c r="M154" s="240"/>
      <c r="N154" s="241">
        <f t="shared" si="15"/>
        <v>0</v>
      </c>
      <c r="O154" s="238"/>
      <c r="P154" s="238"/>
      <c r="Q154" s="238"/>
      <c r="R154" s="134"/>
      <c r="T154" s="165" t="s">
        <v>5</v>
      </c>
      <c r="U154" s="43" t="s">
        <v>42</v>
      </c>
      <c r="V154" s="35"/>
      <c r="W154" s="166">
        <f t="shared" si="16"/>
        <v>0</v>
      </c>
      <c r="X154" s="166">
        <v>0</v>
      </c>
      <c r="Y154" s="166">
        <f t="shared" si="17"/>
        <v>0</v>
      </c>
      <c r="Z154" s="166">
        <v>0</v>
      </c>
      <c r="AA154" s="167">
        <f t="shared" si="18"/>
        <v>0</v>
      </c>
      <c r="AR154" s="17" t="s">
        <v>173</v>
      </c>
      <c r="AT154" s="17" t="s">
        <v>174</v>
      </c>
      <c r="AU154" s="17" t="s">
        <v>122</v>
      </c>
      <c r="AY154" s="17" t="s">
        <v>143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7" t="s">
        <v>122</v>
      </c>
      <c r="BK154" s="168">
        <f t="shared" si="24"/>
        <v>0</v>
      </c>
      <c r="BL154" s="17" t="s">
        <v>148</v>
      </c>
      <c r="BM154" s="17" t="s">
        <v>326</v>
      </c>
    </row>
    <row r="155" spans="2:65" s="1" customFormat="1" ht="22.5" customHeight="1">
      <c r="B155" s="131"/>
      <c r="C155" s="169" t="s">
        <v>285</v>
      </c>
      <c r="D155" s="169" t="s">
        <v>174</v>
      </c>
      <c r="E155" s="170" t="s">
        <v>327</v>
      </c>
      <c r="F155" s="239" t="s">
        <v>328</v>
      </c>
      <c r="G155" s="239"/>
      <c r="H155" s="239"/>
      <c r="I155" s="239"/>
      <c r="J155" s="171" t="s">
        <v>189</v>
      </c>
      <c r="K155" s="172">
        <v>680</v>
      </c>
      <c r="L155" s="240">
        <v>0</v>
      </c>
      <c r="M155" s="240"/>
      <c r="N155" s="241">
        <f t="shared" si="15"/>
        <v>0</v>
      </c>
      <c r="O155" s="238"/>
      <c r="P155" s="238"/>
      <c r="Q155" s="238"/>
      <c r="R155" s="134"/>
      <c r="T155" s="165" t="s">
        <v>5</v>
      </c>
      <c r="U155" s="43" t="s">
        <v>42</v>
      </c>
      <c r="V155" s="35"/>
      <c r="W155" s="166">
        <f t="shared" si="16"/>
        <v>0</v>
      </c>
      <c r="X155" s="166">
        <v>0</v>
      </c>
      <c r="Y155" s="166">
        <f t="shared" si="17"/>
        <v>0</v>
      </c>
      <c r="Z155" s="166">
        <v>0</v>
      </c>
      <c r="AA155" s="167">
        <f t="shared" si="18"/>
        <v>0</v>
      </c>
      <c r="AR155" s="17" t="s">
        <v>173</v>
      </c>
      <c r="AT155" s="17" t="s">
        <v>174</v>
      </c>
      <c r="AU155" s="17" t="s">
        <v>122</v>
      </c>
      <c r="AY155" s="17" t="s">
        <v>143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7" t="s">
        <v>122</v>
      </c>
      <c r="BK155" s="168">
        <f t="shared" si="24"/>
        <v>0</v>
      </c>
      <c r="BL155" s="17" t="s">
        <v>148</v>
      </c>
      <c r="BM155" s="17" t="s">
        <v>329</v>
      </c>
    </row>
    <row r="156" spans="2:65" s="1" customFormat="1" ht="22.5" customHeight="1">
      <c r="B156" s="131"/>
      <c r="C156" s="169" t="s">
        <v>330</v>
      </c>
      <c r="D156" s="169" t="s">
        <v>174</v>
      </c>
      <c r="E156" s="170" t="s">
        <v>331</v>
      </c>
      <c r="F156" s="239" t="s">
        <v>332</v>
      </c>
      <c r="G156" s="239"/>
      <c r="H156" s="239"/>
      <c r="I156" s="239"/>
      <c r="J156" s="171" t="s">
        <v>189</v>
      </c>
      <c r="K156" s="172">
        <v>660</v>
      </c>
      <c r="L156" s="240">
        <v>0</v>
      </c>
      <c r="M156" s="240"/>
      <c r="N156" s="241">
        <f t="shared" si="15"/>
        <v>0</v>
      </c>
      <c r="O156" s="238"/>
      <c r="P156" s="238"/>
      <c r="Q156" s="238"/>
      <c r="R156" s="134"/>
      <c r="T156" s="165" t="s">
        <v>5</v>
      </c>
      <c r="U156" s="43" t="s">
        <v>42</v>
      </c>
      <c r="V156" s="35"/>
      <c r="W156" s="166">
        <f t="shared" si="16"/>
        <v>0</v>
      </c>
      <c r="X156" s="166">
        <v>0</v>
      </c>
      <c r="Y156" s="166">
        <f t="shared" si="17"/>
        <v>0</v>
      </c>
      <c r="Z156" s="166">
        <v>0</v>
      </c>
      <c r="AA156" s="167">
        <f t="shared" si="18"/>
        <v>0</v>
      </c>
      <c r="AR156" s="17" t="s">
        <v>173</v>
      </c>
      <c r="AT156" s="17" t="s">
        <v>174</v>
      </c>
      <c r="AU156" s="17" t="s">
        <v>122</v>
      </c>
      <c r="AY156" s="17" t="s">
        <v>143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7" t="s">
        <v>122</v>
      </c>
      <c r="BK156" s="168">
        <f t="shared" si="24"/>
        <v>0</v>
      </c>
      <c r="BL156" s="17" t="s">
        <v>148</v>
      </c>
      <c r="BM156" s="17" t="s">
        <v>333</v>
      </c>
    </row>
    <row r="157" spans="2:65" s="1" customFormat="1" ht="22.5" customHeight="1">
      <c r="B157" s="131"/>
      <c r="C157" s="169" t="s">
        <v>288</v>
      </c>
      <c r="D157" s="169" t="s">
        <v>174</v>
      </c>
      <c r="E157" s="170" t="s">
        <v>334</v>
      </c>
      <c r="F157" s="239" t="s">
        <v>335</v>
      </c>
      <c r="G157" s="239"/>
      <c r="H157" s="239"/>
      <c r="I157" s="239"/>
      <c r="J157" s="171" t="s">
        <v>213</v>
      </c>
      <c r="K157" s="172">
        <v>55</v>
      </c>
      <c r="L157" s="240">
        <v>0</v>
      </c>
      <c r="M157" s="240"/>
      <c r="N157" s="241">
        <f t="shared" si="15"/>
        <v>0</v>
      </c>
      <c r="O157" s="238"/>
      <c r="P157" s="238"/>
      <c r="Q157" s="238"/>
      <c r="R157" s="134"/>
      <c r="T157" s="165" t="s">
        <v>5</v>
      </c>
      <c r="U157" s="43" t="s">
        <v>42</v>
      </c>
      <c r="V157" s="35"/>
      <c r="W157" s="166">
        <f t="shared" si="16"/>
        <v>0</v>
      </c>
      <c r="X157" s="166">
        <v>0</v>
      </c>
      <c r="Y157" s="166">
        <f t="shared" si="17"/>
        <v>0</v>
      </c>
      <c r="Z157" s="166">
        <v>0</v>
      </c>
      <c r="AA157" s="167">
        <f t="shared" si="18"/>
        <v>0</v>
      </c>
      <c r="AR157" s="17" t="s">
        <v>173</v>
      </c>
      <c r="AT157" s="17" t="s">
        <v>174</v>
      </c>
      <c r="AU157" s="17" t="s">
        <v>122</v>
      </c>
      <c r="AY157" s="17" t="s">
        <v>143</v>
      </c>
      <c r="BE157" s="105">
        <f t="shared" si="19"/>
        <v>0</v>
      </c>
      <c r="BF157" s="105">
        <f t="shared" si="20"/>
        <v>0</v>
      </c>
      <c r="BG157" s="105">
        <f t="shared" si="21"/>
        <v>0</v>
      </c>
      <c r="BH157" s="105">
        <f t="shared" si="22"/>
        <v>0</v>
      </c>
      <c r="BI157" s="105">
        <f t="shared" si="23"/>
        <v>0</v>
      </c>
      <c r="BJ157" s="17" t="s">
        <v>122</v>
      </c>
      <c r="BK157" s="168">
        <f t="shared" si="24"/>
        <v>0</v>
      </c>
      <c r="BL157" s="17" t="s">
        <v>148</v>
      </c>
      <c r="BM157" s="17" t="s">
        <v>336</v>
      </c>
    </row>
    <row r="158" spans="2:65" s="1" customFormat="1" ht="22.5" customHeight="1">
      <c r="B158" s="131"/>
      <c r="C158" s="169" t="s">
        <v>337</v>
      </c>
      <c r="D158" s="169" t="s">
        <v>174</v>
      </c>
      <c r="E158" s="170" t="s">
        <v>338</v>
      </c>
      <c r="F158" s="239" t="s">
        <v>339</v>
      </c>
      <c r="G158" s="239"/>
      <c r="H158" s="239"/>
      <c r="I158" s="239"/>
      <c r="J158" s="171" t="s">
        <v>213</v>
      </c>
      <c r="K158" s="172">
        <v>28</v>
      </c>
      <c r="L158" s="240">
        <v>0</v>
      </c>
      <c r="M158" s="240"/>
      <c r="N158" s="241">
        <f t="shared" si="15"/>
        <v>0</v>
      </c>
      <c r="O158" s="238"/>
      <c r="P158" s="238"/>
      <c r="Q158" s="238"/>
      <c r="R158" s="134"/>
      <c r="T158" s="165" t="s">
        <v>5</v>
      </c>
      <c r="U158" s="43" t="s">
        <v>42</v>
      </c>
      <c r="V158" s="35"/>
      <c r="W158" s="166">
        <f t="shared" si="16"/>
        <v>0</v>
      </c>
      <c r="X158" s="166">
        <v>0</v>
      </c>
      <c r="Y158" s="166">
        <f t="shared" si="17"/>
        <v>0</v>
      </c>
      <c r="Z158" s="166">
        <v>0</v>
      </c>
      <c r="AA158" s="167">
        <f t="shared" si="18"/>
        <v>0</v>
      </c>
      <c r="AR158" s="17" t="s">
        <v>173</v>
      </c>
      <c r="AT158" s="17" t="s">
        <v>174</v>
      </c>
      <c r="AU158" s="17" t="s">
        <v>122</v>
      </c>
      <c r="AY158" s="17" t="s">
        <v>143</v>
      </c>
      <c r="BE158" s="105">
        <f t="shared" si="19"/>
        <v>0</v>
      </c>
      <c r="BF158" s="105">
        <f t="shared" si="20"/>
        <v>0</v>
      </c>
      <c r="BG158" s="105">
        <f t="shared" si="21"/>
        <v>0</v>
      </c>
      <c r="BH158" s="105">
        <f t="shared" si="22"/>
        <v>0</v>
      </c>
      <c r="BI158" s="105">
        <f t="shared" si="23"/>
        <v>0</v>
      </c>
      <c r="BJ158" s="17" t="s">
        <v>122</v>
      </c>
      <c r="BK158" s="168">
        <f t="shared" si="24"/>
        <v>0</v>
      </c>
      <c r="BL158" s="17" t="s">
        <v>148</v>
      </c>
      <c r="BM158" s="17" t="s">
        <v>340</v>
      </c>
    </row>
    <row r="159" spans="2:65" s="1" customFormat="1" ht="22.5" customHeight="1">
      <c r="B159" s="131"/>
      <c r="C159" s="169" t="s">
        <v>292</v>
      </c>
      <c r="D159" s="169" t="s">
        <v>174</v>
      </c>
      <c r="E159" s="170" t="s">
        <v>341</v>
      </c>
      <c r="F159" s="239" t="s">
        <v>342</v>
      </c>
      <c r="G159" s="239"/>
      <c r="H159" s="239"/>
      <c r="I159" s="239"/>
      <c r="J159" s="171" t="s">
        <v>213</v>
      </c>
      <c r="K159" s="172">
        <v>19</v>
      </c>
      <c r="L159" s="240">
        <v>0</v>
      </c>
      <c r="M159" s="240"/>
      <c r="N159" s="241">
        <f t="shared" si="15"/>
        <v>0</v>
      </c>
      <c r="O159" s="238"/>
      <c r="P159" s="238"/>
      <c r="Q159" s="238"/>
      <c r="R159" s="134"/>
      <c r="T159" s="165" t="s">
        <v>5</v>
      </c>
      <c r="U159" s="43" t="s">
        <v>42</v>
      </c>
      <c r="V159" s="35"/>
      <c r="W159" s="166">
        <f t="shared" si="16"/>
        <v>0</v>
      </c>
      <c r="X159" s="166">
        <v>0</v>
      </c>
      <c r="Y159" s="166">
        <f t="shared" si="17"/>
        <v>0</v>
      </c>
      <c r="Z159" s="166">
        <v>0</v>
      </c>
      <c r="AA159" s="167">
        <f t="shared" si="18"/>
        <v>0</v>
      </c>
      <c r="AR159" s="17" t="s">
        <v>173</v>
      </c>
      <c r="AT159" s="17" t="s">
        <v>174</v>
      </c>
      <c r="AU159" s="17" t="s">
        <v>122</v>
      </c>
      <c r="AY159" s="17" t="s">
        <v>143</v>
      </c>
      <c r="BE159" s="105">
        <f t="shared" si="19"/>
        <v>0</v>
      </c>
      <c r="BF159" s="105">
        <f t="shared" si="20"/>
        <v>0</v>
      </c>
      <c r="BG159" s="105">
        <f t="shared" si="21"/>
        <v>0</v>
      </c>
      <c r="BH159" s="105">
        <f t="shared" si="22"/>
        <v>0</v>
      </c>
      <c r="BI159" s="105">
        <f t="shared" si="23"/>
        <v>0</v>
      </c>
      <c r="BJ159" s="17" t="s">
        <v>122</v>
      </c>
      <c r="BK159" s="168">
        <f t="shared" si="24"/>
        <v>0</v>
      </c>
      <c r="BL159" s="17" t="s">
        <v>148</v>
      </c>
      <c r="BM159" s="17" t="s">
        <v>343</v>
      </c>
    </row>
    <row r="160" spans="2:65" s="1" customFormat="1" ht="22.5" customHeight="1">
      <c r="B160" s="131"/>
      <c r="C160" s="169" t="s">
        <v>344</v>
      </c>
      <c r="D160" s="169" t="s">
        <v>174</v>
      </c>
      <c r="E160" s="170" t="s">
        <v>345</v>
      </c>
      <c r="F160" s="239" t="s">
        <v>346</v>
      </c>
      <c r="G160" s="239"/>
      <c r="H160" s="239"/>
      <c r="I160" s="239"/>
      <c r="J160" s="171" t="s">
        <v>213</v>
      </c>
      <c r="K160" s="172">
        <v>30</v>
      </c>
      <c r="L160" s="240">
        <v>0</v>
      </c>
      <c r="M160" s="240"/>
      <c r="N160" s="241">
        <f t="shared" si="15"/>
        <v>0</v>
      </c>
      <c r="O160" s="238"/>
      <c r="P160" s="238"/>
      <c r="Q160" s="238"/>
      <c r="R160" s="134"/>
      <c r="T160" s="165" t="s">
        <v>5</v>
      </c>
      <c r="U160" s="43" t="s">
        <v>42</v>
      </c>
      <c r="V160" s="35"/>
      <c r="W160" s="166">
        <f t="shared" si="16"/>
        <v>0</v>
      </c>
      <c r="X160" s="166">
        <v>0</v>
      </c>
      <c r="Y160" s="166">
        <f t="shared" si="17"/>
        <v>0</v>
      </c>
      <c r="Z160" s="166">
        <v>0</v>
      </c>
      <c r="AA160" s="167">
        <f t="shared" si="18"/>
        <v>0</v>
      </c>
      <c r="AR160" s="17" t="s">
        <v>173</v>
      </c>
      <c r="AT160" s="17" t="s">
        <v>174</v>
      </c>
      <c r="AU160" s="17" t="s">
        <v>122</v>
      </c>
      <c r="AY160" s="17" t="s">
        <v>143</v>
      </c>
      <c r="BE160" s="105">
        <f t="shared" si="19"/>
        <v>0</v>
      </c>
      <c r="BF160" s="105">
        <f t="shared" si="20"/>
        <v>0</v>
      </c>
      <c r="BG160" s="105">
        <f t="shared" si="21"/>
        <v>0</v>
      </c>
      <c r="BH160" s="105">
        <f t="shared" si="22"/>
        <v>0</v>
      </c>
      <c r="BI160" s="105">
        <f t="shared" si="23"/>
        <v>0</v>
      </c>
      <c r="BJ160" s="17" t="s">
        <v>122</v>
      </c>
      <c r="BK160" s="168">
        <f t="shared" si="24"/>
        <v>0</v>
      </c>
      <c r="BL160" s="17" t="s">
        <v>148</v>
      </c>
      <c r="BM160" s="17" t="s">
        <v>347</v>
      </c>
    </row>
    <row r="161" spans="2:65" s="1" customFormat="1" ht="22.5" customHeight="1">
      <c r="B161" s="131"/>
      <c r="C161" s="169" t="s">
        <v>295</v>
      </c>
      <c r="D161" s="169" t="s">
        <v>174</v>
      </c>
      <c r="E161" s="170" t="s">
        <v>348</v>
      </c>
      <c r="F161" s="239" t="s">
        <v>349</v>
      </c>
      <c r="G161" s="239"/>
      <c r="H161" s="239"/>
      <c r="I161" s="239"/>
      <c r="J161" s="171" t="s">
        <v>213</v>
      </c>
      <c r="K161" s="172">
        <v>33</v>
      </c>
      <c r="L161" s="240">
        <v>0</v>
      </c>
      <c r="M161" s="240"/>
      <c r="N161" s="241">
        <f t="shared" si="15"/>
        <v>0</v>
      </c>
      <c r="O161" s="238"/>
      <c r="P161" s="238"/>
      <c r="Q161" s="238"/>
      <c r="R161" s="134"/>
      <c r="T161" s="165" t="s">
        <v>5</v>
      </c>
      <c r="U161" s="43" t="s">
        <v>42</v>
      </c>
      <c r="V161" s="35"/>
      <c r="W161" s="166">
        <f t="shared" si="16"/>
        <v>0</v>
      </c>
      <c r="X161" s="166">
        <v>0</v>
      </c>
      <c r="Y161" s="166">
        <f t="shared" si="17"/>
        <v>0</v>
      </c>
      <c r="Z161" s="166">
        <v>0</v>
      </c>
      <c r="AA161" s="167">
        <f t="shared" si="18"/>
        <v>0</v>
      </c>
      <c r="AR161" s="17" t="s">
        <v>173</v>
      </c>
      <c r="AT161" s="17" t="s">
        <v>174</v>
      </c>
      <c r="AU161" s="17" t="s">
        <v>122</v>
      </c>
      <c r="AY161" s="17" t="s">
        <v>143</v>
      </c>
      <c r="BE161" s="105">
        <f t="shared" si="19"/>
        <v>0</v>
      </c>
      <c r="BF161" s="105">
        <f t="shared" si="20"/>
        <v>0</v>
      </c>
      <c r="BG161" s="105">
        <f t="shared" si="21"/>
        <v>0</v>
      </c>
      <c r="BH161" s="105">
        <f t="shared" si="22"/>
        <v>0</v>
      </c>
      <c r="BI161" s="105">
        <f t="shared" si="23"/>
        <v>0</v>
      </c>
      <c r="BJ161" s="17" t="s">
        <v>122</v>
      </c>
      <c r="BK161" s="168">
        <f t="shared" si="24"/>
        <v>0</v>
      </c>
      <c r="BL161" s="17" t="s">
        <v>148</v>
      </c>
      <c r="BM161" s="17" t="s">
        <v>350</v>
      </c>
    </row>
    <row r="162" spans="2:65" s="1" customFormat="1" ht="22.5" customHeight="1">
      <c r="B162" s="131"/>
      <c r="C162" s="169" t="s">
        <v>351</v>
      </c>
      <c r="D162" s="169" t="s">
        <v>174</v>
      </c>
      <c r="E162" s="170" t="s">
        <v>352</v>
      </c>
      <c r="F162" s="239" t="s">
        <v>353</v>
      </c>
      <c r="G162" s="239"/>
      <c r="H162" s="239"/>
      <c r="I162" s="239"/>
      <c r="J162" s="171" t="s">
        <v>213</v>
      </c>
      <c r="K162" s="172">
        <v>48</v>
      </c>
      <c r="L162" s="240">
        <v>0</v>
      </c>
      <c r="M162" s="240"/>
      <c r="N162" s="241">
        <f t="shared" si="15"/>
        <v>0</v>
      </c>
      <c r="O162" s="238"/>
      <c r="P162" s="238"/>
      <c r="Q162" s="238"/>
      <c r="R162" s="134"/>
      <c r="T162" s="165" t="s">
        <v>5</v>
      </c>
      <c r="U162" s="43" t="s">
        <v>42</v>
      </c>
      <c r="V162" s="35"/>
      <c r="W162" s="166">
        <f t="shared" si="16"/>
        <v>0</v>
      </c>
      <c r="X162" s="166">
        <v>0</v>
      </c>
      <c r="Y162" s="166">
        <f t="shared" si="17"/>
        <v>0</v>
      </c>
      <c r="Z162" s="166">
        <v>0</v>
      </c>
      <c r="AA162" s="167">
        <f t="shared" si="18"/>
        <v>0</v>
      </c>
      <c r="AR162" s="17" t="s">
        <v>173</v>
      </c>
      <c r="AT162" s="17" t="s">
        <v>174</v>
      </c>
      <c r="AU162" s="17" t="s">
        <v>122</v>
      </c>
      <c r="AY162" s="17" t="s">
        <v>143</v>
      </c>
      <c r="BE162" s="105">
        <f t="shared" si="19"/>
        <v>0</v>
      </c>
      <c r="BF162" s="105">
        <f t="shared" si="20"/>
        <v>0</v>
      </c>
      <c r="BG162" s="105">
        <f t="shared" si="21"/>
        <v>0</v>
      </c>
      <c r="BH162" s="105">
        <f t="shared" si="22"/>
        <v>0</v>
      </c>
      <c r="BI162" s="105">
        <f t="shared" si="23"/>
        <v>0</v>
      </c>
      <c r="BJ162" s="17" t="s">
        <v>122</v>
      </c>
      <c r="BK162" s="168">
        <f t="shared" si="24"/>
        <v>0</v>
      </c>
      <c r="BL162" s="17" t="s">
        <v>148</v>
      </c>
      <c r="BM162" s="17" t="s">
        <v>354</v>
      </c>
    </row>
    <row r="163" spans="2:65" s="1" customFormat="1" ht="22.5" customHeight="1">
      <c r="B163" s="131"/>
      <c r="C163" s="169" t="s">
        <v>298</v>
      </c>
      <c r="D163" s="169" t="s">
        <v>174</v>
      </c>
      <c r="E163" s="170" t="s">
        <v>355</v>
      </c>
      <c r="F163" s="239" t="s">
        <v>356</v>
      </c>
      <c r="G163" s="239"/>
      <c r="H163" s="239"/>
      <c r="I163" s="239"/>
      <c r="J163" s="171" t="s">
        <v>213</v>
      </c>
      <c r="K163" s="172">
        <v>12</v>
      </c>
      <c r="L163" s="240">
        <v>0</v>
      </c>
      <c r="M163" s="240"/>
      <c r="N163" s="241">
        <f t="shared" si="15"/>
        <v>0</v>
      </c>
      <c r="O163" s="238"/>
      <c r="P163" s="238"/>
      <c r="Q163" s="238"/>
      <c r="R163" s="134"/>
      <c r="T163" s="165" t="s">
        <v>5</v>
      </c>
      <c r="U163" s="43" t="s">
        <v>42</v>
      </c>
      <c r="V163" s="35"/>
      <c r="W163" s="166">
        <f t="shared" si="16"/>
        <v>0</v>
      </c>
      <c r="X163" s="166">
        <v>0</v>
      </c>
      <c r="Y163" s="166">
        <f t="shared" si="17"/>
        <v>0</v>
      </c>
      <c r="Z163" s="166">
        <v>0</v>
      </c>
      <c r="AA163" s="167">
        <f t="shared" si="18"/>
        <v>0</v>
      </c>
      <c r="AR163" s="17" t="s">
        <v>173</v>
      </c>
      <c r="AT163" s="17" t="s">
        <v>174</v>
      </c>
      <c r="AU163" s="17" t="s">
        <v>122</v>
      </c>
      <c r="AY163" s="17" t="s">
        <v>143</v>
      </c>
      <c r="BE163" s="105">
        <f t="shared" si="19"/>
        <v>0</v>
      </c>
      <c r="BF163" s="105">
        <f t="shared" si="20"/>
        <v>0</v>
      </c>
      <c r="BG163" s="105">
        <f t="shared" si="21"/>
        <v>0</v>
      </c>
      <c r="BH163" s="105">
        <f t="shared" si="22"/>
        <v>0</v>
      </c>
      <c r="BI163" s="105">
        <f t="shared" si="23"/>
        <v>0</v>
      </c>
      <c r="BJ163" s="17" t="s">
        <v>122</v>
      </c>
      <c r="BK163" s="168">
        <f t="shared" si="24"/>
        <v>0</v>
      </c>
      <c r="BL163" s="17" t="s">
        <v>148</v>
      </c>
      <c r="BM163" s="17" t="s">
        <v>357</v>
      </c>
    </row>
    <row r="164" spans="2:65" s="1" customFormat="1" ht="31.5" customHeight="1">
      <c r="B164" s="131"/>
      <c r="C164" s="169" t="s">
        <v>358</v>
      </c>
      <c r="D164" s="169" t="s">
        <v>174</v>
      </c>
      <c r="E164" s="170" t="s">
        <v>359</v>
      </c>
      <c r="F164" s="239" t="s">
        <v>360</v>
      </c>
      <c r="G164" s="239"/>
      <c r="H164" s="239"/>
      <c r="I164" s="239"/>
      <c r="J164" s="171" t="s">
        <v>213</v>
      </c>
      <c r="K164" s="172">
        <v>6</v>
      </c>
      <c r="L164" s="240">
        <v>0</v>
      </c>
      <c r="M164" s="240"/>
      <c r="N164" s="241">
        <f t="shared" si="15"/>
        <v>0</v>
      </c>
      <c r="O164" s="238"/>
      <c r="P164" s="238"/>
      <c r="Q164" s="238"/>
      <c r="R164" s="134"/>
      <c r="T164" s="165" t="s">
        <v>5</v>
      </c>
      <c r="U164" s="43" t="s">
        <v>42</v>
      </c>
      <c r="V164" s="35"/>
      <c r="W164" s="166">
        <f t="shared" si="16"/>
        <v>0</v>
      </c>
      <c r="X164" s="166">
        <v>0</v>
      </c>
      <c r="Y164" s="166">
        <f t="shared" si="17"/>
        <v>0</v>
      </c>
      <c r="Z164" s="166">
        <v>0</v>
      </c>
      <c r="AA164" s="167">
        <f t="shared" si="18"/>
        <v>0</v>
      </c>
      <c r="AR164" s="17" t="s">
        <v>173</v>
      </c>
      <c r="AT164" s="17" t="s">
        <v>174</v>
      </c>
      <c r="AU164" s="17" t="s">
        <v>122</v>
      </c>
      <c r="AY164" s="17" t="s">
        <v>143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7" t="s">
        <v>122</v>
      </c>
      <c r="BK164" s="168">
        <f t="shared" si="24"/>
        <v>0</v>
      </c>
      <c r="BL164" s="17" t="s">
        <v>148</v>
      </c>
      <c r="BM164" s="17" t="s">
        <v>361</v>
      </c>
    </row>
    <row r="165" spans="2:65" s="1" customFormat="1" ht="31.5" customHeight="1">
      <c r="B165" s="131"/>
      <c r="C165" s="169" t="s">
        <v>301</v>
      </c>
      <c r="D165" s="169" t="s">
        <v>174</v>
      </c>
      <c r="E165" s="170" t="s">
        <v>362</v>
      </c>
      <c r="F165" s="239" t="s">
        <v>363</v>
      </c>
      <c r="G165" s="239"/>
      <c r="H165" s="239"/>
      <c r="I165" s="239"/>
      <c r="J165" s="171" t="s">
        <v>213</v>
      </c>
      <c r="K165" s="172">
        <v>48</v>
      </c>
      <c r="L165" s="240">
        <v>0</v>
      </c>
      <c r="M165" s="240"/>
      <c r="N165" s="241">
        <f t="shared" si="15"/>
        <v>0</v>
      </c>
      <c r="O165" s="238"/>
      <c r="P165" s="238"/>
      <c r="Q165" s="238"/>
      <c r="R165" s="134"/>
      <c r="T165" s="165" t="s">
        <v>5</v>
      </c>
      <c r="U165" s="43" t="s">
        <v>42</v>
      </c>
      <c r="V165" s="35"/>
      <c r="W165" s="166">
        <f t="shared" si="16"/>
        <v>0</v>
      </c>
      <c r="X165" s="166">
        <v>0</v>
      </c>
      <c r="Y165" s="166">
        <f t="shared" si="17"/>
        <v>0</v>
      </c>
      <c r="Z165" s="166">
        <v>0</v>
      </c>
      <c r="AA165" s="167">
        <f t="shared" si="18"/>
        <v>0</v>
      </c>
      <c r="AR165" s="17" t="s">
        <v>173</v>
      </c>
      <c r="AT165" s="17" t="s">
        <v>174</v>
      </c>
      <c r="AU165" s="17" t="s">
        <v>122</v>
      </c>
      <c r="AY165" s="17" t="s">
        <v>143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7" t="s">
        <v>122</v>
      </c>
      <c r="BK165" s="168">
        <f t="shared" si="24"/>
        <v>0</v>
      </c>
      <c r="BL165" s="17" t="s">
        <v>148</v>
      </c>
      <c r="BM165" s="17" t="s">
        <v>364</v>
      </c>
    </row>
    <row r="166" spans="2:65" s="1" customFormat="1" ht="31.5" customHeight="1">
      <c r="B166" s="131"/>
      <c r="C166" s="169" t="s">
        <v>365</v>
      </c>
      <c r="D166" s="169" t="s">
        <v>174</v>
      </c>
      <c r="E166" s="170" t="s">
        <v>366</v>
      </c>
      <c r="F166" s="239" t="s">
        <v>367</v>
      </c>
      <c r="G166" s="239"/>
      <c r="H166" s="239"/>
      <c r="I166" s="239"/>
      <c r="J166" s="171" t="s">
        <v>213</v>
      </c>
      <c r="K166" s="172">
        <v>12</v>
      </c>
      <c r="L166" s="240">
        <v>0</v>
      </c>
      <c r="M166" s="240"/>
      <c r="N166" s="241">
        <f t="shared" si="15"/>
        <v>0</v>
      </c>
      <c r="O166" s="238"/>
      <c r="P166" s="238"/>
      <c r="Q166" s="238"/>
      <c r="R166" s="134"/>
      <c r="T166" s="165" t="s">
        <v>5</v>
      </c>
      <c r="U166" s="43" t="s">
        <v>42</v>
      </c>
      <c r="V166" s="35"/>
      <c r="W166" s="166">
        <f t="shared" si="16"/>
        <v>0</v>
      </c>
      <c r="X166" s="166">
        <v>0</v>
      </c>
      <c r="Y166" s="166">
        <f t="shared" si="17"/>
        <v>0</v>
      </c>
      <c r="Z166" s="166">
        <v>0</v>
      </c>
      <c r="AA166" s="167">
        <f t="shared" si="18"/>
        <v>0</v>
      </c>
      <c r="AR166" s="17" t="s">
        <v>173</v>
      </c>
      <c r="AT166" s="17" t="s">
        <v>174</v>
      </c>
      <c r="AU166" s="17" t="s">
        <v>122</v>
      </c>
      <c r="AY166" s="17" t="s">
        <v>143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7" t="s">
        <v>122</v>
      </c>
      <c r="BK166" s="168">
        <f t="shared" si="24"/>
        <v>0</v>
      </c>
      <c r="BL166" s="17" t="s">
        <v>148</v>
      </c>
      <c r="BM166" s="17" t="s">
        <v>368</v>
      </c>
    </row>
    <row r="167" spans="2:65" s="1" customFormat="1" ht="22.5" customHeight="1">
      <c r="B167" s="131"/>
      <c r="C167" s="169" t="s">
        <v>304</v>
      </c>
      <c r="D167" s="169" t="s">
        <v>174</v>
      </c>
      <c r="E167" s="170" t="s">
        <v>369</v>
      </c>
      <c r="F167" s="239" t="s">
        <v>370</v>
      </c>
      <c r="G167" s="239"/>
      <c r="H167" s="239"/>
      <c r="I167" s="239"/>
      <c r="J167" s="171" t="s">
        <v>189</v>
      </c>
      <c r="K167" s="172">
        <v>800</v>
      </c>
      <c r="L167" s="240">
        <v>0</v>
      </c>
      <c r="M167" s="240"/>
      <c r="N167" s="241">
        <f t="shared" si="15"/>
        <v>0</v>
      </c>
      <c r="O167" s="238"/>
      <c r="P167" s="238"/>
      <c r="Q167" s="238"/>
      <c r="R167" s="134"/>
      <c r="T167" s="165" t="s">
        <v>5</v>
      </c>
      <c r="U167" s="43" t="s">
        <v>42</v>
      </c>
      <c r="V167" s="35"/>
      <c r="W167" s="166">
        <f t="shared" si="16"/>
        <v>0</v>
      </c>
      <c r="X167" s="166">
        <v>0</v>
      </c>
      <c r="Y167" s="166">
        <f t="shared" si="17"/>
        <v>0</v>
      </c>
      <c r="Z167" s="166">
        <v>0</v>
      </c>
      <c r="AA167" s="167">
        <f t="shared" si="18"/>
        <v>0</v>
      </c>
      <c r="AR167" s="17" t="s">
        <v>173</v>
      </c>
      <c r="AT167" s="17" t="s">
        <v>174</v>
      </c>
      <c r="AU167" s="17" t="s">
        <v>122</v>
      </c>
      <c r="AY167" s="17" t="s">
        <v>143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7" t="s">
        <v>122</v>
      </c>
      <c r="BK167" s="168">
        <f t="shared" si="24"/>
        <v>0</v>
      </c>
      <c r="BL167" s="17" t="s">
        <v>148</v>
      </c>
      <c r="BM167" s="17" t="s">
        <v>371</v>
      </c>
    </row>
    <row r="168" spans="2:65" s="1" customFormat="1" ht="22.5" customHeight="1">
      <c r="B168" s="131"/>
      <c r="C168" s="169" t="s">
        <v>372</v>
      </c>
      <c r="D168" s="169" t="s">
        <v>174</v>
      </c>
      <c r="E168" s="170" t="s">
        <v>373</v>
      </c>
      <c r="F168" s="239" t="s">
        <v>374</v>
      </c>
      <c r="G168" s="239"/>
      <c r="H168" s="239"/>
      <c r="I168" s="239"/>
      <c r="J168" s="171" t="s">
        <v>189</v>
      </c>
      <c r="K168" s="172">
        <v>800</v>
      </c>
      <c r="L168" s="240">
        <v>0</v>
      </c>
      <c r="M168" s="240"/>
      <c r="N168" s="241">
        <f t="shared" si="15"/>
        <v>0</v>
      </c>
      <c r="O168" s="238"/>
      <c r="P168" s="238"/>
      <c r="Q168" s="238"/>
      <c r="R168" s="134"/>
      <c r="T168" s="165" t="s">
        <v>5</v>
      </c>
      <c r="U168" s="43" t="s">
        <v>42</v>
      </c>
      <c r="V168" s="35"/>
      <c r="W168" s="166">
        <f t="shared" si="16"/>
        <v>0</v>
      </c>
      <c r="X168" s="166">
        <v>0</v>
      </c>
      <c r="Y168" s="166">
        <f t="shared" si="17"/>
        <v>0</v>
      </c>
      <c r="Z168" s="166">
        <v>0</v>
      </c>
      <c r="AA168" s="167">
        <f t="shared" si="18"/>
        <v>0</v>
      </c>
      <c r="AR168" s="17" t="s">
        <v>173</v>
      </c>
      <c r="AT168" s="17" t="s">
        <v>174</v>
      </c>
      <c r="AU168" s="17" t="s">
        <v>122</v>
      </c>
      <c r="AY168" s="17" t="s">
        <v>143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7" t="s">
        <v>122</v>
      </c>
      <c r="BK168" s="168">
        <f t="shared" si="24"/>
        <v>0</v>
      </c>
      <c r="BL168" s="17" t="s">
        <v>148</v>
      </c>
      <c r="BM168" s="17" t="s">
        <v>375</v>
      </c>
    </row>
    <row r="169" spans="2:65" s="1" customFormat="1" ht="31.5" customHeight="1">
      <c r="B169" s="131"/>
      <c r="C169" s="169" t="s">
        <v>307</v>
      </c>
      <c r="D169" s="169" t="s">
        <v>174</v>
      </c>
      <c r="E169" s="170" t="s">
        <v>376</v>
      </c>
      <c r="F169" s="239" t="s">
        <v>377</v>
      </c>
      <c r="G169" s="239"/>
      <c r="H169" s="239"/>
      <c r="I169" s="239"/>
      <c r="J169" s="171" t="s">
        <v>213</v>
      </c>
      <c r="K169" s="172">
        <v>1</v>
      </c>
      <c r="L169" s="240">
        <v>0</v>
      </c>
      <c r="M169" s="240"/>
      <c r="N169" s="241">
        <f t="shared" si="15"/>
        <v>0</v>
      </c>
      <c r="O169" s="238"/>
      <c r="P169" s="238"/>
      <c r="Q169" s="238"/>
      <c r="R169" s="134"/>
      <c r="T169" s="165" t="s">
        <v>5</v>
      </c>
      <c r="U169" s="43" t="s">
        <v>42</v>
      </c>
      <c r="V169" s="35"/>
      <c r="W169" s="166">
        <f t="shared" si="16"/>
        <v>0</v>
      </c>
      <c r="X169" s="166">
        <v>0</v>
      </c>
      <c r="Y169" s="166">
        <f t="shared" si="17"/>
        <v>0</v>
      </c>
      <c r="Z169" s="166">
        <v>0</v>
      </c>
      <c r="AA169" s="167">
        <f t="shared" si="18"/>
        <v>0</v>
      </c>
      <c r="AR169" s="17" t="s">
        <v>173</v>
      </c>
      <c r="AT169" s="17" t="s">
        <v>174</v>
      </c>
      <c r="AU169" s="17" t="s">
        <v>122</v>
      </c>
      <c r="AY169" s="17" t="s">
        <v>143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7" t="s">
        <v>122</v>
      </c>
      <c r="BK169" s="168">
        <f t="shared" si="24"/>
        <v>0</v>
      </c>
      <c r="BL169" s="17" t="s">
        <v>148</v>
      </c>
      <c r="BM169" s="17" t="s">
        <v>378</v>
      </c>
    </row>
    <row r="170" spans="2:65" s="1" customFormat="1" ht="31.5" customHeight="1">
      <c r="B170" s="131"/>
      <c r="C170" s="169" t="s">
        <v>379</v>
      </c>
      <c r="D170" s="169" t="s">
        <v>174</v>
      </c>
      <c r="E170" s="170" t="s">
        <v>380</v>
      </c>
      <c r="F170" s="239" t="s">
        <v>381</v>
      </c>
      <c r="G170" s="239"/>
      <c r="H170" s="239"/>
      <c r="I170" s="239"/>
      <c r="J170" s="171" t="s">
        <v>213</v>
      </c>
      <c r="K170" s="172">
        <v>1</v>
      </c>
      <c r="L170" s="240">
        <v>0</v>
      </c>
      <c r="M170" s="240"/>
      <c r="N170" s="241">
        <f t="shared" si="15"/>
        <v>0</v>
      </c>
      <c r="O170" s="238"/>
      <c r="P170" s="238"/>
      <c r="Q170" s="238"/>
      <c r="R170" s="134"/>
      <c r="T170" s="165" t="s">
        <v>5</v>
      </c>
      <c r="U170" s="43" t="s">
        <v>42</v>
      </c>
      <c r="V170" s="35"/>
      <c r="W170" s="166">
        <f t="shared" si="16"/>
        <v>0</v>
      </c>
      <c r="X170" s="166">
        <v>0</v>
      </c>
      <c r="Y170" s="166">
        <f t="shared" si="17"/>
        <v>0</v>
      </c>
      <c r="Z170" s="166">
        <v>0</v>
      </c>
      <c r="AA170" s="167">
        <f t="shared" si="18"/>
        <v>0</v>
      </c>
      <c r="AR170" s="17" t="s">
        <v>173</v>
      </c>
      <c r="AT170" s="17" t="s">
        <v>174</v>
      </c>
      <c r="AU170" s="17" t="s">
        <v>122</v>
      </c>
      <c r="AY170" s="17" t="s">
        <v>143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7" t="s">
        <v>122</v>
      </c>
      <c r="BK170" s="168">
        <f t="shared" si="24"/>
        <v>0</v>
      </c>
      <c r="BL170" s="17" t="s">
        <v>148</v>
      </c>
      <c r="BM170" s="17" t="s">
        <v>382</v>
      </c>
    </row>
    <row r="171" spans="2:65" s="1" customFormat="1" ht="22.5" customHeight="1">
      <c r="B171" s="131"/>
      <c r="C171" s="169" t="s">
        <v>310</v>
      </c>
      <c r="D171" s="169" t="s">
        <v>174</v>
      </c>
      <c r="E171" s="170" t="s">
        <v>383</v>
      </c>
      <c r="F171" s="239" t="s">
        <v>384</v>
      </c>
      <c r="G171" s="239"/>
      <c r="H171" s="239"/>
      <c r="I171" s="239"/>
      <c r="J171" s="171" t="s">
        <v>291</v>
      </c>
      <c r="K171" s="172">
        <v>1</v>
      </c>
      <c r="L171" s="240">
        <v>0</v>
      </c>
      <c r="M171" s="240"/>
      <c r="N171" s="241">
        <f t="shared" si="15"/>
        <v>0</v>
      </c>
      <c r="O171" s="238"/>
      <c r="P171" s="238"/>
      <c r="Q171" s="238"/>
      <c r="R171" s="134"/>
      <c r="T171" s="165" t="s">
        <v>5</v>
      </c>
      <c r="U171" s="43" t="s">
        <v>42</v>
      </c>
      <c r="V171" s="35"/>
      <c r="W171" s="166">
        <f t="shared" si="16"/>
        <v>0</v>
      </c>
      <c r="X171" s="166">
        <v>1E-3</v>
      </c>
      <c r="Y171" s="166">
        <f t="shared" si="17"/>
        <v>1E-3</v>
      </c>
      <c r="Z171" s="166">
        <v>0</v>
      </c>
      <c r="AA171" s="167">
        <f t="shared" si="18"/>
        <v>0</v>
      </c>
      <c r="AR171" s="17" t="s">
        <v>173</v>
      </c>
      <c r="AT171" s="17" t="s">
        <v>174</v>
      </c>
      <c r="AU171" s="17" t="s">
        <v>122</v>
      </c>
      <c r="AY171" s="17" t="s">
        <v>143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7" t="s">
        <v>122</v>
      </c>
      <c r="BK171" s="168">
        <f t="shared" si="24"/>
        <v>0</v>
      </c>
      <c r="BL171" s="17" t="s">
        <v>148</v>
      </c>
      <c r="BM171" s="17" t="s">
        <v>385</v>
      </c>
    </row>
    <row r="172" spans="2:65" s="9" customFormat="1" ht="29.85" customHeight="1">
      <c r="B172" s="149"/>
      <c r="C172" s="150"/>
      <c r="D172" s="159" t="s">
        <v>253</v>
      </c>
      <c r="E172" s="159"/>
      <c r="F172" s="159"/>
      <c r="G172" s="159"/>
      <c r="H172" s="159"/>
      <c r="I172" s="159"/>
      <c r="J172" s="159"/>
      <c r="K172" s="159"/>
      <c r="L172" s="159"/>
      <c r="M172" s="159"/>
      <c r="N172" s="233">
        <f>BK172</f>
        <v>0</v>
      </c>
      <c r="O172" s="234"/>
      <c r="P172" s="234"/>
      <c r="Q172" s="234"/>
      <c r="R172" s="152"/>
      <c r="T172" s="153"/>
      <c r="U172" s="150"/>
      <c r="V172" s="150"/>
      <c r="W172" s="154">
        <f>SUM(W173:W200)</f>
        <v>0</v>
      </c>
      <c r="X172" s="150"/>
      <c r="Y172" s="154">
        <f>SUM(Y173:Y200)</f>
        <v>7.0000000000000001E-3</v>
      </c>
      <c r="Z172" s="150"/>
      <c r="AA172" s="155">
        <f>SUM(AA173:AA200)</f>
        <v>0</v>
      </c>
      <c r="AR172" s="156" t="s">
        <v>83</v>
      </c>
      <c r="AT172" s="157" t="s">
        <v>74</v>
      </c>
      <c r="AU172" s="157" t="s">
        <v>83</v>
      </c>
      <c r="AY172" s="156" t="s">
        <v>143</v>
      </c>
      <c r="BK172" s="158">
        <f>SUM(BK173:BK200)</f>
        <v>0</v>
      </c>
    </row>
    <row r="173" spans="2:65" s="1" customFormat="1" ht="22.5" customHeight="1">
      <c r="B173" s="131"/>
      <c r="C173" s="160" t="s">
        <v>386</v>
      </c>
      <c r="D173" s="160" t="s">
        <v>144</v>
      </c>
      <c r="E173" s="161" t="s">
        <v>387</v>
      </c>
      <c r="F173" s="237" t="s">
        <v>388</v>
      </c>
      <c r="G173" s="237"/>
      <c r="H173" s="237"/>
      <c r="I173" s="237"/>
      <c r="J173" s="162" t="s">
        <v>291</v>
      </c>
      <c r="K173" s="163">
        <v>1</v>
      </c>
      <c r="L173" s="225">
        <v>0</v>
      </c>
      <c r="M173" s="225"/>
      <c r="N173" s="238">
        <f t="shared" ref="N173:N200" si="25">ROUND(L173*K173,3)</f>
        <v>0</v>
      </c>
      <c r="O173" s="238"/>
      <c r="P173" s="238"/>
      <c r="Q173" s="238"/>
      <c r="R173" s="134"/>
      <c r="T173" s="165" t="s">
        <v>5</v>
      </c>
      <c r="U173" s="43" t="s">
        <v>42</v>
      </c>
      <c r="V173" s="35"/>
      <c r="W173" s="166">
        <f t="shared" ref="W173:W200" si="26">V173*K173</f>
        <v>0</v>
      </c>
      <c r="X173" s="166">
        <v>0</v>
      </c>
      <c r="Y173" s="166">
        <f t="shared" ref="Y173:Y200" si="27">X173*K173</f>
        <v>0</v>
      </c>
      <c r="Z173" s="166">
        <v>0</v>
      </c>
      <c r="AA173" s="167">
        <f t="shared" ref="AA173:AA200" si="28">Z173*K173</f>
        <v>0</v>
      </c>
      <c r="AR173" s="17" t="s">
        <v>148</v>
      </c>
      <c r="AT173" s="17" t="s">
        <v>144</v>
      </c>
      <c r="AU173" s="17" t="s">
        <v>122</v>
      </c>
      <c r="AY173" s="17" t="s">
        <v>143</v>
      </c>
      <c r="BE173" s="105">
        <f t="shared" ref="BE173:BE200" si="29">IF(U173="základná",N173,0)</f>
        <v>0</v>
      </c>
      <c r="BF173" s="105">
        <f t="shared" ref="BF173:BF200" si="30">IF(U173="znížená",N173,0)</f>
        <v>0</v>
      </c>
      <c r="BG173" s="105">
        <f t="shared" ref="BG173:BG200" si="31">IF(U173="zákl. prenesená",N173,0)</f>
        <v>0</v>
      </c>
      <c r="BH173" s="105">
        <f t="shared" ref="BH173:BH200" si="32">IF(U173="zníž. prenesená",N173,0)</f>
        <v>0</v>
      </c>
      <c r="BI173" s="105">
        <f t="shared" ref="BI173:BI200" si="33">IF(U173="nulová",N173,0)</f>
        <v>0</v>
      </c>
      <c r="BJ173" s="17" t="s">
        <v>122</v>
      </c>
      <c r="BK173" s="168">
        <f t="shared" ref="BK173:BK200" si="34">ROUND(L173*K173,3)</f>
        <v>0</v>
      </c>
      <c r="BL173" s="17" t="s">
        <v>148</v>
      </c>
      <c r="BM173" s="17" t="s">
        <v>389</v>
      </c>
    </row>
    <row r="174" spans="2:65" s="1" customFormat="1" ht="22.5" customHeight="1">
      <c r="B174" s="131"/>
      <c r="C174" s="160" t="s">
        <v>313</v>
      </c>
      <c r="D174" s="160" t="s">
        <v>144</v>
      </c>
      <c r="E174" s="161" t="s">
        <v>264</v>
      </c>
      <c r="F174" s="237" t="s">
        <v>265</v>
      </c>
      <c r="G174" s="237"/>
      <c r="H174" s="237"/>
      <c r="I174" s="237"/>
      <c r="J174" s="162" t="s">
        <v>266</v>
      </c>
      <c r="K174" s="163">
        <v>8</v>
      </c>
      <c r="L174" s="225">
        <v>0</v>
      </c>
      <c r="M174" s="225"/>
      <c r="N174" s="238">
        <f t="shared" si="25"/>
        <v>0</v>
      </c>
      <c r="O174" s="238"/>
      <c r="P174" s="238"/>
      <c r="Q174" s="238"/>
      <c r="R174" s="134"/>
      <c r="T174" s="165" t="s">
        <v>5</v>
      </c>
      <c r="U174" s="43" t="s">
        <v>42</v>
      </c>
      <c r="V174" s="35"/>
      <c r="W174" s="166">
        <f t="shared" si="26"/>
        <v>0</v>
      </c>
      <c r="X174" s="166">
        <v>0</v>
      </c>
      <c r="Y174" s="166">
        <f t="shared" si="27"/>
        <v>0</v>
      </c>
      <c r="Z174" s="166">
        <v>0</v>
      </c>
      <c r="AA174" s="167">
        <f t="shared" si="28"/>
        <v>0</v>
      </c>
      <c r="AR174" s="17" t="s">
        <v>148</v>
      </c>
      <c r="AT174" s="17" t="s">
        <v>144</v>
      </c>
      <c r="AU174" s="17" t="s">
        <v>122</v>
      </c>
      <c r="AY174" s="17" t="s">
        <v>143</v>
      </c>
      <c r="BE174" s="105">
        <f t="shared" si="29"/>
        <v>0</v>
      </c>
      <c r="BF174" s="105">
        <f t="shared" si="30"/>
        <v>0</v>
      </c>
      <c r="BG174" s="105">
        <f t="shared" si="31"/>
        <v>0</v>
      </c>
      <c r="BH174" s="105">
        <f t="shared" si="32"/>
        <v>0</v>
      </c>
      <c r="BI174" s="105">
        <f t="shared" si="33"/>
        <v>0</v>
      </c>
      <c r="BJ174" s="17" t="s">
        <v>122</v>
      </c>
      <c r="BK174" s="168">
        <f t="shared" si="34"/>
        <v>0</v>
      </c>
      <c r="BL174" s="17" t="s">
        <v>148</v>
      </c>
      <c r="BM174" s="17" t="s">
        <v>390</v>
      </c>
    </row>
    <row r="175" spans="2:65" s="1" customFormat="1" ht="22.5" customHeight="1">
      <c r="B175" s="131"/>
      <c r="C175" s="160" t="s">
        <v>391</v>
      </c>
      <c r="D175" s="160" t="s">
        <v>144</v>
      </c>
      <c r="E175" s="161" t="s">
        <v>392</v>
      </c>
      <c r="F175" s="237" t="s">
        <v>393</v>
      </c>
      <c r="G175" s="237"/>
      <c r="H175" s="237"/>
      <c r="I175" s="237"/>
      <c r="J175" s="162" t="s">
        <v>213</v>
      </c>
      <c r="K175" s="163">
        <v>8</v>
      </c>
      <c r="L175" s="225">
        <v>0</v>
      </c>
      <c r="M175" s="225"/>
      <c r="N175" s="238">
        <f t="shared" si="25"/>
        <v>0</v>
      </c>
      <c r="O175" s="238"/>
      <c r="P175" s="238"/>
      <c r="Q175" s="238"/>
      <c r="R175" s="134"/>
      <c r="T175" s="165" t="s">
        <v>5</v>
      </c>
      <c r="U175" s="43" t="s">
        <v>42</v>
      </c>
      <c r="V175" s="35"/>
      <c r="W175" s="166">
        <f t="shared" si="26"/>
        <v>0</v>
      </c>
      <c r="X175" s="166">
        <v>0</v>
      </c>
      <c r="Y175" s="166">
        <f t="shared" si="27"/>
        <v>0</v>
      </c>
      <c r="Z175" s="166">
        <v>0</v>
      </c>
      <c r="AA175" s="167">
        <f t="shared" si="28"/>
        <v>0</v>
      </c>
      <c r="AR175" s="17" t="s">
        <v>148</v>
      </c>
      <c r="AT175" s="17" t="s">
        <v>144</v>
      </c>
      <c r="AU175" s="17" t="s">
        <v>122</v>
      </c>
      <c r="AY175" s="17" t="s">
        <v>143</v>
      </c>
      <c r="BE175" s="105">
        <f t="shared" si="29"/>
        <v>0</v>
      </c>
      <c r="BF175" s="105">
        <f t="shared" si="30"/>
        <v>0</v>
      </c>
      <c r="BG175" s="105">
        <f t="shared" si="31"/>
        <v>0</v>
      </c>
      <c r="BH175" s="105">
        <f t="shared" si="32"/>
        <v>0</v>
      </c>
      <c r="BI175" s="105">
        <f t="shared" si="33"/>
        <v>0</v>
      </c>
      <c r="BJ175" s="17" t="s">
        <v>122</v>
      </c>
      <c r="BK175" s="168">
        <f t="shared" si="34"/>
        <v>0</v>
      </c>
      <c r="BL175" s="17" t="s">
        <v>148</v>
      </c>
      <c r="BM175" s="17" t="s">
        <v>394</v>
      </c>
    </row>
    <row r="176" spans="2:65" s="1" customFormat="1" ht="22.5" customHeight="1">
      <c r="B176" s="131"/>
      <c r="C176" s="160" t="s">
        <v>316</v>
      </c>
      <c r="D176" s="160" t="s">
        <v>144</v>
      </c>
      <c r="E176" s="161" t="s">
        <v>395</v>
      </c>
      <c r="F176" s="237" t="s">
        <v>396</v>
      </c>
      <c r="G176" s="237"/>
      <c r="H176" s="237"/>
      <c r="I176" s="237"/>
      <c r="J176" s="162" t="s">
        <v>213</v>
      </c>
      <c r="K176" s="163">
        <v>4</v>
      </c>
      <c r="L176" s="225">
        <v>0</v>
      </c>
      <c r="M176" s="225"/>
      <c r="N176" s="238">
        <f t="shared" si="25"/>
        <v>0</v>
      </c>
      <c r="O176" s="238"/>
      <c r="P176" s="238"/>
      <c r="Q176" s="238"/>
      <c r="R176" s="134"/>
      <c r="T176" s="165" t="s">
        <v>5</v>
      </c>
      <c r="U176" s="43" t="s">
        <v>42</v>
      </c>
      <c r="V176" s="35"/>
      <c r="W176" s="166">
        <f t="shared" si="26"/>
        <v>0</v>
      </c>
      <c r="X176" s="166">
        <v>0</v>
      </c>
      <c r="Y176" s="166">
        <f t="shared" si="27"/>
        <v>0</v>
      </c>
      <c r="Z176" s="166">
        <v>0</v>
      </c>
      <c r="AA176" s="167">
        <f t="shared" si="28"/>
        <v>0</v>
      </c>
      <c r="AR176" s="17" t="s">
        <v>148</v>
      </c>
      <c r="AT176" s="17" t="s">
        <v>144</v>
      </c>
      <c r="AU176" s="17" t="s">
        <v>122</v>
      </c>
      <c r="AY176" s="17" t="s">
        <v>143</v>
      </c>
      <c r="BE176" s="105">
        <f t="shared" si="29"/>
        <v>0</v>
      </c>
      <c r="BF176" s="105">
        <f t="shared" si="30"/>
        <v>0</v>
      </c>
      <c r="BG176" s="105">
        <f t="shared" si="31"/>
        <v>0</v>
      </c>
      <c r="BH176" s="105">
        <f t="shared" si="32"/>
        <v>0</v>
      </c>
      <c r="BI176" s="105">
        <f t="shared" si="33"/>
        <v>0</v>
      </c>
      <c r="BJ176" s="17" t="s">
        <v>122</v>
      </c>
      <c r="BK176" s="168">
        <f t="shared" si="34"/>
        <v>0</v>
      </c>
      <c r="BL176" s="17" t="s">
        <v>148</v>
      </c>
      <c r="BM176" s="17" t="s">
        <v>397</v>
      </c>
    </row>
    <row r="177" spans="2:65" s="1" customFormat="1" ht="22.5" customHeight="1">
      <c r="B177" s="131"/>
      <c r="C177" s="160" t="s">
        <v>398</v>
      </c>
      <c r="D177" s="160" t="s">
        <v>144</v>
      </c>
      <c r="E177" s="161" t="s">
        <v>399</v>
      </c>
      <c r="F177" s="237" t="s">
        <v>400</v>
      </c>
      <c r="G177" s="237"/>
      <c r="H177" s="237"/>
      <c r="I177" s="237"/>
      <c r="J177" s="162" t="s">
        <v>213</v>
      </c>
      <c r="K177" s="163">
        <v>8</v>
      </c>
      <c r="L177" s="225">
        <v>0</v>
      </c>
      <c r="M177" s="225"/>
      <c r="N177" s="238">
        <f t="shared" si="25"/>
        <v>0</v>
      </c>
      <c r="O177" s="238"/>
      <c r="P177" s="238"/>
      <c r="Q177" s="238"/>
      <c r="R177" s="134"/>
      <c r="T177" s="165" t="s">
        <v>5</v>
      </c>
      <c r="U177" s="43" t="s">
        <v>42</v>
      </c>
      <c r="V177" s="35"/>
      <c r="W177" s="166">
        <f t="shared" si="26"/>
        <v>0</v>
      </c>
      <c r="X177" s="166">
        <v>0</v>
      </c>
      <c r="Y177" s="166">
        <f t="shared" si="27"/>
        <v>0</v>
      </c>
      <c r="Z177" s="166">
        <v>0</v>
      </c>
      <c r="AA177" s="167">
        <f t="shared" si="28"/>
        <v>0</v>
      </c>
      <c r="AR177" s="17" t="s">
        <v>148</v>
      </c>
      <c r="AT177" s="17" t="s">
        <v>144</v>
      </c>
      <c r="AU177" s="17" t="s">
        <v>122</v>
      </c>
      <c r="AY177" s="17" t="s">
        <v>143</v>
      </c>
      <c r="BE177" s="105">
        <f t="shared" si="29"/>
        <v>0</v>
      </c>
      <c r="BF177" s="105">
        <f t="shared" si="30"/>
        <v>0</v>
      </c>
      <c r="BG177" s="105">
        <f t="shared" si="31"/>
        <v>0</v>
      </c>
      <c r="BH177" s="105">
        <f t="shared" si="32"/>
        <v>0</v>
      </c>
      <c r="BI177" s="105">
        <f t="shared" si="33"/>
        <v>0</v>
      </c>
      <c r="BJ177" s="17" t="s">
        <v>122</v>
      </c>
      <c r="BK177" s="168">
        <f t="shared" si="34"/>
        <v>0</v>
      </c>
      <c r="BL177" s="17" t="s">
        <v>148</v>
      </c>
      <c r="BM177" s="17" t="s">
        <v>401</v>
      </c>
    </row>
    <row r="178" spans="2:65" s="1" customFormat="1" ht="22.5" customHeight="1">
      <c r="B178" s="131"/>
      <c r="C178" s="160" t="s">
        <v>319</v>
      </c>
      <c r="D178" s="160" t="s">
        <v>144</v>
      </c>
      <c r="E178" s="161" t="s">
        <v>402</v>
      </c>
      <c r="F178" s="237" t="s">
        <v>403</v>
      </c>
      <c r="G178" s="237"/>
      <c r="H178" s="237"/>
      <c r="I178" s="237"/>
      <c r="J178" s="162" t="s">
        <v>213</v>
      </c>
      <c r="K178" s="163">
        <v>1</v>
      </c>
      <c r="L178" s="225">
        <v>0</v>
      </c>
      <c r="M178" s="225"/>
      <c r="N178" s="238">
        <f t="shared" si="25"/>
        <v>0</v>
      </c>
      <c r="O178" s="238"/>
      <c r="P178" s="238"/>
      <c r="Q178" s="238"/>
      <c r="R178" s="134"/>
      <c r="T178" s="165" t="s">
        <v>5</v>
      </c>
      <c r="U178" s="43" t="s">
        <v>42</v>
      </c>
      <c r="V178" s="35"/>
      <c r="W178" s="166">
        <f t="shared" si="26"/>
        <v>0</v>
      </c>
      <c r="X178" s="166">
        <v>0</v>
      </c>
      <c r="Y178" s="166">
        <f t="shared" si="27"/>
        <v>0</v>
      </c>
      <c r="Z178" s="166">
        <v>0</v>
      </c>
      <c r="AA178" s="167">
        <f t="shared" si="28"/>
        <v>0</v>
      </c>
      <c r="AR178" s="17" t="s">
        <v>148</v>
      </c>
      <c r="AT178" s="17" t="s">
        <v>144</v>
      </c>
      <c r="AU178" s="17" t="s">
        <v>122</v>
      </c>
      <c r="AY178" s="17" t="s">
        <v>143</v>
      </c>
      <c r="BE178" s="105">
        <f t="shared" si="29"/>
        <v>0</v>
      </c>
      <c r="BF178" s="105">
        <f t="shared" si="30"/>
        <v>0</v>
      </c>
      <c r="BG178" s="105">
        <f t="shared" si="31"/>
        <v>0</v>
      </c>
      <c r="BH178" s="105">
        <f t="shared" si="32"/>
        <v>0</v>
      </c>
      <c r="BI178" s="105">
        <f t="shared" si="33"/>
        <v>0</v>
      </c>
      <c r="BJ178" s="17" t="s">
        <v>122</v>
      </c>
      <c r="BK178" s="168">
        <f t="shared" si="34"/>
        <v>0</v>
      </c>
      <c r="BL178" s="17" t="s">
        <v>148</v>
      </c>
      <c r="BM178" s="17" t="s">
        <v>404</v>
      </c>
    </row>
    <row r="179" spans="2:65" s="1" customFormat="1" ht="22.5" customHeight="1">
      <c r="B179" s="131"/>
      <c r="C179" s="160" t="s">
        <v>405</v>
      </c>
      <c r="D179" s="160" t="s">
        <v>144</v>
      </c>
      <c r="E179" s="161" t="s">
        <v>406</v>
      </c>
      <c r="F179" s="237" t="s">
        <v>407</v>
      </c>
      <c r="G179" s="237"/>
      <c r="H179" s="237"/>
      <c r="I179" s="237"/>
      <c r="J179" s="162" t="s">
        <v>189</v>
      </c>
      <c r="K179" s="163">
        <v>20</v>
      </c>
      <c r="L179" s="225">
        <v>0</v>
      </c>
      <c r="M179" s="225"/>
      <c r="N179" s="238">
        <f t="shared" si="25"/>
        <v>0</v>
      </c>
      <c r="O179" s="238"/>
      <c r="P179" s="238"/>
      <c r="Q179" s="238"/>
      <c r="R179" s="134"/>
      <c r="T179" s="165" t="s">
        <v>5</v>
      </c>
      <c r="U179" s="43" t="s">
        <v>42</v>
      </c>
      <c r="V179" s="35"/>
      <c r="W179" s="166">
        <f t="shared" si="26"/>
        <v>0</v>
      </c>
      <c r="X179" s="166">
        <v>0</v>
      </c>
      <c r="Y179" s="166">
        <f t="shared" si="27"/>
        <v>0</v>
      </c>
      <c r="Z179" s="166">
        <v>0</v>
      </c>
      <c r="AA179" s="167">
        <f t="shared" si="28"/>
        <v>0</v>
      </c>
      <c r="AR179" s="17" t="s">
        <v>148</v>
      </c>
      <c r="AT179" s="17" t="s">
        <v>144</v>
      </c>
      <c r="AU179" s="17" t="s">
        <v>122</v>
      </c>
      <c r="AY179" s="17" t="s">
        <v>143</v>
      </c>
      <c r="BE179" s="105">
        <f t="shared" si="29"/>
        <v>0</v>
      </c>
      <c r="BF179" s="105">
        <f t="shared" si="30"/>
        <v>0</v>
      </c>
      <c r="BG179" s="105">
        <f t="shared" si="31"/>
        <v>0</v>
      </c>
      <c r="BH179" s="105">
        <f t="shared" si="32"/>
        <v>0</v>
      </c>
      <c r="BI179" s="105">
        <f t="shared" si="33"/>
        <v>0</v>
      </c>
      <c r="BJ179" s="17" t="s">
        <v>122</v>
      </c>
      <c r="BK179" s="168">
        <f t="shared" si="34"/>
        <v>0</v>
      </c>
      <c r="BL179" s="17" t="s">
        <v>148</v>
      </c>
      <c r="BM179" s="17" t="s">
        <v>408</v>
      </c>
    </row>
    <row r="180" spans="2:65" s="1" customFormat="1" ht="22.5" customHeight="1">
      <c r="B180" s="131"/>
      <c r="C180" s="160" t="s">
        <v>322</v>
      </c>
      <c r="D180" s="160" t="s">
        <v>144</v>
      </c>
      <c r="E180" s="161" t="s">
        <v>409</v>
      </c>
      <c r="F180" s="237" t="s">
        <v>410</v>
      </c>
      <c r="G180" s="237"/>
      <c r="H180" s="237"/>
      <c r="I180" s="237"/>
      <c r="J180" s="162" t="s">
        <v>213</v>
      </c>
      <c r="K180" s="163">
        <v>1</v>
      </c>
      <c r="L180" s="225">
        <v>0</v>
      </c>
      <c r="M180" s="225"/>
      <c r="N180" s="238">
        <f t="shared" si="25"/>
        <v>0</v>
      </c>
      <c r="O180" s="238"/>
      <c r="P180" s="238"/>
      <c r="Q180" s="238"/>
      <c r="R180" s="134"/>
      <c r="T180" s="165" t="s">
        <v>5</v>
      </c>
      <c r="U180" s="43" t="s">
        <v>42</v>
      </c>
      <c r="V180" s="35"/>
      <c r="W180" s="166">
        <f t="shared" si="26"/>
        <v>0</v>
      </c>
      <c r="X180" s="166">
        <v>0</v>
      </c>
      <c r="Y180" s="166">
        <f t="shared" si="27"/>
        <v>0</v>
      </c>
      <c r="Z180" s="166">
        <v>0</v>
      </c>
      <c r="AA180" s="167">
        <f t="shared" si="28"/>
        <v>0</v>
      </c>
      <c r="AR180" s="17" t="s">
        <v>148</v>
      </c>
      <c r="AT180" s="17" t="s">
        <v>144</v>
      </c>
      <c r="AU180" s="17" t="s">
        <v>122</v>
      </c>
      <c r="AY180" s="17" t="s">
        <v>143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7" t="s">
        <v>122</v>
      </c>
      <c r="BK180" s="168">
        <f t="shared" si="34"/>
        <v>0</v>
      </c>
      <c r="BL180" s="17" t="s">
        <v>148</v>
      </c>
      <c r="BM180" s="17" t="s">
        <v>411</v>
      </c>
    </row>
    <row r="181" spans="2:65" s="1" customFormat="1" ht="31.5" customHeight="1">
      <c r="B181" s="131"/>
      <c r="C181" s="160" t="s">
        <v>412</v>
      </c>
      <c r="D181" s="160" t="s">
        <v>144</v>
      </c>
      <c r="E181" s="161" t="s">
        <v>413</v>
      </c>
      <c r="F181" s="237" t="s">
        <v>414</v>
      </c>
      <c r="G181" s="237"/>
      <c r="H181" s="237"/>
      <c r="I181" s="237"/>
      <c r="J181" s="162" t="s">
        <v>213</v>
      </c>
      <c r="K181" s="163">
        <v>4</v>
      </c>
      <c r="L181" s="225">
        <v>0</v>
      </c>
      <c r="M181" s="225"/>
      <c r="N181" s="238">
        <f t="shared" si="25"/>
        <v>0</v>
      </c>
      <c r="O181" s="238"/>
      <c r="P181" s="238"/>
      <c r="Q181" s="238"/>
      <c r="R181" s="134"/>
      <c r="T181" s="165" t="s">
        <v>5</v>
      </c>
      <c r="U181" s="43" t="s">
        <v>42</v>
      </c>
      <c r="V181" s="35"/>
      <c r="W181" s="166">
        <f t="shared" si="26"/>
        <v>0</v>
      </c>
      <c r="X181" s="166">
        <v>1.5E-3</v>
      </c>
      <c r="Y181" s="166">
        <f t="shared" si="27"/>
        <v>6.0000000000000001E-3</v>
      </c>
      <c r="Z181" s="166">
        <v>0</v>
      </c>
      <c r="AA181" s="167">
        <f t="shared" si="28"/>
        <v>0</v>
      </c>
      <c r="AR181" s="17" t="s">
        <v>148</v>
      </c>
      <c r="AT181" s="17" t="s">
        <v>144</v>
      </c>
      <c r="AU181" s="17" t="s">
        <v>122</v>
      </c>
      <c r="AY181" s="17" t="s">
        <v>143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7" t="s">
        <v>122</v>
      </c>
      <c r="BK181" s="168">
        <f t="shared" si="34"/>
        <v>0</v>
      </c>
      <c r="BL181" s="17" t="s">
        <v>148</v>
      </c>
      <c r="BM181" s="17" t="s">
        <v>415</v>
      </c>
    </row>
    <row r="182" spans="2:65" s="1" customFormat="1" ht="22.5" customHeight="1">
      <c r="B182" s="131"/>
      <c r="C182" s="160" t="s">
        <v>326</v>
      </c>
      <c r="D182" s="160" t="s">
        <v>144</v>
      </c>
      <c r="E182" s="161" t="s">
        <v>416</v>
      </c>
      <c r="F182" s="237" t="s">
        <v>417</v>
      </c>
      <c r="G182" s="237"/>
      <c r="H182" s="237"/>
      <c r="I182" s="237"/>
      <c r="J182" s="162" t="s">
        <v>213</v>
      </c>
      <c r="K182" s="163">
        <v>1</v>
      </c>
      <c r="L182" s="225">
        <v>0</v>
      </c>
      <c r="M182" s="225"/>
      <c r="N182" s="238">
        <f t="shared" si="25"/>
        <v>0</v>
      </c>
      <c r="O182" s="238"/>
      <c r="P182" s="238"/>
      <c r="Q182" s="238"/>
      <c r="R182" s="134"/>
      <c r="T182" s="165" t="s">
        <v>5</v>
      </c>
      <c r="U182" s="43" t="s">
        <v>42</v>
      </c>
      <c r="V182" s="35"/>
      <c r="W182" s="166">
        <f t="shared" si="26"/>
        <v>0</v>
      </c>
      <c r="X182" s="166">
        <v>1E-3</v>
      </c>
      <c r="Y182" s="166">
        <f t="shared" si="27"/>
        <v>1E-3</v>
      </c>
      <c r="Z182" s="166">
        <v>0</v>
      </c>
      <c r="AA182" s="167">
        <f t="shared" si="28"/>
        <v>0</v>
      </c>
      <c r="AR182" s="17" t="s">
        <v>148</v>
      </c>
      <c r="AT182" s="17" t="s">
        <v>144</v>
      </c>
      <c r="AU182" s="17" t="s">
        <v>122</v>
      </c>
      <c r="AY182" s="17" t="s">
        <v>143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7" t="s">
        <v>122</v>
      </c>
      <c r="BK182" s="168">
        <f t="shared" si="34"/>
        <v>0</v>
      </c>
      <c r="BL182" s="17" t="s">
        <v>148</v>
      </c>
      <c r="BM182" s="17" t="s">
        <v>418</v>
      </c>
    </row>
    <row r="183" spans="2:65" s="1" customFormat="1" ht="31.5" customHeight="1">
      <c r="B183" s="131"/>
      <c r="C183" s="160" t="s">
        <v>419</v>
      </c>
      <c r="D183" s="160" t="s">
        <v>144</v>
      </c>
      <c r="E183" s="161" t="s">
        <v>420</v>
      </c>
      <c r="F183" s="237" t="s">
        <v>421</v>
      </c>
      <c r="G183" s="237"/>
      <c r="H183" s="237"/>
      <c r="I183" s="237"/>
      <c r="J183" s="162" t="s">
        <v>291</v>
      </c>
      <c r="K183" s="163">
        <v>1</v>
      </c>
      <c r="L183" s="225">
        <v>0</v>
      </c>
      <c r="M183" s="225"/>
      <c r="N183" s="238">
        <f t="shared" si="25"/>
        <v>0</v>
      </c>
      <c r="O183" s="238"/>
      <c r="P183" s="238"/>
      <c r="Q183" s="238"/>
      <c r="R183" s="134"/>
      <c r="T183" s="165" t="s">
        <v>5</v>
      </c>
      <c r="U183" s="43" t="s">
        <v>42</v>
      </c>
      <c r="V183" s="35"/>
      <c r="W183" s="166">
        <f t="shared" si="26"/>
        <v>0</v>
      </c>
      <c r="X183" s="166">
        <v>0</v>
      </c>
      <c r="Y183" s="166">
        <f t="shared" si="27"/>
        <v>0</v>
      </c>
      <c r="Z183" s="166">
        <v>0</v>
      </c>
      <c r="AA183" s="167">
        <f t="shared" si="28"/>
        <v>0</v>
      </c>
      <c r="AR183" s="17" t="s">
        <v>148</v>
      </c>
      <c r="AT183" s="17" t="s">
        <v>144</v>
      </c>
      <c r="AU183" s="17" t="s">
        <v>122</v>
      </c>
      <c r="AY183" s="17" t="s">
        <v>143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7" t="s">
        <v>122</v>
      </c>
      <c r="BK183" s="168">
        <f t="shared" si="34"/>
        <v>0</v>
      </c>
      <c r="BL183" s="17" t="s">
        <v>148</v>
      </c>
      <c r="BM183" s="17" t="s">
        <v>422</v>
      </c>
    </row>
    <row r="184" spans="2:65" s="1" customFormat="1" ht="22.5" customHeight="1">
      <c r="B184" s="131"/>
      <c r="C184" s="160" t="s">
        <v>329</v>
      </c>
      <c r="D184" s="160" t="s">
        <v>144</v>
      </c>
      <c r="E184" s="161" t="s">
        <v>423</v>
      </c>
      <c r="F184" s="237" t="s">
        <v>424</v>
      </c>
      <c r="G184" s="237"/>
      <c r="H184" s="237"/>
      <c r="I184" s="237"/>
      <c r="J184" s="162" t="s">
        <v>291</v>
      </c>
      <c r="K184" s="163">
        <v>1</v>
      </c>
      <c r="L184" s="225">
        <v>0</v>
      </c>
      <c r="M184" s="225"/>
      <c r="N184" s="238">
        <f t="shared" si="25"/>
        <v>0</v>
      </c>
      <c r="O184" s="238"/>
      <c r="P184" s="238"/>
      <c r="Q184" s="238"/>
      <c r="R184" s="134"/>
      <c r="T184" s="165" t="s">
        <v>5</v>
      </c>
      <c r="U184" s="43" t="s">
        <v>42</v>
      </c>
      <c r="V184" s="35"/>
      <c r="W184" s="166">
        <f t="shared" si="26"/>
        <v>0</v>
      </c>
      <c r="X184" s="166">
        <v>0</v>
      </c>
      <c r="Y184" s="166">
        <f t="shared" si="27"/>
        <v>0</v>
      </c>
      <c r="Z184" s="166">
        <v>0</v>
      </c>
      <c r="AA184" s="167">
        <f t="shared" si="28"/>
        <v>0</v>
      </c>
      <c r="AR184" s="17" t="s">
        <v>148</v>
      </c>
      <c r="AT184" s="17" t="s">
        <v>144</v>
      </c>
      <c r="AU184" s="17" t="s">
        <v>122</v>
      </c>
      <c r="AY184" s="17" t="s">
        <v>143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7" t="s">
        <v>122</v>
      </c>
      <c r="BK184" s="168">
        <f t="shared" si="34"/>
        <v>0</v>
      </c>
      <c r="BL184" s="17" t="s">
        <v>148</v>
      </c>
      <c r="BM184" s="17" t="s">
        <v>425</v>
      </c>
    </row>
    <row r="185" spans="2:65" s="1" customFormat="1" ht="22.5" customHeight="1">
      <c r="B185" s="131"/>
      <c r="C185" s="169" t="s">
        <v>426</v>
      </c>
      <c r="D185" s="169" t="s">
        <v>174</v>
      </c>
      <c r="E185" s="170" t="s">
        <v>427</v>
      </c>
      <c r="F185" s="239" t="s">
        <v>428</v>
      </c>
      <c r="G185" s="239"/>
      <c r="H185" s="239"/>
      <c r="I185" s="239"/>
      <c r="J185" s="171" t="s">
        <v>189</v>
      </c>
      <c r="K185" s="172">
        <v>8</v>
      </c>
      <c r="L185" s="240">
        <v>0</v>
      </c>
      <c r="M185" s="240"/>
      <c r="N185" s="241">
        <f t="shared" si="25"/>
        <v>0</v>
      </c>
      <c r="O185" s="238"/>
      <c r="P185" s="238"/>
      <c r="Q185" s="238"/>
      <c r="R185" s="134"/>
      <c r="T185" s="165" t="s">
        <v>5</v>
      </c>
      <c r="U185" s="43" t="s">
        <v>42</v>
      </c>
      <c r="V185" s="35"/>
      <c r="W185" s="166">
        <f t="shared" si="26"/>
        <v>0</v>
      </c>
      <c r="X185" s="166">
        <v>0</v>
      </c>
      <c r="Y185" s="166">
        <f t="shared" si="27"/>
        <v>0</v>
      </c>
      <c r="Z185" s="166">
        <v>0</v>
      </c>
      <c r="AA185" s="167">
        <f t="shared" si="28"/>
        <v>0</v>
      </c>
      <c r="AR185" s="17" t="s">
        <v>173</v>
      </c>
      <c r="AT185" s="17" t="s">
        <v>174</v>
      </c>
      <c r="AU185" s="17" t="s">
        <v>122</v>
      </c>
      <c r="AY185" s="17" t="s">
        <v>143</v>
      </c>
      <c r="BE185" s="105">
        <f t="shared" si="29"/>
        <v>0</v>
      </c>
      <c r="BF185" s="105">
        <f t="shared" si="30"/>
        <v>0</v>
      </c>
      <c r="BG185" s="105">
        <f t="shared" si="31"/>
        <v>0</v>
      </c>
      <c r="BH185" s="105">
        <f t="shared" si="32"/>
        <v>0</v>
      </c>
      <c r="BI185" s="105">
        <f t="shared" si="33"/>
        <v>0</v>
      </c>
      <c r="BJ185" s="17" t="s">
        <v>122</v>
      </c>
      <c r="BK185" s="168">
        <f t="shared" si="34"/>
        <v>0</v>
      </c>
      <c r="BL185" s="17" t="s">
        <v>148</v>
      </c>
      <c r="BM185" s="17" t="s">
        <v>429</v>
      </c>
    </row>
    <row r="186" spans="2:65" s="1" customFormat="1" ht="22.5" customHeight="1">
      <c r="B186" s="131"/>
      <c r="C186" s="169" t="s">
        <v>333</v>
      </c>
      <c r="D186" s="169" t="s">
        <v>174</v>
      </c>
      <c r="E186" s="170" t="s">
        <v>430</v>
      </c>
      <c r="F186" s="239" t="s">
        <v>431</v>
      </c>
      <c r="G186" s="239"/>
      <c r="H186" s="239"/>
      <c r="I186" s="239"/>
      <c r="J186" s="171" t="s">
        <v>189</v>
      </c>
      <c r="K186" s="172">
        <v>15</v>
      </c>
      <c r="L186" s="240">
        <v>0</v>
      </c>
      <c r="M186" s="240"/>
      <c r="N186" s="241">
        <f t="shared" si="25"/>
        <v>0</v>
      </c>
      <c r="O186" s="238"/>
      <c r="P186" s="238"/>
      <c r="Q186" s="238"/>
      <c r="R186" s="134"/>
      <c r="T186" s="165" t="s">
        <v>5</v>
      </c>
      <c r="U186" s="43" t="s">
        <v>42</v>
      </c>
      <c r="V186" s="35"/>
      <c r="W186" s="166">
        <f t="shared" si="26"/>
        <v>0</v>
      </c>
      <c r="X186" s="166">
        <v>0</v>
      </c>
      <c r="Y186" s="166">
        <f t="shared" si="27"/>
        <v>0</v>
      </c>
      <c r="Z186" s="166">
        <v>0</v>
      </c>
      <c r="AA186" s="167">
        <f t="shared" si="28"/>
        <v>0</v>
      </c>
      <c r="AR186" s="17" t="s">
        <v>173</v>
      </c>
      <c r="AT186" s="17" t="s">
        <v>174</v>
      </c>
      <c r="AU186" s="17" t="s">
        <v>122</v>
      </c>
      <c r="AY186" s="17" t="s">
        <v>143</v>
      </c>
      <c r="BE186" s="105">
        <f t="shared" si="29"/>
        <v>0</v>
      </c>
      <c r="BF186" s="105">
        <f t="shared" si="30"/>
        <v>0</v>
      </c>
      <c r="BG186" s="105">
        <f t="shared" si="31"/>
        <v>0</v>
      </c>
      <c r="BH186" s="105">
        <f t="shared" si="32"/>
        <v>0</v>
      </c>
      <c r="BI186" s="105">
        <f t="shared" si="33"/>
        <v>0</v>
      </c>
      <c r="BJ186" s="17" t="s">
        <v>122</v>
      </c>
      <c r="BK186" s="168">
        <f t="shared" si="34"/>
        <v>0</v>
      </c>
      <c r="BL186" s="17" t="s">
        <v>148</v>
      </c>
      <c r="BM186" s="17" t="s">
        <v>432</v>
      </c>
    </row>
    <row r="187" spans="2:65" s="1" customFormat="1" ht="22.5" customHeight="1">
      <c r="B187" s="131"/>
      <c r="C187" s="169" t="s">
        <v>433</v>
      </c>
      <c r="D187" s="169" t="s">
        <v>174</v>
      </c>
      <c r="E187" s="170" t="s">
        <v>434</v>
      </c>
      <c r="F187" s="239" t="s">
        <v>435</v>
      </c>
      <c r="G187" s="239"/>
      <c r="H187" s="239"/>
      <c r="I187" s="239"/>
      <c r="J187" s="171" t="s">
        <v>213</v>
      </c>
      <c r="K187" s="172">
        <v>8</v>
      </c>
      <c r="L187" s="240">
        <v>0</v>
      </c>
      <c r="M187" s="240"/>
      <c r="N187" s="241">
        <f t="shared" si="25"/>
        <v>0</v>
      </c>
      <c r="O187" s="238"/>
      <c r="P187" s="238"/>
      <c r="Q187" s="238"/>
      <c r="R187" s="134"/>
      <c r="T187" s="165" t="s">
        <v>5</v>
      </c>
      <c r="U187" s="43" t="s">
        <v>42</v>
      </c>
      <c r="V187" s="35"/>
      <c r="W187" s="166">
        <f t="shared" si="26"/>
        <v>0</v>
      </c>
      <c r="X187" s="166">
        <v>0</v>
      </c>
      <c r="Y187" s="166">
        <f t="shared" si="27"/>
        <v>0</v>
      </c>
      <c r="Z187" s="166">
        <v>0</v>
      </c>
      <c r="AA187" s="167">
        <f t="shared" si="28"/>
        <v>0</v>
      </c>
      <c r="AR187" s="17" t="s">
        <v>173</v>
      </c>
      <c r="AT187" s="17" t="s">
        <v>174</v>
      </c>
      <c r="AU187" s="17" t="s">
        <v>122</v>
      </c>
      <c r="AY187" s="17" t="s">
        <v>143</v>
      </c>
      <c r="BE187" s="105">
        <f t="shared" si="29"/>
        <v>0</v>
      </c>
      <c r="BF187" s="105">
        <f t="shared" si="30"/>
        <v>0</v>
      </c>
      <c r="BG187" s="105">
        <f t="shared" si="31"/>
        <v>0</v>
      </c>
      <c r="BH187" s="105">
        <f t="shared" si="32"/>
        <v>0</v>
      </c>
      <c r="BI187" s="105">
        <f t="shared" si="33"/>
        <v>0</v>
      </c>
      <c r="BJ187" s="17" t="s">
        <v>122</v>
      </c>
      <c r="BK187" s="168">
        <f t="shared" si="34"/>
        <v>0</v>
      </c>
      <c r="BL187" s="17" t="s">
        <v>148</v>
      </c>
      <c r="BM187" s="17" t="s">
        <v>436</v>
      </c>
    </row>
    <row r="188" spans="2:65" s="1" customFormat="1" ht="22.5" customHeight="1">
      <c r="B188" s="131"/>
      <c r="C188" s="169" t="s">
        <v>336</v>
      </c>
      <c r="D188" s="169" t="s">
        <v>174</v>
      </c>
      <c r="E188" s="170" t="s">
        <v>437</v>
      </c>
      <c r="F188" s="239" t="s">
        <v>438</v>
      </c>
      <c r="G188" s="239"/>
      <c r="H188" s="239"/>
      <c r="I188" s="239"/>
      <c r="J188" s="171" t="s">
        <v>189</v>
      </c>
      <c r="K188" s="172">
        <v>4</v>
      </c>
      <c r="L188" s="240">
        <v>0</v>
      </c>
      <c r="M188" s="240"/>
      <c r="N188" s="241">
        <f t="shared" si="25"/>
        <v>0</v>
      </c>
      <c r="O188" s="238"/>
      <c r="P188" s="238"/>
      <c r="Q188" s="238"/>
      <c r="R188" s="134"/>
      <c r="T188" s="165" t="s">
        <v>5</v>
      </c>
      <c r="U188" s="43" t="s">
        <v>42</v>
      </c>
      <c r="V188" s="35"/>
      <c r="W188" s="166">
        <f t="shared" si="26"/>
        <v>0</v>
      </c>
      <c r="X188" s="166">
        <v>0</v>
      </c>
      <c r="Y188" s="166">
        <f t="shared" si="27"/>
        <v>0</v>
      </c>
      <c r="Z188" s="166">
        <v>0</v>
      </c>
      <c r="AA188" s="167">
        <f t="shared" si="28"/>
        <v>0</v>
      </c>
      <c r="AR188" s="17" t="s">
        <v>173</v>
      </c>
      <c r="AT188" s="17" t="s">
        <v>174</v>
      </c>
      <c r="AU188" s="17" t="s">
        <v>122</v>
      </c>
      <c r="AY188" s="17" t="s">
        <v>143</v>
      </c>
      <c r="BE188" s="105">
        <f t="shared" si="29"/>
        <v>0</v>
      </c>
      <c r="BF188" s="105">
        <f t="shared" si="30"/>
        <v>0</v>
      </c>
      <c r="BG188" s="105">
        <f t="shared" si="31"/>
        <v>0</v>
      </c>
      <c r="BH188" s="105">
        <f t="shared" si="32"/>
        <v>0</v>
      </c>
      <c r="BI188" s="105">
        <f t="shared" si="33"/>
        <v>0</v>
      </c>
      <c r="BJ188" s="17" t="s">
        <v>122</v>
      </c>
      <c r="BK188" s="168">
        <f t="shared" si="34"/>
        <v>0</v>
      </c>
      <c r="BL188" s="17" t="s">
        <v>148</v>
      </c>
      <c r="BM188" s="17" t="s">
        <v>439</v>
      </c>
    </row>
    <row r="189" spans="2:65" s="1" customFormat="1" ht="22.5" customHeight="1">
      <c r="B189" s="131"/>
      <c r="C189" s="169" t="s">
        <v>440</v>
      </c>
      <c r="D189" s="169" t="s">
        <v>174</v>
      </c>
      <c r="E189" s="170" t="s">
        <v>441</v>
      </c>
      <c r="F189" s="239" t="s">
        <v>442</v>
      </c>
      <c r="G189" s="239"/>
      <c r="H189" s="239"/>
      <c r="I189" s="239"/>
      <c r="J189" s="171" t="s">
        <v>189</v>
      </c>
      <c r="K189" s="172">
        <v>8</v>
      </c>
      <c r="L189" s="240">
        <v>0</v>
      </c>
      <c r="M189" s="240"/>
      <c r="N189" s="241">
        <f t="shared" si="25"/>
        <v>0</v>
      </c>
      <c r="O189" s="238"/>
      <c r="P189" s="238"/>
      <c r="Q189" s="238"/>
      <c r="R189" s="134"/>
      <c r="T189" s="165" t="s">
        <v>5</v>
      </c>
      <c r="U189" s="43" t="s">
        <v>42</v>
      </c>
      <c r="V189" s="35"/>
      <c r="W189" s="166">
        <f t="shared" si="26"/>
        <v>0</v>
      </c>
      <c r="X189" s="166">
        <v>0</v>
      </c>
      <c r="Y189" s="166">
        <f t="shared" si="27"/>
        <v>0</v>
      </c>
      <c r="Z189" s="166">
        <v>0</v>
      </c>
      <c r="AA189" s="167">
        <f t="shared" si="28"/>
        <v>0</v>
      </c>
      <c r="AR189" s="17" t="s">
        <v>173</v>
      </c>
      <c r="AT189" s="17" t="s">
        <v>174</v>
      </c>
      <c r="AU189" s="17" t="s">
        <v>122</v>
      </c>
      <c r="AY189" s="17" t="s">
        <v>143</v>
      </c>
      <c r="BE189" s="105">
        <f t="shared" si="29"/>
        <v>0</v>
      </c>
      <c r="BF189" s="105">
        <f t="shared" si="30"/>
        <v>0</v>
      </c>
      <c r="BG189" s="105">
        <f t="shared" si="31"/>
        <v>0</v>
      </c>
      <c r="BH189" s="105">
        <f t="shared" si="32"/>
        <v>0</v>
      </c>
      <c r="BI189" s="105">
        <f t="shared" si="33"/>
        <v>0</v>
      </c>
      <c r="BJ189" s="17" t="s">
        <v>122</v>
      </c>
      <c r="BK189" s="168">
        <f t="shared" si="34"/>
        <v>0</v>
      </c>
      <c r="BL189" s="17" t="s">
        <v>148</v>
      </c>
      <c r="BM189" s="17" t="s">
        <v>443</v>
      </c>
    </row>
    <row r="190" spans="2:65" s="1" customFormat="1" ht="31.5" customHeight="1">
      <c r="B190" s="131"/>
      <c r="C190" s="169" t="s">
        <v>340</v>
      </c>
      <c r="D190" s="169" t="s">
        <v>174</v>
      </c>
      <c r="E190" s="170" t="s">
        <v>444</v>
      </c>
      <c r="F190" s="239" t="s">
        <v>445</v>
      </c>
      <c r="G190" s="239"/>
      <c r="H190" s="239"/>
      <c r="I190" s="239"/>
      <c r="J190" s="171" t="s">
        <v>189</v>
      </c>
      <c r="K190" s="172">
        <v>1</v>
      </c>
      <c r="L190" s="240">
        <v>0</v>
      </c>
      <c r="M190" s="240"/>
      <c r="N190" s="241">
        <f t="shared" si="25"/>
        <v>0</v>
      </c>
      <c r="O190" s="238"/>
      <c r="P190" s="238"/>
      <c r="Q190" s="238"/>
      <c r="R190" s="134"/>
      <c r="T190" s="165" t="s">
        <v>5</v>
      </c>
      <c r="U190" s="43" t="s">
        <v>42</v>
      </c>
      <c r="V190" s="35"/>
      <c r="W190" s="166">
        <f t="shared" si="26"/>
        <v>0</v>
      </c>
      <c r="X190" s="166">
        <v>0</v>
      </c>
      <c r="Y190" s="166">
        <f t="shared" si="27"/>
        <v>0</v>
      </c>
      <c r="Z190" s="166">
        <v>0</v>
      </c>
      <c r="AA190" s="167">
        <f t="shared" si="28"/>
        <v>0</v>
      </c>
      <c r="AR190" s="17" t="s">
        <v>173</v>
      </c>
      <c r="AT190" s="17" t="s">
        <v>174</v>
      </c>
      <c r="AU190" s="17" t="s">
        <v>122</v>
      </c>
      <c r="AY190" s="17" t="s">
        <v>143</v>
      </c>
      <c r="BE190" s="105">
        <f t="shared" si="29"/>
        <v>0</v>
      </c>
      <c r="BF190" s="105">
        <f t="shared" si="30"/>
        <v>0</v>
      </c>
      <c r="BG190" s="105">
        <f t="shared" si="31"/>
        <v>0</v>
      </c>
      <c r="BH190" s="105">
        <f t="shared" si="32"/>
        <v>0</v>
      </c>
      <c r="BI190" s="105">
        <f t="shared" si="33"/>
        <v>0</v>
      </c>
      <c r="BJ190" s="17" t="s">
        <v>122</v>
      </c>
      <c r="BK190" s="168">
        <f t="shared" si="34"/>
        <v>0</v>
      </c>
      <c r="BL190" s="17" t="s">
        <v>148</v>
      </c>
      <c r="BM190" s="17" t="s">
        <v>446</v>
      </c>
    </row>
    <row r="191" spans="2:65" s="1" customFormat="1" ht="22.5" customHeight="1">
      <c r="B191" s="131"/>
      <c r="C191" s="169" t="s">
        <v>447</v>
      </c>
      <c r="D191" s="169" t="s">
        <v>174</v>
      </c>
      <c r="E191" s="170" t="s">
        <v>448</v>
      </c>
      <c r="F191" s="239" t="s">
        <v>449</v>
      </c>
      <c r="G191" s="239"/>
      <c r="H191" s="239"/>
      <c r="I191" s="239"/>
      <c r="J191" s="171" t="s">
        <v>213</v>
      </c>
      <c r="K191" s="172">
        <v>4</v>
      </c>
      <c r="L191" s="240">
        <v>0</v>
      </c>
      <c r="M191" s="240"/>
      <c r="N191" s="241">
        <f t="shared" si="25"/>
        <v>0</v>
      </c>
      <c r="O191" s="238"/>
      <c r="P191" s="238"/>
      <c r="Q191" s="238"/>
      <c r="R191" s="134"/>
      <c r="T191" s="165" t="s">
        <v>5</v>
      </c>
      <c r="U191" s="43" t="s">
        <v>42</v>
      </c>
      <c r="V191" s="35"/>
      <c r="W191" s="166">
        <f t="shared" si="26"/>
        <v>0</v>
      </c>
      <c r="X191" s="166">
        <v>0</v>
      </c>
      <c r="Y191" s="166">
        <f t="shared" si="27"/>
        <v>0</v>
      </c>
      <c r="Z191" s="166">
        <v>0</v>
      </c>
      <c r="AA191" s="167">
        <f t="shared" si="28"/>
        <v>0</v>
      </c>
      <c r="AR191" s="17" t="s">
        <v>173</v>
      </c>
      <c r="AT191" s="17" t="s">
        <v>174</v>
      </c>
      <c r="AU191" s="17" t="s">
        <v>122</v>
      </c>
      <c r="AY191" s="17" t="s">
        <v>143</v>
      </c>
      <c r="BE191" s="105">
        <f t="shared" si="29"/>
        <v>0</v>
      </c>
      <c r="BF191" s="105">
        <f t="shared" si="30"/>
        <v>0</v>
      </c>
      <c r="BG191" s="105">
        <f t="shared" si="31"/>
        <v>0</v>
      </c>
      <c r="BH191" s="105">
        <f t="shared" si="32"/>
        <v>0</v>
      </c>
      <c r="BI191" s="105">
        <f t="shared" si="33"/>
        <v>0</v>
      </c>
      <c r="BJ191" s="17" t="s">
        <v>122</v>
      </c>
      <c r="BK191" s="168">
        <f t="shared" si="34"/>
        <v>0</v>
      </c>
      <c r="BL191" s="17" t="s">
        <v>148</v>
      </c>
      <c r="BM191" s="17" t="s">
        <v>450</v>
      </c>
    </row>
    <row r="192" spans="2:65" s="1" customFormat="1" ht="22.5" customHeight="1">
      <c r="B192" s="131"/>
      <c r="C192" s="169" t="s">
        <v>343</v>
      </c>
      <c r="D192" s="169" t="s">
        <v>174</v>
      </c>
      <c r="E192" s="170" t="s">
        <v>451</v>
      </c>
      <c r="F192" s="239" t="s">
        <v>452</v>
      </c>
      <c r="G192" s="239"/>
      <c r="H192" s="239"/>
      <c r="I192" s="239"/>
      <c r="J192" s="171" t="s">
        <v>213</v>
      </c>
      <c r="K192" s="172">
        <v>1</v>
      </c>
      <c r="L192" s="240">
        <v>0</v>
      </c>
      <c r="M192" s="240"/>
      <c r="N192" s="241">
        <f t="shared" si="25"/>
        <v>0</v>
      </c>
      <c r="O192" s="238"/>
      <c r="P192" s="238"/>
      <c r="Q192" s="238"/>
      <c r="R192" s="134"/>
      <c r="T192" s="165" t="s">
        <v>5</v>
      </c>
      <c r="U192" s="43" t="s">
        <v>42</v>
      </c>
      <c r="V192" s="35"/>
      <c r="W192" s="166">
        <f t="shared" si="26"/>
        <v>0</v>
      </c>
      <c r="X192" s="166">
        <v>0</v>
      </c>
      <c r="Y192" s="166">
        <f t="shared" si="27"/>
        <v>0</v>
      </c>
      <c r="Z192" s="166">
        <v>0</v>
      </c>
      <c r="AA192" s="167">
        <f t="shared" si="28"/>
        <v>0</v>
      </c>
      <c r="AR192" s="17" t="s">
        <v>173</v>
      </c>
      <c r="AT192" s="17" t="s">
        <v>174</v>
      </c>
      <c r="AU192" s="17" t="s">
        <v>122</v>
      </c>
      <c r="AY192" s="17" t="s">
        <v>143</v>
      </c>
      <c r="BE192" s="105">
        <f t="shared" si="29"/>
        <v>0</v>
      </c>
      <c r="BF192" s="105">
        <f t="shared" si="30"/>
        <v>0</v>
      </c>
      <c r="BG192" s="105">
        <f t="shared" si="31"/>
        <v>0</v>
      </c>
      <c r="BH192" s="105">
        <f t="shared" si="32"/>
        <v>0</v>
      </c>
      <c r="BI192" s="105">
        <f t="shared" si="33"/>
        <v>0</v>
      </c>
      <c r="BJ192" s="17" t="s">
        <v>122</v>
      </c>
      <c r="BK192" s="168">
        <f t="shared" si="34"/>
        <v>0</v>
      </c>
      <c r="BL192" s="17" t="s">
        <v>148</v>
      </c>
      <c r="BM192" s="17" t="s">
        <v>453</v>
      </c>
    </row>
    <row r="193" spans="2:65" s="1" customFormat="1" ht="22.5" customHeight="1">
      <c r="B193" s="131"/>
      <c r="C193" s="169" t="s">
        <v>454</v>
      </c>
      <c r="D193" s="169" t="s">
        <v>174</v>
      </c>
      <c r="E193" s="170" t="s">
        <v>455</v>
      </c>
      <c r="F193" s="239" t="s">
        <v>456</v>
      </c>
      <c r="G193" s="239"/>
      <c r="H193" s="239"/>
      <c r="I193" s="239"/>
      <c r="J193" s="171" t="s">
        <v>213</v>
      </c>
      <c r="K193" s="172">
        <v>20</v>
      </c>
      <c r="L193" s="240">
        <v>0</v>
      </c>
      <c r="M193" s="240"/>
      <c r="N193" s="241">
        <f t="shared" si="25"/>
        <v>0</v>
      </c>
      <c r="O193" s="238"/>
      <c r="P193" s="238"/>
      <c r="Q193" s="238"/>
      <c r="R193" s="134"/>
      <c r="T193" s="165" t="s">
        <v>5</v>
      </c>
      <c r="U193" s="43" t="s">
        <v>42</v>
      </c>
      <c r="V193" s="35"/>
      <c r="W193" s="166">
        <f t="shared" si="26"/>
        <v>0</v>
      </c>
      <c r="X193" s="166">
        <v>0</v>
      </c>
      <c r="Y193" s="166">
        <f t="shared" si="27"/>
        <v>0</v>
      </c>
      <c r="Z193" s="166">
        <v>0</v>
      </c>
      <c r="AA193" s="167">
        <f t="shared" si="28"/>
        <v>0</v>
      </c>
      <c r="AR193" s="17" t="s">
        <v>173</v>
      </c>
      <c r="AT193" s="17" t="s">
        <v>174</v>
      </c>
      <c r="AU193" s="17" t="s">
        <v>122</v>
      </c>
      <c r="AY193" s="17" t="s">
        <v>143</v>
      </c>
      <c r="BE193" s="105">
        <f t="shared" si="29"/>
        <v>0</v>
      </c>
      <c r="BF193" s="105">
        <f t="shared" si="30"/>
        <v>0</v>
      </c>
      <c r="BG193" s="105">
        <f t="shared" si="31"/>
        <v>0</v>
      </c>
      <c r="BH193" s="105">
        <f t="shared" si="32"/>
        <v>0</v>
      </c>
      <c r="BI193" s="105">
        <f t="shared" si="33"/>
        <v>0</v>
      </c>
      <c r="BJ193" s="17" t="s">
        <v>122</v>
      </c>
      <c r="BK193" s="168">
        <f t="shared" si="34"/>
        <v>0</v>
      </c>
      <c r="BL193" s="17" t="s">
        <v>148</v>
      </c>
      <c r="BM193" s="17" t="s">
        <v>457</v>
      </c>
    </row>
    <row r="194" spans="2:65" s="1" customFormat="1" ht="31.5" customHeight="1">
      <c r="B194" s="131"/>
      <c r="C194" s="169" t="s">
        <v>347</v>
      </c>
      <c r="D194" s="169" t="s">
        <v>174</v>
      </c>
      <c r="E194" s="170" t="s">
        <v>458</v>
      </c>
      <c r="F194" s="239" t="s">
        <v>459</v>
      </c>
      <c r="G194" s="239"/>
      <c r="H194" s="239"/>
      <c r="I194" s="239"/>
      <c r="J194" s="171" t="s">
        <v>213</v>
      </c>
      <c r="K194" s="172">
        <v>1</v>
      </c>
      <c r="L194" s="240">
        <v>0</v>
      </c>
      <c r="M194" s="240"/>
      <c r="N194" s="241">
        <f t="shared" si="25"/>
        <v>0</v>
      </c>
      <c r="O194" s="238"/>
      <c r="P194" s="238"/>
      <c r="Q194" s="238"/>
      <c r="R194" s="134"/>
      <c r="T194" s="165" t="s">
        <v>5</v>
      </c>
      <c r="U194" s="43" t="s">
        <v>42</v>
      </c>
      <c r="V194" s="35"/>
      <c r="W194" s="166">
        <f t="shared" si="26"/>
        <v>0</v>
      </c>
      <c r="X194" s="166">
        <v>0</v>
      </c>
      <c r="Y194" s="166">
        <f t="shared" si="27"/>
        <v>0</v>
      </c>
      <c r="Z194" s="166">
        <v>0</v>
      </c>
      <c r="AA194" s="167">
        <f t="shared" si="28"/>
        <v>0</v>
      </c>
      <c r="AR194" s="17" t="s">
        <v>173</v>
      </c>
      <c r="AT194" s="17" t="s">
        <v>174</v>
      </c>
      <c r="AU194" s="17" t="s">
        <v>122</v>
      </c>
      <c r="AY194" s="17" t="s">
        <v>143</v>
      </c>
      <c r="BE194" s="105">
        <f t="shared" si="29"/>
        <v>0</v>
      </c>
      <c r="BF194" s="105">
        <f t="shared" si="30"/>
        <v>0</v>
      </c>
      <c r="BG194" s="105">
        <f t="shared" si="31"/>
        <v>0</v>
      </c>
      <c r="BH194" s="105">
        <f t="shared" si="32"/>
        <v>0</v>
      </c>
      <c r="BI194" s="105">
        <f t="shared" si="33"/>
        <v>0</v>
      </c>
      <c r="BJ194" s="17" t="s">
        <v>122</v>
      </c>
      <c r="BK194" s="168">
        <f t="shared" si="34"/>
        <v>0</v>
      </c>
      <c r="BL194" s="17" t="s">
        <v>148</v>
      </c>
      <c r="BM194" s="17" t="s">
        <v>460</v>
      </c>
    </row>
    <row r="195" spans="2:65" s="1" customFormat="1" ht="31.5" customHeight="1">
      <c r="B195" s="131"/>
      <c r="C195" s="169" t="s">
        <v>461</v>
      </c>
      <c r="D195" s="169" t="s">
        <v>174</v>
      </c>
      <c r="E195" s="170" t="s">
        <v>462</v>
      </c>
      <c r="F195" s="239" t="s">
        <v>463</v>
      </c>
      <c r="G195" s="239"/>
      <c r="H195" s="239"/>
      <c r="I195" s="239"/>
      <c r="J195" s="171" t="s">
        <v>213</v>
      </c>
      <c r="K195" s="172">
        <v>1</v>
      </c>
      <c r="L195" s="240">
        <v>0</v>
      </c>
      <c r="M195" s="240"/>
      <c r="N195" s="241">
        <f t="shared" si="25"/>
        <v>0</v>
      </c>
      <c r="O195" s="238"/>
      <c r="P195" s="238"/>
      <c r="Q195" s="238"/>
      <c r="R195" s="134"/>
      <c r="T195" s="165" t="s">
        <v>5</v>
      </c>
      <c r="U195" s="43" t="s">
        <v>42</v>
      </c>
      <c r="V195" s="35"/>
      <c r="W195" s="166">
        <f t="shared" si="26"/>
        <v>0</v>
      </c>
      <c r="X195" s="166">
        <v>0</v>
      </c>
      <c r="Y195" s="166">
        <f t="shared" si="27"/>
        <v>0</v>
      </c>
      <c r="Z195" s="166">
        <v>0</v>
      </c>
      <c r="AA195" s="167">
        <f t="shared" si="28"/>
        <v>0</v>
      </c>
      <c r="AR195" s="17" t="s">
        <v>173</v>
      </c>
      <c r="AT195" s="17" t="s">
        <v>174</v>
      </c>
      <c r="AU195" s="17" t="s">
        <v>122</v>
      </c>
      <c r="AY195" s="17" t="s">
        <v>143</v>
      </c>
      <c r="BE195" s="105">
        <f t="shared" si="29"/>
        <v>0</v>
      </c>
      <c r="BF195" s="105">
        <f t="shared" si="30"/>
        <v>0</v>
      </c>
      <c r="BG195" s="105">
        <f t="shared" si="31"/>
        <v>0</v>
      </c>
      <c r="BH195" s="105">
        <f t="shared" si="32"/>
        <v>0</v>
      </c>
      <c r="BI195" s="105">
        <f t="shared" si="33"/>
        <v>0</v>
      </c>
      <c r="BJ195" s="17" t="s">
        <v>122</v>
      </c>
      <c r="BK195" s="168">
        <f t="shared" si="34"/>
        <v>0</v>
      </c>
      <c r="BL195" s="17" t="s">
        <v>148</v>
      </c>
      <c r="BM195" s="17" t="s">
        <v>464</v>
      </c>
    </row>
    <row r="196" spans="2:65" s="1" customFormat="1" ht="22.5" customHeight="1">
      <c r="B196" s="131"/>
      <c r="C196" s="169" t="s">
        <v>350</v>
      </c>
      <c r="D196" s="169" t="s">
        <v>174</v>
      </c>
      <c r="E196" s="170" t="s">
        <v>465</v>
      </c>
      <c r="F196" s="239" t="s">
        <v>466</v>
      </c>
      <c r="G196" s="239"/>
      <c r="H196" s="239"/>
      <c r="I196" s="239"/>
      <c r="J196" s="171" t="s">
        <v>213</v>
      </c>
      <c r="K196" s="172">
        <v>1</v>
      </c>
      <c r="L196" s="240">
        <v>0</v>
      </c>
      <c r="M196" s="240"/>
      <c r="N196" s="241">
        <f t="shared" si="25"/>
        <v>0</v>
      </c>
      <c r="O196" s="238"/>
      <c r="P196" s="238"/>
      <c r="Q196" s="238"/>
      <c r="R196" s="134"/>
      <c r="T196" s="165" t="s">
        <v>5</v>
      </c>
      <c r="U196" s="43" t="s">
        <v>42</v>
      </c>
      <c r="V196" s="35"/>
      <c r="W196" s="166">
        <f t="shared" si="26"/>
        <v>0</v>
      </c>
      <c r="X196" s="166">
        <v>0</v>
      </c>
      <c r="Y196" s="166">
        <f t="shared" si="27"/>
        <v>0</v>
      </c>
      <c r="Z196" s="166">
        <v>0</v>
      </c>
      <c r="AA196" s="167">
        <f t="shared" si="28"/>
        <v>0</v>
      </c>
      <c r="AR196" s="17" t="s">
        <v>173</v>
      </c>
      <c r="AT196" s="17" t="s">
        <v>174</v>
      </c>
      <c r="AU196" s="17" t="s">
        <v>122</v>
      </c>
      <c r="AY196" s="17" t="s">
        <v>143</v>
      </c>
      <c r="BE196" s="105">
        <f t="shared" si="29"/>
        <v>0</v>
      </c>
      <c r="BF196" s="105">
        <f t="shared" si="30"/>
        <v>0</v>
      </c>
      <c r="BG196" s="105">
        <f t="shared" si="31"/>
        <v>0</v>
      </c>
      <c r="BH196" s="105">
        <f t="shared" si="32"/>
        <v>0</v>
      </c>
      <c r="BI196" s="105">
        <f t="shared" si="33"/>
        <v>0</v>
      </c>
      <c r="BJ196" s="17" t="s">
        <v>122</v>
      </c>
      <c r="BK196" s="168">
        <f t="shared" si="34"/>
        <v>0</v>
      </c>
      <c r="BL196" s="17" t="s">
        <v>148</v>
      </c>
      <c r="BM196" s="17" t="s">
        <v>467</v>
      </c>
    </row>
    <row r="197" spans="2:65" s="1" customFormat="1" ht="31.5" customHeight="1">
      <c r="B197" s="131"/>
      <c r="C197" s="169" t="s">
        <v>468</v>
      </c>
      <c r="D197" s="169" t="s">
        <v>174</v>
      </c>
      <c r="E197" s="170" t="s">
        <v>469</v>
      </c>
      <c r="F197" s="239" t="s">
        <v>470</v>
      </c>
      <c r="G197" s="239"/>
      <c r="H197" s="239"/>
      <c r="I197" s="239"/>
      <c r="J197" s="171" t="s">
        <v>213</v>
      </c>
      <c r="K197" s="172">
        <v>1</v>
      </c>
      <c r="L197" s="240">
        <v>0</v>
      </c>
      <c r="M197" s="240"/>
      <c r="N197" s="241">
        <f t="shared" si="25"/>
        <v>0</v>
      </c>
      <c r="O197" s="238"/>
      <c r="P197" s="238"/>
      <c r="Q197" s="238"/>
      <c r="R197" s="134"/>
      <c r="T197" s="165" t="s">
        <v>5</v>
      </c>
      <c r="U197" s="43" t="s">
        <v>42</v>
      </c>
      <c r="V197" s="35"/>
      <c r="W197" s="166">
        <f t="shared" si="26"/>
        <v>0</v>
      </c>
      <c r="X197" s="166">
        <v>0</v>
      </c>
      <c r="Y197" s="166">
        <f t="shared" si="27"/>
        <v>0</v>
      </c>
      <c r="Z197" s="166">
        <v>0</v>
      </c>
      <c r="AA197" s="167">
        <f t="shared" si="28"/>
        <v>0</v>
      </c>
      <c r="AR197" s="17" t="s">
        <v>173</v>
      </c>
      <c r="AT197" s="17" t="s">
        <v>174</v>
      </c>
      <c r="AU197" s="17" t="s">
        <v>122</v>
      </c>
      <c r="AY197" s="17" t="s">
        <v>143</v>
      </c>
      <c r="BE197" s="105">
        <f t="shared" si="29"/>
        <v>0</v>
      </c>
      <c r="BF197" s="105">
        <f t="shared" si="30"/>
        <v>0</v>
      </c>
      <c r="BG197" s="105">
        <f t="shared" si="31"/>
        <v>0</v>
      </c>
      <c r="BH197" s="105">
        <f t="shared" si="32"/>
        <v>0</v>
      </c>
      <c r="BI197" s="105">
        <f t="shared" si="33"/>
        <v>0</v>
      </c>
      <c r="BJ197" s="17" t="s">
        <v>122</v>
      </c>
      <c r="BK197" s="168">
        <f t="shared" si="34"/>
        <v>0</v>
      </c>
      <c r="BL197" s="17" t="s">
        <v>148</v>
      </c>
      <c r="BM197" s="17" t="s">
        <v>471</v>
      </c>
    </row>
    <row r="198" spans="2:65" s="1" customFormat="1" ht="31.5" customHeight="1">
      <c r="B198" s="131"/>
      <c r="C198" s="169" t="s">
        <v>354</v>
      </c>
      <c r="D198" s="169" t="s">
        <v>174</v>
      </c>
      <c r="E198" s="170" t="s">
        <v>472</v>
      </c>
      <c r="F198" s="239" t="s">
        <v>473</v>
      </c>
      <c r="G198" s="239"/>
      <c r="H198" s="239"/>
      <c r="I198" s="239"/>
      <c r="J198" s="171" t="s">
        <v>213</v>
      </c>
      <c r="K198" s="172">
        <v>1</v>
      </c>
      <c r="L198" s="240">
        <v>0</v>
      </c>
      <c r="M198" s="240"/>
      <c r="N198" s="241">
        <f t="shared" si="25"/>
        <v>0</v>
      </c>
      <c r="O198" s="238"/>
      <c r="P198" s="238"/>
      <c r="Q198" s="238"/>
      <c r="R198" s="134"/>
      <c r="T198" s="165" t="s">
        <v>5</v>
      </c>
      <c r="U198" s="43" t="s">
        <v>42</v>
      </c>
      <c r="V198" s="35"/>
      <c r="W198" s="166">
        <f t="shared" si="26"/>
        <v>0</v>
      </c>
      <c r="X198" s="166">
        <v>0</v>
      </c>
      <c r="Y198" s="166">
        <f t="shared" si="27"/>
        <v>0</v>
      </c>
      <c r="Z198" s="166">
        <v>0</v>
      </c>
      <c r="AA198" s="167">
        <f t="shared" si="28"/>
        <v>0</v>
      </c>
      <c r="AR198" s="17" t="s">
        <v>173</v>
      </c>
      <c r="AT198" s="17" t="s">
        <v>174</v>
      </c>
      <c r="AU198" s="17" t="s">
        <v>122</v>
      </c>
      <c r="AY198" s="17" t="s">
        <v>143</v>
      </c>
      <c r="BE198" s="105">
        <f t="shared" si="29"/>
        <v>0</v>
      </c>
      <c r="BF198" s="105">
        <f t="shared" si="30"/>
        <v>0</v>
      </c>
      <c r="BG198" s="105">
        <f t="shared" si="31"/>
        <v>0</v>
      </c>
      <c r="BH198" s="105">
        <f t="shared" si="32"/>
        <v>0</v>
      </c>
      <c r="BI198" s="105">
        <f t="shared" si="33"/>
        <v>0</v>
      </c>
      <c r="BJ198" s="17" t="s">
        <v>122</v>
      </c>
      <c r="BK198" s="168">
        <f t="shared" si="34"/>
        <v>0</v>
      </c>
      <c r="BL198" s="17" t="s">
        <v>148</v>
      </c>
      <c r="BM198" s="17" t="s">
        <v>474</v>
      </c>
    </row>
    <row r="199" spans="2:65" s="1" customFormat="1" ht="22.5" customHeight="1">
      <c r="B199" s="131"/>
      <c r="C199" s="169" t="s">
        <v>475</v>
      </c>
      <c r="D199" s="169" t="s">
        <v>174</v>
      </c>
      <c r="E199" s="170" t="s">
        <v>476</v>
      </c>
      <c r="F199" s="239" t="s">
        <v>477</v>
      </c>
      <c r="G199" s="239"/>
      <c r="H199" s="239"/>
      <c r="I199" s="239"/>
      <c r="J199" s="171" t="s">
        <v>213</v>
      </c>
      <c r="K199" s="172">
        <v>2</v>
      </c>
      <c r="L199" s="240">
        <v>0</v>
      </c>
      <c r="M199" s="240"/>
      <c r="N199" s="241">
        <f t="shared" si="25"/>
        <v>0</v>
      </c>
      <c r="O199" s="238"/>
      <c r="P199" s="238"/>
      <c r="Q199" s="238"/>
      <c r="R199" s="134"/>
      <c r="T199" s="165" t="s">
        <v>5</v>
      </c>
      <c r="U199" s="43" t="s">
        <v>42</v>
      </c>
      <c r="V199" s="35"/>
      <c r="W199" s="166">
        <f t="shared" si="26"/>
        <v>0</v>
      </c>
      <c r="X199" s="166">
        <v>0</v>
      </c>
      <c r="Y199" s="166">
        <f t="shared" si="27"/>
        <v>0</v>
      </c>
      <c r="Z199" s="166">
        <v>0</v>
      </c>
      <c r="AA199" s="167">
        <f t="shared" si="28"/>
        <v>0</v>
      </c>
      <c r="AR199" s="17" t="s">
        <v>173</v>
      </c>
      <c r="AT199" s="17" t="s">
        <v>174</v>
      </c>
      <c r="AU199" s="17" t="s">
        <v>122</v>
      </c>
      <c r="AY199" s="17" t="s">
        <v>143</v>
      </c>
      <c r="BE199" s="105">
        <f t="shared" si="29"/>
        <v>0</v>
      </c>
      <c r="BF199" s="105">
        <f t="shared" si="30"/>
        <v>0</v>
      </c>
      <c r="BG199" s="105">
        <f t="shared" si="31"/>
        <v>0</v>
      </c>
      <c r="BH199" s="105">
        <f t="shared" si="32"/>
        <v>0</v>
      </c>
      <c r="BI199" s="105">
        <f t="shared" si="33"/>
        <v>0</v>
      </c>
      <c r="BJ199" s="17" t="s">
        <v>122</v>
      </c>
      <c r="BK199" s="168">
        <f t="shared" si="34"/>
        <v>0</v>
      </c>
      <c r="BL199" s="17" t="s">
        <v>148</v>
      </c>
      <c r="BM199" s="17" t="s">
        <v>478</v>
      </c>
    </row>
    <row r="200" spans="2:65" s="1" customFormat="1" ht="22.5" customHeight="1">
      <c r="B200" s="131"/>
      <c r="C200" s="169" t="s">
        <v>357</v>
      </c>
      <c r="D200" s="169" t="s">
        <v>174</v>
      </c>
      <c r="E200" s="170" t="s">
        <v>479</v>
      </c>
      <c r="F200" s="239" t="s">
        <v>480</v>
      </c>
      <c r="G200" s="239"/>
      <c r="H200" s="239"/>
      <c r="I200" s="239"/>
      <c r="J200" s="171" t="s">
        <v>213</v>
      </c>
      <c r="K200" s="172">
        <v>1</v>
      </c>
      <c r="L200" s="240">
        <v>0</v>
      </c>
      <c r="M200" s="240"/>
      <c r="N200" s="241">
        <f t="shared" si="25"/>
        <v>0</v>
      </c>
      <c r="O200" s="238"/>
      <c r="P200" s="238"/>
      <c r="Q200" s="238"/>
      <c r="R200" s="134"/>
      <c r="T200" s="165" t="s">
        <v>5</v>
      </c>
      <c r="U200" s="43" t="s">
        <v>42</v>
      </c>
      <c r="V200" s="35"/>
      <c r="W200" s="166">
        <f t="shared" si="26"/>
        <v>0</v>
      </c>
      <c r="X200" s="166">
        <v>0</v>
      </c>
      <c r="Y200" s="166">
        <f t="shared" si="27"/>
        <v>0</v>
      </c>
      <c r="Z200" s="166">
        <v>0</v>
      </c>
      <c r="AA200" s="167">
        <f t="shared" si="28"/>
        <v>0</v>
      </c>
      <c r="AR200" s="17" t="s">
        <v>173</v>
      </c>
      <c r="AT200" s="17" t="s">
        <v>174</v>
      </c>
      <c r="AU200" s="17" t="s">
        <v>122</v>
      </c>
      <c r="AY200" s="17" t="s">
        <v>143</v>
      </c>
      <c r="BE200" s="105">
        <f t="shared" si="29"/>
        <v>0</v>
      </c>
      <c r="BF200" s="105">
        <f t="shared" si="30"/>
        <v>0</v>
      </c>
      <c r="BG200" s="105">
        <f t="shared" si="31"/>
        <v>0</v>
      </c>
      <c r="BH200" s="105">
        <f t="shared" si="32"/>
        <v>0</v>
      </c>
      <c r="BI200" s="105">
        <f t="shared" si="33"/>
        <v>0</v>
      </c>
      <c r="BJ200" s="17" t="s">
        <v>122</v>
      </c>
      <c r="BK200" s="168">
        <f t="shared" si="34"/>
        <v>0</v>
      </c>
      <c r="BL200" s="17" t="s">
        <v>148</v>
      </c>
      <c r="BM200" s="17" t="s">
        <v>481</v>
      </c>
    </row>
    <row r="201" spans="2:65" s="1" customFormat="1" ht="49.9" customHeight="1">
      <c r="B201" s="34"/>
      <c r="C201" s="35"/>
      <c r="D201" s="151" t="s">
        <v>250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235">
        <f t="shared" ref="N201:N206" si="35">BK201</f>
        <v>0</v>
      </c>
      <c r="O201" s="236"/>
      <c r="P201" s="236"/>
      <c r="Q201" s="236"/>
      <c r="R201" s="36"/>
      <c r="T201" s="173"/>
      <c r="U201" s="35"/>
      <c r="V201" s="35"/>
      <c r="W201" s="35"/>
      <c r="X201" s="35"/>
      <c r="Y201" s="35"/>
      <c r="Z201" s="35"/>
      <c r="AA201" s="73"/>
      <c r="AT201" s="17" t="s">
        <v>74</v>
      </c>
      <c r="AU201" s="17" t="s">
        <v>75</v>
      </c>
      <c r="AY201" s="17" t="s">
        <v>251</v>
      </c>
      <c r="BK201" s="168">
        <f>SUM(BK202:BK206)</f>
        <v>0</v>
      </c>
    </row>
    <row r="202" spans="2:65" s="1" customFormat="1" ht="22.35" customHeight="1">
      <c r="B202" s="34"/>
      <c r="C202" s="174" t="s">
        <v>5</v>
      </c>
      <c r="D202" s="174" t="s">
        <v>144</v>
      </c>
      <c r="E202" s="175" t="s">
        <v>5</v>
      </c>
      <c r="F202" s="224" t="s">
        <v>5</v>
      </c>
      <c r="G202" s="224"/>
      <c r="H202" s="224"/>
      <c r="I202" s="224"/>
      <c r="J202" s="176" t="s">
        <v>5</v>
      </c>
      <c r="K202" s="164"/>
      <c r="L202" s="225"/>
      <c r="M202" s="226"/>
      <c r="N202" s="226">
        <f t="shared" si="35"/>
        <v>0</v>
      </c>
      <c r="O202" s="226"/>
      <c r="P202" s="226"/>
      <c r="Q202" s="226"/>
      <c r="R202" s="36"/>
      <c r="T202" s="165" t="s">
        <v>5</v>
      </c>
      <c r="U202" s="177" t="s">
        <v>42</v>
      </c>
      <c r="V202" s="35"/>
      <c r="W202" s="35"/>
      <c r="X202" s="35"/>
      <c r="Y202" s="35"/>
      <c r="Z202" s="35"/>
      <c r="AA202" s="73"/>
      <c r="AT202" s="17" t="s">
        <v>251</v>
      </c>
      <c r="AU202" s="17" t="s">
        <v>83</v>
      </c>
      <c r="AY202" s="17" t="s">
        <v>251</v>
      </c>
      <c r="BE202" s="105">
        <f>IF(U202="základná",N202,0)</f>
        <v>0</v>
      </c>
      <c r="BF202" s="105">
        <f>IF(U202="znížená",N202,0)</f>
        <v>0</v>
      </c>
      <c r="BG202" s="105">
        <f>IF(U202="zákl. prenesená",N202,0)</f>
        <v>0</v>
      </c>
      <c r="BH202" s="105">
        <f>IF(U202="zníž. prenesená",N202,0)</f>
        <v>0</v>
      </c>
      <c r="BI202" s="105">
        <f>IF(U202="nulová",N202,0)</f>
        <v>0</v>
      </c>
      <c r="BJ202" s="17" t="s">
        <v>122</v>
      </c>
      <c r="BK202" s="168">
        <f>L202*K202</f>
        <v>0</v>
      </c>
    </row>
    <row r="203" spans="2:65" s="1" customFormat="1" ht="22.35" customHeight="1">
      <c r="B203" s="34"/>
      <c r="C203" s="174" t="s">
        <v>5</v>
      </c>
      <c r="D203" s="174" t="s">
        <v>144</v>
      </c>
      <c r="E203" s="175" t="s">
        <v>5</v>
      </c>
      <c r="F203" s="224" t="s">
        <v>5</v>
      </c>
      <c r="G203" s="224"/>
      <c r="H203" s="224"/>
      <c r="I203" s="224"/>
      <c r="J203" s="176" t="s">
        <v>5</v>
      </c>
      <c r="K203" s="164"/>
      <c r="L203" s="225"/>
      <c r="M203" s="226"/>
      <c r="N203" s="226">
        <f t="shared" si="35"/>
        <v>0</v>
      </c>
      <c r="O203" s="226"/>
      <c r="P203" s="226"/>
      <c r="Q203" s="226"/>
      <c r="R203" s="36"/>
      <c r="T203" s="165" t="s">
        <v>5</v>
      </c>
      <c r="U203" s="177" t="s">
        <v>42</v>
      </c>
      <c r="V203" s="35"/>
      <c r="W203" s="35"/>
      <c r="X203" s="35"/>
      <c r="Y203" s="35"/>
      <c r="Z203" s="35"/>
      <c r="AA203" s="73"/>
      <c r="AT203" s="17" t="s">
        <v>251</v>
      </c>
      <c r="AU203" s="17" t="s">
        <v>83</v>
      </c>
      <c r="AY203" s="17" t="s">
        <v>251</v>
      </c>
      <c r="BE203" s="105">
        <f>IF(U203="základná",N203,0)</f>
        <v>0</v>
      </c>
      <c r="BF203" s="105">
        <f>IF(U203="znížená",N203,0)</f>
        <v>0</v>
      </c>
      <c r="BG203" s="105">
        <f>IF(U203="zákl. prenesená",N203,0)</f>
        <v>0</v>
      </c>
      <c r="BH203" s="105">
        <f>IF(U203="zníž. prenesená",N203,0)</f>
        <v>0</v>
      </c>
      <c r="BI203" s="105">
        <f>IF(U203="nulová",N203,0)</f>
        <v>0</v>
      </c>
      <c r="BJ203" s="17" t="s">
        <v>122</v>
      </c>
      <c r="BK203" s="168">
        <f>L203*K203</f>
        <v>0</v>
      </c>
    </row>
    <row r="204" spans="2:65" s="1" customFormat="1" ht="22.35" customHeight="1">
      <c r="B204" s="34"/>
      <c r="C204" s="174" t="s">
        <v>5</v>
      </c>
      <c r="D204" s="174" t="s">
        <v>144</v>
      </c>
      <c r="E204" s="175" t="s">
        <v>5</v>
      </c>
      <c r="F204" s="224" t="s">
        <v>5</v>
      </c>
      <c r="G204" s="224"/>
      <c r="H204" s="224"/>
      <c r="I204" s="224"/>
      <c r="J204" s="176" t="s">
        <v>5</v>
      </c>
      <c r="K204" s="164"/>
      <c r="L204" s="225"/>
      <c r="M204" s="226"/>
      <c r="N204" s="226">
        <f t="shared" si="35"/>
        <v>0</v>
      </c>
      <c r="O204" s="226"/>
      <c r="P204" s="226"/>
      <c r="Q204" s="226"/>
      <c r="R204" s="36"/>
      <c r="T204" s="165" t="s">
        <v>5</v>
      </c>
      <c r="U204" s="177" t="s">
        <v>42</v>
      </c>
      <c r="V204" s="35"/>
      <c r="W204" s="35"/>
      <c r="X204" s="35"/>
      <c r="Y204" s="35"/>
      <c r="Z204" s="35"/>
      <c r="AA204" s="73"/>
      <c r="AT204" s="17" t="s">
        <v>251</v>
      </c>
      <c r="AU204" s="17" t="s">
        <v>83</v>
      </c>
      <c r="AY204" s="17" t="s">
        <v>251</v>
      </c>
      <c r="BE204" s="105">
        <f>IF(U204="základná",N204,0)</f>
        <v>0</v>
      </c>
      <c r="BF204" s="105">
        <f>IF(U204="znížená",N204,0)</f>
        <v>0</v>
      </c>
      <c r="BG204" s="105">
        <f>IF(U204="zákl. prenesená",N204,0)</f>
        <v>0</v>
      </c>
      <c r="BH204" s="105">
        <f>IF(U204="zníž. prenesená",N204,0)</f>
        <v>0</v>
      </c>
      <c r="BI204" s="105">
        <f>IF(U204="nulová",N204,0)</f>
        <v>0</v>
      </c>
      <c r="BJ204" s="17" t="s">
        <v>122</v>
      </c>
      <c r="BK204" s="168">
        <f>L204*K204</f>
        <v>0</v>
      </c>
    </row>
    <row r="205" spans="2:65" s="1" customFormat="1" ht="22.35" customHeight="1">
      <c r="B205" s="34"/>
      <c r="C205" s="174" t="s">
        <v>5</v>
      </c>
      <c r="D205" s="174" t="s">
        <v>144</v>
      </c>
      <c r="E205" s="175" t="s">
        <v>5</v>
      </c>
      <c r="F205" s="224" t="s">
        <v>5</v>
      </c>
      <c r="G205" s="224"/>
      <c r="H205" s="224"/>
      <c r="I205" s="224"/>
      <c r="J205" s="176" t="s">
        <v>5</v>
      </c>
      <c r="K205" s="164"/>
      <c r="L205" s="225"/>
      <c r="M205" s="226"/>
      <c r="N205" s="226">
        <f t="shared" si="35"/>
        <v>0</v>
      </c>
      <c r="O205" s="226"/>
      <c r="P205" s="226"/>
      <c r="Q205" s="226"/>
      <c r="R205" s="36"/>
      <c r="T205" s="165" t="s">
        <v>5</v>
      </c>
      <c r="U205" s="177" t="s">
        <v>42</v>
      </c>
      <c r="V205" s="35"/>
      <c r="W205" s="35"/>
      <c r="X205" s="35"/>
      <c r="Y205" s="35"/>
      <c r="Z205" s="35"/>
      <c r="AA205" s="73"/>
      <c r="AT205" s="17" t="s">
        <v>251</v>
      </c>
      <c r="AU205" s="17" t="s">
        <v>83</v>
      </c>
      <c r="AY205" s="17" t="s">
        <v>251</v>
      </c>
      <c r="BE205" s="105">
        <f>IF(U205="základná",N205,0)</f>
        <v>0</v>
      </c>
      <c r="BF205" s="105">
        <f>IF(U205="znížená",N205,0)</f>
        <v>0</v>
      </c>
      <c r="BG205" s="105">
        <f>IF(U205="zákl. prenesená",N205,0)</f>
        <v>0</v>
      </c>
      <c r="BH205" s="105">
        <f>IF(U205="zníž. prenesená",N205,0)</f>
        <v>0</v>
      </c>
      <c r="BI205" s="105">
        <f>IF(U205="nulová",N205,0)</f>
        <v>0</v>
      </c>
      <c r="BJ205" s="17" t="s">
        <v>122</v>
      </c>
      <c r="BK205" s="168">
        <f>L205*K205</f>
        <v>0</v>
      </c>
    </row>
    <row r="206" spans="2:65" s="1" customFormat="1" ht="22.35" customHeight="1">
      <c r="B206" s="34"/>
      <c r="C206" s="174" t="s">
        <v>5</v>
      </c>
      <c r="D206" s="174" t="s">
        <v>144</v>
      </c>
      <c r="E206" s="175" t="s">
        <v>5</v>
      </c>
      <c r="F206" s="224" t="s">
        <v>5</v>
      </c>
      <c r="G206" s="224"/>
      <c r="H206" s="224"/>
      <c r="I206" s="224"/>
      <c r="J206" s="176" t="s">
        <v>5</v>
      </c>
      <c r="K206" s="164"/>
      <c r="L206" s="225"/>
      <c r="M206" s="226"/>
      <c r="N206" s="226">
        <f t="shared" si="35"/>
        <v>0</v>
      </c>
      <c r="O206" s="226"/>
      <c r="P206" s="226"/>
      <c r="Q206" s="226"/>
      <c r="R206" s="36"/>
      <c r="T206" s="165" t="s">
        <v>5</v>
      </c>
      <c r="U206" s="177" t="s">
        <v>42</v>
      </c>
      <c r="V206" s="55"/>
      <c r="W206" s="55"/>
      <c r="X206" s="55"/>
      <c r="Y206" s="55"/>
      <c r="Z206" s="55"/>
      <c r="AA206" s="57"/>
      <c r="AT206" s="17" t="s">
        <v>251</v>
      </c>
      <c r="AU206" s="17" t="s">
        <v>83</v>
      </c>
      <c r="AY206" s="17" t="s">
        <v>251</v>
      </c>
      <c r="BE206" s="105">
        <f>IF(U206="základná",N206,0)</f>
        <v>0</v>
      </c>
      <c r="BF206" s="105">
        <f>IF(U206="znížená",N206,0)</f>
        <v>0</v>
      </c>
      <c r="BG206" s="105">
        <f>IF(U206="zákl. prenesená",N206,0)</f>
        <v>0</v>
      </c>
      <c r="BH206" s="105">
        <f>IF(U206="zníž. prenesená",N206,0)</f>
        <v>0</v>
      </c>
      <c r="BI206" s="105">
        <f>IF(U206="nulová",N206,0)</f>
        <v>0</v>
      </c>
      <c r="BJ206" s="17" t="s">
        <v>122</v>
      </c>
      <c r="BK206" s="168">
        <f>L206*K206</f>
        <v>0</v>
      </c>
    </row>
    <row r="207" spans="2:65" s="1" customFormat="1" ht="6.95" customHeight="1">
      <c r="B207" s="58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60"/>
    </row>
  </sheetData>
  <mergeCells count="30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N204:Q204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H1:K1"/>
    <mergeCell ref="S2:AC2"/>
    <mergeCell ref="F205:I205"/>
    <mergeCell ref="L205:M205"/>
    <mergeCell ref="N205:Q205"/>
    <mergeCell ref="F206:I206"/>
    <mergeCell ref="L206:M206"/>
    <mergeCell ref="N206:Q206"/>
    <mergeCell ref="N122:Q122"/>
    <mergeCell ref="N123:Q123"/>
    <mergeCell ref="N124:Q124"/>
    <mergeCell ref="N128:Q128"/>
    <mergeCell ref="N150:Q150"/>
    <mergeCell ref="N151:Q151"/>
    <mergeCell ref="N172:Q172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</mergeCells>
  <dataValidations count="2">
    <dataValidation type="list" allowBlank="1" showInputMessage="1" showErrorMessage="1" error="Povolené sú hodnoty K, M." sqref="D202:D207">
      <formula1>"K, M"</formula1>
    </dataValidation>
    <dataValidation type="list" allowBlank="1" showInputMessage="1" showErrorMessage="1" error="Povolené sú hodnoty základná, znížená, nulová." sqref="U202:U207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0001 - SO-01 - Dvojihrisko</vt:lpstr>
      <vt:lpstr>0003 - SO-03 - Závlahový ...</vt:lpstr>
      <vt:lpstr>'0001 - SO-01 - Dvojihrisko'!Názvy_tlače</vt:lpstr>
      <vt:lpstr>'0003 - SO-03 - Závlahový ...'!Názvy_tlače</vt:lpstr>
      <vt:lpstr>'Rekapitulácia stavby'!Názvy_tlače</vt:lpstr>
      <vt:lpstr>'0001 - SO-01 - Dvojihrisko'!Oblasť_tlače</vt:lpstr>
      <vt:lpstr>'0003 - SO-03 - Závlahový 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MIVA-KONSTRUKT\PC</dc:creator>
  <cp:lastModifiedBy>radoslav.bazala</cp:lastModifiedBy>
  <dcterms:created xsi:type="dcterms:W3CDTF">2018-04-05T13:34:32Z</dcterms:created>
  <dcterms:modified xsi:type="dcterms:W3CDTF">2018-04-20T07:33:47Z</dcterms:modified>
</cp:coreProperties>
</file>