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ominika.vlacsekova\Desktop\PRV 2014-2020\65_PRV_2022\PD Kútniky\Živočíšňa výroba\2023\02 Spojovacie chodby\Verejné obstarávanie\"/>
    </mc:Choice>
  </mc:AlternateContent>
  <xr:revisionPtr revIDLastSave="0" documentId="13_ncr:1_{AC323DF0-662D-4EAB-A8D7-93DDD748327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Rekapitulácia stavby" sheetId="1" r:id="rId1"/>
    <sheet name="arch - Architektúra a sta..." sheetId="2" r:id="rId2"/>
    <sheet name="zti - Zdravotechnické inš..." sheetId="3" r:id="rId3"/>
    <sheet name="plyn - Plynofikácia" sheetId="4" r:id="rId4"/>
    <sheet name="ele - Elektroinštalácia" sheetId="5" r:id="rId5"/>
    <sheet name="odvod - Odvodnenie obsluž..." sheetId="6" r:id="rId6"/>
    <sheet name="Zoznam figúr" sheetId="7" r:id="rId7"/>
  </sheets>
  <definedNames>
    <definedName name="_xlnm._FilterDatabase" localSheetId="1" hidden="1">'arch - Architektúra a sta...'!$C$139:$K$236</definedName>
    <definedName name="_xlnm._FilterDatabase" localSheetId="4" hidden="1">'ele - Elektroinštalácia'!$C$127:$K$175</definedName>
    <definedName name="_xlnm._FilterDatabase" localSheetId="5" hidden="1">'odvod - Odvodnenie obsluž...'!$C$134:$K$215</definedName>
    <definedName name="_xlnm._FilterDatabase" localSheetId="3" hidden="1">'plyn - Plynofikácia'!$C$137:$K$220</definedName>
    <definedName name="_xlnm._FilterDatabase" localSheetId="2" hidden="1">'zti - Zdravotechnické inš...'!$C$133:$K$186</definedName>
    <definedName name="_xlnm.Print_Titles" localSheetId="1">'arch - Architektúra a sta...'!$139:$139</definedName>
    <definedName name="_xlnm.Print_Titles" localSheetId="4">'ele - Elektroinštalácia'!$127:$127</definedName>
    <definedName name="_xlnm.Print_Titles" localSheetId="5">'odvod - Odvodnenie obsluž...'!$134:$134</definedName>
    <definedName name="_xlnm.Print_Titles" localSheetId="3">'plyn - Plynofikácia'!$137:$137</definedName>
    <definedName name="_xlnm.Print_Titles" localSheetId="0">'Rekapitulácia stavby'!$92:$92</definedName>
    <definedName name="_xlnm.Print_Titles" localSheetId="6">'Zoznam figúr'!$9:$9</definedName>
    <definedName name="_xlnm.Print_Titles" localSheetId="2">'zti - Zdravotechnické inš...'!$133:$133</definedName>
    <definedName name="_xlnm.Print_Area" localSheetId="1">'arch - Architektúra a sta...'!$C$4:$J$76,'arch - Architektúra a sta...'!$C$82:$J$121,'arch - Architektúra a sta...'!$C$127:$J$236</definedName>
    <definedName name="_xlnm.Print_Area" localSheetId="4">'ele - Elektroinštalácia'!$C$4:$J$76,'ele - Elektroinštalácia'!$C$82:$J$109,'ele - Elektroinštalácia'!$C$115:$J$175</definedName>
    <definedName name="_xlnm.Print_Area" localSheetId="5">'odvod - Odvodnenie obsluž...'!$C$4:$J$76,'odvod - Odvodnenie obsluž...'!$C$82:$J$116,'odvod - Odvodnenie obsluž...'!$C$122:$J$215</definedName>
    <definedName name="_xlnm.Print_Area" localSheetId="3">'plyn - Plynofikácia'!$C$4:$J$76,'plyn - Plynofikácia'!$C$82:$J$119,'plyn - Plynofikácia'!$C$125:$J$220</definedName>
    <definedName name="_xlnm.Print_Area" localSheetId="0">'Rekapitulácia stavby'!$D$4:$AO$76,'Rekapitulácia stavby'!$C$82:$AQ$107</definedName>
    <definedName name="_xlnm.Print_Area" localSheetId="6">'Zoznam figúr'!$C$4:$G$49</definedName>
    <definedName name="_xlnm.Print_Area" localSheetId="2">'zti - Zdravotechnické inš...'!$C$4:$J$76,'zti - Zdravotechnické inš...'!$C$82:$J$115,'zti - Zdravotechnické inš...'!$C$121:$J$186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7" i="7" l="1"/>
  <c r="BK215" i="6"/>
  <c r="BI215" i="6"/>
  <c r="BH215" i="6"/>
  <c r="BG215" i="6"/>
  <c r="BE215" i="6"/>
  <c r="T215" i="6"/>
  <c r="R215" i="6"/>
  <c r="P215" i="6"/>
  <c r="J215" i="6"/>
  <c r="BF215" i="6" s="1"/>
  <c r="BK214" i="6"/>
  <c r="BI214" i="6"/>
  <c r="BH214" i="6"/>
  <c r="BG214" i="6"/>
  <c r="BF214" i="6"/>
  <c r="BE214" i="6"/>
  <c r="T214" i="6"/>
  <c r="R214" i="6"/>
  <c r="R212" i="6" s="1"/>
  <c r="R211" i="6" s="1"/>
  <c r="P214" i="6"/>
  <c r="J214" i="6"/>
  <c r="BK213" i="6"/>
  <c r="BI213" i="6"/>
  <c r="BH213" i="6"/>
  <c r="BG213" i="6"/>
  <c r="BE213" i="6"/>
  <c r="T213" i="6"/>
  <c r="T212" i="6" s="1"/>
  <c r="T211" i="6" s="1"/>
  <c r="R213" i="6"/>
  <c r="P213" i="6"/>
  <c r="J213" i="6"/>
  <c r="BF213" i="6" s="1"/>
  <c r="BK212" i="6"/>
  <c r="P212" i="6"/>
  <c r="P211" i="6" s="1"/>
  <c r="BK210" i="6"/>
  <c r="BI210" i="6"/>
  <c r="BH210" i="6"/>
  <c r="BG210" i="6"/>
  <c r="BE210" i="6"/>
  <c r="T210" i="6"/>
  <c r="T209" i="6" s="1"/>
  <c r="R210" i="6"/>
  <c r="P210" i="6"/>
  <c r="J210" i="6"/>
  <c r="BF210" i="6" s="1"/>
  <c r="BK209" i="6"/>
  <c r="R209" i="6"/>
  <c r="P209" i="6"/>
  <c r="J209" i="6"/>
  <c r="J103" i="6" s="1"/>
  <c r="BK208" i="6"/>
  <c r="BI208" i="6"/>
  <c r="BH208" i="6"/>
  <c r="BG208" i="6"/>
  <c r="BE208" i="6"/>
  <c r="T208" i="6"/>
  <c r="R208" i="6"/>
  <c r="P208" i="6"/>
  <c r="J208" i="6"/>
  <c r="BF208" i="6" s="1"/>
  <c r="BK207" i="6"/>
  <c r="BK203" i="6" s="1"/>
  <c r="J203" i="6" s="1"/>
  <c r="J102" i="6" s="1"/>
  <c r="BI207" i="6"/>
  <c r="BH207" i="6"/>
  <c r="BG207" i="6"/>
  <c r="BF207" i="6"/>
  <c r="BE207" i="6"/>
  <c r="T207" i="6"/>
  <c r="R207" i="6"/>
  <c r="P207" i="6"/>
  <c r="P203" i="6" s="1"/>
  <c r="J207" i="6"/>
  <c r="BK204" i="6"/>
  <c r="BI204" i="6"/>
  <c r="BH204" i="6"/>
  <c r="BG204" i="6"/>
  <c r="BE204" i="6"/>
  <c r="T204" i="6"/>
  <c r="T203" i="6" s="1"/>
  <c r="R204" i="6"/>
  <c r="R203" i="6" s="1"/>
  <c r="P204" i="6"/>
  <c r="J204" i="6"/>
  <c r="BF204" i="6" s="1"/>
  <c r="BK202" i="6"/>
  <c r="BI202" i="6"/>
  <c r="BH202" i="6"/>
  <c r="BG202" i="6"/>
  <c r="BF202" i="6"/>
  <c r="BE202" i="6"/>
  <c r="T202" i="6"/>
  <c r="R202" i="6"/>
  <c r="P202" i="6"/>
  <c r="J202" i="6"/>
  <c r="BK201" i="6"/>
  <c r="BI201" i="6"/>
  <c r="BH201" i="6"/>
  <c r="BG201" i="6"/>
  <c r="BE201" i="6"/>
  <c r="T201" i="6"/>
  <c r="R201" i="6"/>
  <c r="P201" i="6"/>
  <c r="J201" i="6"/>
  <c r="BF201" i="6" s="1"/>
  <c r="BK200" i="6"/>
  <c r="BI200" i="6"/>
  <c r="BH200" i="6"/>
  <c r="BG200" i="6"/>
  <c r="BF200" i="6"/>
  <c r="BE200" i="6"/>
  <c r="T200" i="6"/>
  <c r="R200" i="6"/>
  <c r="P200" i="6"/>
  <c r="J200" i="6"/>
  <c r="BK197" i="6"/>
  <c r="BI197" i="6"/>
  <c r="BH197" i="6"/>
  <c r="BG197" i="6"/>
  <c r="BE197" i="6"/>
  <c r="T197" i="6"/>
  <c r="R197" i="6"/>
  <c r="P197" i="6"/>
  <c r="J197" i="6"/>
  <c r="BF197" i="6" s="1"/>
  <c r="BK194" i="6"/>
  <c r="BI194" i="6"/>
  <c r="BH194" i="6"/>
  <c r="BG194" i="6"/>
  <c r="BF194" i="6"/>
  <c r="BE194" i="6"/>
  <c r="T194" i="6"/>
  <c r="R194" i="6"/>
  <c r="P194" i="6"/>
  <c r="J194" i="6"/>
  <c r="BK191" i="6"/>
  <c r="BI191" i="6"/>
  <c r="BH191" i="6"/>
  <c r="BG191" i="6"/>
  <c r="BE191" i="6"/>
  <c r="T191" i="6"/>
  <c r="R191" i="6"/>
  <c r="P191" i="6"/>
  <c r="J191" i="6"/>
  <c r="BF191" i="6" s="1"/>
  <c r="BK188" i="6"/>
  <c r="BI188" i="6"/>
  <c r="BH188" i="6"/>
  <c r="BG188" i="6"/>
  <c r="BF188" i="6"/>
  <c r="BE188" i="6"/>
  <c r="T188" i="6"/>
  <c r="R188" i="6"/>
  <c r="P188" i="6"/>
  <c r="J188" i="6"/>
  <c r="BK185" i="6"/>
  <c r="BI185" i="6"/>
  <c r="BH185" i="6"/>
  <c r="BG185" i="6"/>
  <c r="BE185" i="6"/>
  <c r="T185" i="6"/>
  <c r="R185" i="6"/>
  <c r="P185" i="6"/>
  <c r="J185" i="6"/>
  <c r="BF185" i="6" s="1"/>
  <c r="BK184" i="6"/>
  <c r="BI184" i="6"/>
  <c r="BH184" i="6"/>
  <c r="BG184" i="6"/>
  <c r="BF184" i="6"/>
  <c r="BE184" i="6"/>
  <c r="T184" i="6"/>
  <c r="R184" i="6"/>
  <c r="P184" i="6"/>
  <c r="J184" i="6"/>
  <c r="BK181" i="6"/>
  <c r="BI181" i="6"/>
  <c r="BH181" i="6"/>
  <c r="BG181" i="6"/>
  <c r="BE181" i="6"/>
  <c r="T181" i="6"/>
  <c r="R181" i="6"/>
  <c r="P181" i="6"/>
  <c r="J181" i="6"/>
  <c r="BF181" i="6" s="1"/>
  <c r="BK180" i="6"/>
  <c r="BI180" i="6"/>
  <c r="BH180" i="6"/>
  <c r="BG180" i="6"/>
  <c r="BF180" i="6"/>
  <c r="BE180" i="6"/>
  <c r="T180" i="6"/>
  <c r="R180" i="6"/>
  <c r="P180" i="6"/>
  <c r="J180" i="6"/>
  <c r="BK179" i="6"/>
  <c r="BI179" i="6"/>
  <c r="BH179" i="6"/>
  <c r="BG179" i="6"/>
  <c r="BE179" i="6"/>
  <c r="T179" i="6"/>
  <c r="R179" i="6"/>
  <c r="P179" i="6"/>
  <c r="J179" i="6"/>
  <c r="BF179" i="6" s="1"/>
  <c r="BK178" i="6"/>
  <c r="BI178" i="6"/>
  <c r="BH178" i="6"/>
  <c r="BG178" i="6"/>
  <c r="BF178" i="6"/>
  <c r="BE178" i="6"/>
  <c r="T178" i="6"/>
  <c r="R178" i="6"/>
  <c r="R174" i="6" s="1"/>
  <c r="P178" i="6"/>
  <c r="J178" i="6"/>
  <c r="BK177" i="6"/>
  <c r="BI177" i="6"/>
  <c r="BH177" i="6"/>
  <c r="BG177" i="6"/>
  <c r="BE177" i="6"/>
  <c r="T177" i="6"/>
  <c r="R177" i="6"/>
  <c r="P177" i="6"/>
  <c r="J177" i="6"/>
  <c r="BF177" i="6" s="1"/>
  <c r="BK176" i="6"/>
  <c r="BI176" i="6"/>
  <c r="BH176" i="6"/>
  <c r="BG176" i="6"/>
  <c r="BF176" i="6"/>
  <c r="BE176" i="6"/>
  <c r="T176" i="6"/>
  <c r="R176" i="6"/>
  <c r="P176" i="6"/>
  <c r="J176" i="6"/>
  <c r="BK175" i="6"/>
  <c r="BI175" i="6"/>
  <c r="BH175" i="6"/>
  <c r="BG175" i="6"/>
  <c r="BE175" i="6"/>
  <c r="T175" i="6"/>
  <c r="R175" i="6"/>
  <c r="P175" i="6"/>
  <c r="J175" i="6"/>
  <c r="BF175" i="6" s="1"/>
  <c r="BK171" i="6"/>
  <c r="BI171" i="6"/>
  <c r="BH171" i="6"/>
  <c r="BG171" i="6"/>
  <c r="BF171" i="6"/>
  <c r="BE171" i="6"/>
  <c r="T171" i="6"/>
  <c r="R171" i="6"/>
  <c r="R167" i="6" s="1"/>
  <c r="P171" i="6"/>
  <c r="J171" i="6"/>
  <c r="BK168" i="6"/>
  <c r="BK167" i="6" s="1"/>
  <c r="J167" i="6" s="1"/>
  <c r="J100" i="6" s="1"/>
  <c r="BI168" i="6"/>
  <c r="BH168" i="6"/>
  <c r="BG168" i="6"/>
  <c r="BF168" i="6"/>
  <c r="BE168" i="6"/>
  <c r="T168" i="6"/>
  <c r="R168" i="6"/>
  <c r="P168" i="6"/>
  <c r="J168" i="6"/>
  <c r="T167" i="6"/>
  <c r="P167" i="6"/>
  <c r="BK164" i="6"/>
  <c r="BI164" i="6"/>
  <c r="BH164" i="6"/>
  <c r="BG164" i="6"/>
  <c r="BE164" i="6"/>
  <c r="T164" i="6"/>
  <c r="R164" i="6"/>
  <c r="P164" i="6"/>
  <c r="J164" i="6"/>
  <c r="BF164" i="6" s="1"/>
  <c r="BK161" i="6"/>
  <c r="BI161" i="6"/>
  <c r="BH161" i="6"/>
  <c r="BG161" i="6"/>
  <c r="BF161" i="6"/>
  <c r="BE161" i="6"/>
  <c r="T161" i="6"/>
  <c r="R161" i="6"/>
  <c r="P161" i="6"/>
  <c r="J161" i="6"/>
  <c r="BK157" i="6"/>
  <c r="BI157" i="6"/>
  <c r="BH157" i="6"/>
  <c r="BG157" i="6"/>
  <c r="BE157" i="6"/>
  <c r="T157" i="6"/>
  <c r="T156" i="6" s="1"/>
  <c r="R157" i="6"/>
  <c r="R156" i="6" s="1"/>
  <c r="P157" i="6"/>
  <c r="J157" i="6"/>
  <c r="BF157" i="6" s="1"/>
  <c r="BK156" i="6"/>
  <c r="J156" i="6" s="1"/>
  <c r="J99" i="6" s="1"/>
  <c r="P156" i="6"/>
  <c r="BK155" i="6"/>
  <c r="BI155" i="6"/>
  <c r="BH155" i="6"/>
  <c r="BG155" i="6"/>
  <c r="BE155" i="6"/>
  <c r="T155" i="6"/>
  <c r="R155" i="6"/>
  <c r="P155" i="6"/>
  <c r="J155" i="6"/>
  <c r="BF155" i="6" s="1"/>
  <c r="BK154" i="6"/>
  <c r="BI154" i="6"/>
  <c r="BH154" i="6"/>
  <c r="BG154" i="6"/>
  <c r="BF154" i="6"/>
  <c r="BE154" i="6"/>
  <c r="T154" i="6"/>
  <c r="R154" i="6"/>
  <c r="P154" i="6"/>
  <c r="J154" i="6"/>
  <c r="BK151" i="6"/>
  <c r="BI151" i="6"/>
  <c r="BH151" i="6"/>
  <c r="BG151" i="6"/>
  <c r="BF151" i="6"/>
  <c r="BE151" i="6"/>
  <c r="T151" i="6"/>
  <c r="R151" i="6"/>
  <c r="P151" i="6"/>
  <c r="J151" i="6"/>
  <c r="BK150" i="6"/>
  <c r="BI150" i="6"/>
  <c r="BH150" i="6"/>
  <c r="BG150" i="6"/>
  <c r="BF150" i="6"/>
  <c r="BE150" i="6"/>
  <c r="T150" i="6"/>
  <c r="R150" i="6"/>
  <c r="P150" i="6"/>
  <c r="J150" i="6"/>
  <c r="BK149" i="6"/>
  <c r="BI149" i="6"/>
  <c r="BH149" i="6"/>
  <c r="BG149" i="6"/>
  <c r="BE149" i="6"/>
  <c r="T149" i="6"/>
  <c r="R149" i="6"/>
  <c r="P149" i="6"/>
  <c r="J149" i="6"/>
  <c r="BF149" i="6" s="1"/>
  <c r="BK148" i="6"/>
  <c r="BI148" i="6"/>
  <c r="BH148" i="6"/>
  <c r="BG148" i="6"/>
  <c r="BF148" i="6"/>
  <c r="BE148" i="6"/>
  <c r="T148" i="6"/>
  <c r="R148" i="6"/>
  <c r="P148" i="6"/>
  <c r="J148" i="6"/>
  <c r="BK145" i="6"/>
  <c r="BI145" i="6"/>
  <c r="BH145" i="6"/>
  <c r="BG145" i="6"/>
  <c r="BF145" i="6"/>
  <c r="BE145" i="6"/>
  <c r="T145" i="6"/>
  <c r="R145" i="6"/>
  <c r="P145" i="6"/>
  <c r="J145" i="6"/>
  <c r="BK144" i="6"/>
  <c r="BI144" i="6"/>
  <c r="BH144" i="6"/>
  <c r="BG144" i="6"/>
  <c r="BF144" i="6"/>
  <c r="BE144" i="6"/>
  <c r="T144" i="6"/>
  <c r="R144" i="6"/>
  <c r="P144" i="6"/>
  <c r="J144" i="6"/>
  <c r="BK141" i="6"/>
  <c r="BI141" i="6"/>
  <c r="BH141" i="6"/>
  <c r="BG141" i="6"/>
  <c r="BE141" i="6"/>
  <c r="T141" i="6"/>
  <c r="R141" i="6"/>
  <c r="P141" i="6"/>
  <c r="J141" i="6"/>
  <c r="BF141" i="6" s="1"/>
  <c r="BK138" i="6"/>
  <c r="BI138" i="6"/>
  <c r="BH138" i="6"/>
  <c r="BG138" i="6"/>
  <c r="BE138" i="6"/>
  <c r="T138" i="6"/>
  <c r="T137" i="6" s="1"/>
  <c r="R138" i="6"/>
  <c r="P138" i="6"/>
  <c r="J138" i="6"/>
  <c r="BF138" i="6" s="1"/>
  <c r="R137" i="6"/>
  <c r="R136" i="6" s="1"/>
  <c r="R135" i="6" s="1"/>
  <c r="J132" i="6"/>
  <c r="J131" i="6"/>
  <c r="F131" i="6"/>
  <c r="F129" i="6"/>
  <c r="E127" i="6"/>
  <c r="E125" i="6"/>
  <c r="BI114" i="6"/>
  <c r="BH114" i="6"/>
  <c r="BG114" i="6"/>
  <c r="BE114" i="6"/>
  <c r="BI113" i="6"/>
  <c r="BH113" i="6"/>
  <c r="BG113" i="6"/>
  <c r="BF113" i="6"/>
  <c r="BE113" i="6"/>
  <c r="BI112" i="6"/>
  <c r="BH112" i="6"/>
  <c r="BG112" i="6"/>
  <c r="BF112" i="6"/>
  <c r="BE112" i="6"/>
  <c r="BI111" i="6"/>
  <c r="BH111" i="6"/>
  <c r="BG111" i="6"/>
  <c r="BF111" i="6"/>
  <c r="BE111" i="6"/>
  <c r="BI110" i="6"/>
  <c r="BH110" i="6"/>
  <c r="BG110" i="6"/>
  <c r="BF110" i="6"/>
  <c r="BE110" i="6"/>
  <c r="BI109" i="6"/>
  <c r="BH109" i="6"/>
  <c r="BG109" i="6"/>
  <c r="BF109" i="6"/>
  <c r="BE109" i="6"/>
  <c r="J92" i="6"/>
  <c r="F92" i="6"/>
  <c r="J91" i="6"/>
  <c r="F91" i="6"/>
  <c r="F89" i="6"/>
  <c r="E87" i="6"/>
  <c r="J39" i="6"/>
  <c r="J38" i="6"/>
  <c r="J37" i="6"/>
  <c r="AX99" i="1" s="1"/>
  <c r="J18" i="6"/>
  <c r="E18" i="6"/>
  <c r="F132" i="6" s="1"/>
  <c r="J17" i="6"/>
  <c r="J12" i="6"/>
  <c r="J129" i="6" s="1"/>
  <c r="E7" i="6"/>
  <c r="E85" i="6" s="1"/>
  <c r="BK175" i="5"/>
  <c r="BI175" i="5"/>
  <c r="BH175" i="5"/>
  <c r="BG175" i="5"/>
  <c r="BE175" i="5"/>
  <c r="T175" i="5"/>
  <c r="R175" i="5"/>
  <c r="P175" i="5"/>
  <c r="J175" i="5"/>
  <c r="BF175" i="5" s="1"/>
  <c r="BK174" i="5"/>
  <c r="BI174" i="5"/>
  <c r="BH174" i="5"/>
  <c r="BG174" i="5"/>
  <c r="BF174" i="5"/>
  <c r="BE174" i="5"/>
  <c r="T174" i="5"/>
  <c r="R174" i="5"/>
  <c r="P174" i="5"/>
  <c r="J174" i="5"/>
  <c r="BK173" i="5"/>
  <c r="BI173" i="5"/>
  <c r="BH173" i="5"/>
  <c r="BG173" i="5"/>
  <c r="BE173" i="5"/>
  <c r="T173" i="5"/>
  <c r="R173" i="5"/>
  <c r="P173" i="5"/>
  <c r="J173" i="5"/>
  <c r="BF173" i="5" s="1"/>
  <c r="BK172" i="5"/>
  <c r="BI172" i="5"/>
  <c r="BH172" i="5"/>
  <c r="BG172" i="5"/>
  <c r="BF172" i="5"/>
  <c r="BE172" i="5"/>
  <c r="T172" i="5"/>
  <c r="R172" i="5"/>
  <c r="P172" i="5"/>
  <c r="J172" i="5"/>
  <c r="BK171" i="5"/>
  <c r="BI171" i="5"/>
  <c r="BH171" i="5"/>
  <c r="BG171" i="5"/>
  <c r="BE171" i="5"/>
  <c r="T171" i="5"/>
  <c r="R171" i="5"/>
  <c r="P171" i="5"/>
  <c r="J171" i="5"/>
  <c r="BF171" i="5" s="1"/>
  <c r="BK170" i="5"/>
  <c r="BI170" i="5"/>
  <c r="BH170" i="5"/>
  <c r="BG170" i="5"/>
  <c r="BF170" i="5"/>
  <c r="BE170" i="5"/>
  <c r="T170" i="5"/>
  <c r="R170" i="5"/>
  <c r="P170" i="5"/>
  <c r="J170" i="5"/>
  <c r="BK169" i="5"/>
  <c r="BI169" i="5"/>
  <c r="BH169" i="5"/>
  <c r="BG169" i="5"/>
  <c r="BE169" i="5"/>
  <c r="T169" i="5"/>
  <c r="R169" i="5"/>
  <c r="P169" i="5"/>
  <c r="J169" i="5"/>
  <c r="BF169" i="5" s="1"/>
  <c r="BK168" i="5"/>
  <c r="BI168" i="5"/>
  <c r="BH168" i="5"/>
  <c r="BG168" i="5"/>
  <c r="BF168" i="5"/>
  <c r="BE168" i="5"/>
  <c r="T168" i="5"/>
  <c r="R168" i="5"/>
  <c r="P168" i="5"/>
  <c r="J168" i="5"/>
  <c r="BK167" i="5"/>
  <c r="BI167" i="5"/>
  <c r="BH167" i="5"/>
  <c r="BG167" i="5"/>
  <c r="BE167" i="5"/>
  <c r="T167" i="5"/>
  <c r="R167" i="5"/>
  <c r="P167" i="5"/>
  <c r="J167" i="5"/>
  <c r="BF167" i="5" s="1"/>
  <c r="BK166" i="5"/>
  <c r="BI166" i="5"/>
  <c r="BH166" i="5"/>
  <c r="BG166" i="5"/>
  <c r="BF166" i="5"/>
  <c r="BE166" i="5"/>
  <c r="T166" i="5"/>
  <c r="R166" i="5"/>
  <c r="P166" i="5"/>
  <c r="J166" i="5"/>
  <c r="BK165" i="5"/>
  <c r="BI165" i="5"/>
  <c r="BH165" i="5"/>
  <c r="BG165" i="5"/>
  <c r="BE165" i="5"/>
  <c r="T165" i="5"/>
  <c r="R165" i="5"/>
  <c r="P165" i="5"/>
  <c r="J165" i="5"/>
  <c r="BF165" i="5" s="1"/>
  <c r="BK164" i="5"/>
  <c r="BI164" i="5"/>
  <c r="BH164" i="5"/>
  <c r="BG164" i="5"/>
  <c r="BF164" i="5"/>
  <c r="BE164" i="5"/>
  <c r="T164" i="5"/>
  <c r="R164" i="5"/>
  <c r="P164" i="5"/>
  <c r="J164" i="5"/>
  <c r="BK163" i="5"/>
  <c r="BI163" i="5"/>
  <c r="BH163" i="5"/>
  <c r="BG163" i="5"/>
  <c r="BE163" i="5"/>
  <c r="T163" i="5"/>
  <c r="R163" i="5"/>
  <c r="P163" i="5"/>
  <c r="J163" i="5"/>
  <c r="BF163" i="5" s="1"/>
  <c r="BK162" i="5"/>
  <c r="BI162" i="5"/>
  <c r="BH162" i="5"/>
  <c r="BG162" i="5"/>
  <c r="BF162" i="5"/>
  <c r="BE162" i="5"/>
  <c r="T162" i="5"/>
  <c r="R162" i="5"/>
  <c r="P162" i="5"/>
  <c r="J162" i="5"/>
  <c r="BK161" i="5"/>
  <c r="BI161" i="5"/>
  <c r="BH161" i="5"/>
  <c r="BG161" i="5"/>
  <c r="BE161" i="5"/>
  <c r="T161" i="5"/>
  <c r="R161" i="5"/>
  <c r="P161" i="5"/>
  <c r="J161" i="5"/>
  <c r="BF161" i="5" s="1"/>
  <c r="BK160" i="5"/>
  <c r="BI160" i="5"/>
  <c r="BH160" i="5"/>
  <c r="BG160" i="5"/>
  <c r="BF160" i="5"/>
  <c r="BE160" i="5"/>
  <c r="T160" i="5"/>
  <c r="R160" i="5"/>
  <c r="P160" i="5"/>
  <c r="J160" i="5"/>
  <c r="BK159" i="5"/>
  <c r="BI159" i="5"/>
  <c r="BH159" i="5"/>
  <c r="BG159" i="5"/>
  <c r="BE159" i="5"/>
  <c r="T159" i="5"/>
  <c r="R159" i="5"/>
  <c r="P159" i="5"/>
  <c r="J159" i="5"/>
  <c r="BF159" i="5" s="1"/>
  <c r="BK158" i="5"/>
  <c r="BI158" i="5"/>
  <c r="BH158" i="5"/>
  <c r="BG158" i="5"/>
  <c r="BF158" i="5"/>
  <c r="BE158" i="5"/>
  <c r="T158" i="5"/>
  <c r="R158" i="5"/>
  <c r="P158" i="5"/>
  <c r="J158" i="5"/>
  <c r="BK157" i="5"/>
  <c r="BI157" i="5"/>
  <c r="BH157" i="5"/>
  <c r="BG157" i="5"/>
  <c r="BE157" i="5"/>
  <c r="T157" i="5"/>
  <c r="R157" i="5"/>
  <c r="P157" i="5"/>
  <c r="J157" i="5"/>
  <c r="BF157" i="5" s="1"/>
  <c r="BK156" i="5"/>
  <c r="BI156" i="5"/>
  <c r="BH156" i="5"/>
  <c r="BG156" i="5"/>
  <c r="BF156" i="5"/>
  <c r="BE156" i="5"/>
  <c r="T156" i="5"/>
  <c r="R156" i="5"/>
  <c r="P156" i="5"/>
  <c r="J156" i="5"/>
  <c r="BK155" i="5"/>
  <c r="BI155" i="5"/>
  <c r="BH155" i="5"/>
  <c r="BG155" i="5"/>
  <c r="BE155" i="5"/>
  <c r="T155" i="5"/>
  <c r="R155" i="5"/>
  <c r="P155" i="5"/>
  <c r="J155" i="5"/>
  <c r="BF155" i="5" s="1"/>
  <c r="BK154" i="5"/>
  <c r="BI154" i="5"/>
  <c r="BH154" i="5"/>
  <c r="BG154" i="5"/>
  <c r="BF154" i="5"/>
  <c r="BE154" i="5"/>
  <c r="T154" i="5"/>
  <c r="R154" i="5"/>
  <c r="P154" i="5"/>
  <c r="J154" i="5"/>
  <c r="BK153" i="5"/>
  <c r="BI153" i="5"/>
  <c r="BH153" i="5"/>
  <c r="BG153" i="5"/>
  <c r="BE153" i="5"/>
  <c r="T153" i="5"/>
  <c r="R153" i="5"/>
  <c r="P153" i="5"/>
  <c r="J153" i="5"/>
  <c r="BF153" i="5" s="1"/>
  <c r="BK152" i="5"/>
  <c r="BI152" i="5"/>
  <c r="BH152" i="5"/>
  <c r="BG152" i="5"/>
  <c r="BF152" i="5"/>
  <c r="BE152" i="5"/>
  <c r="T152" i="5"/>
  <c r="R152" i="5"/>
  <c r="P152" i="5"/>
  <c r="J152" i="5"/>
  <c r="BK151" i="5"/>
  <c r="BI151" i="5"/>
  <c r="BH151" i="5"/>
  <c r="BG151" i="5"/>
  <c r="BE151" i="5"/>
  <c r="T151" i="5"/>
  <c r="R151" i="5"/>
  <c r="P151" i="5"/>
  <c r="J151" i="5"/>
  <c r="BF151" i="5" s="1"/>
  <c r="BK150" i="5"/>
  <c r="BI150" i="5"/>
  <c r="BH150" i="5"/>
  <c r="BG150" i="5"/>
  <c r="BF150" i="5"/>
  <c r="BE150" i="5"/>
  <c r="T150" i="5"/>
  <c r="R150" i="5"/>
  <c r="P150" i="5"/>
  <c r="J150" i="5"/>
  <c r="BK149" i="5"/>
  <c r="BI149" i="5"/>
  <c r="BH149" i="5"/>
  <c r="BG149" i="5"/>
  <c r="BE149" i="5"/>
  <c r="T149" i="5"/>
  <c r="R149" i="5"/>
  <c r="P149" i="5"/>
  <c r="J149" i="5"/>
  <c r="BF149" i="5" s="1"/>
  <c r="BK148" i="5"/>
  <c r="BI148" i="5"/>
  <c r="BH148" i="5"/>
  <c r="BG148" i="5"/>
  <c r="BF148" i="5"/>
  <c r="BE148" i="5"/>
  <c r="T148" i="5"/>
  <c r="R148" i="5"/>
  <c r="P148" i="5"/>
  <c r="J148" i="5"/>
  <c r="BK147" i="5"/>
  <c r="BI147" i="5"/>
  <c r="BH147" i="5"/>
  <c r="BG147" i="5"/>
  <c r="BE147" i="5"/>
  <c r="T147" i="5"/>
  <c r="R147" i="5"/>
  <c r="P147" i="5"/>
  <c r="J147" i="5"/>
  <c r="BF147" i="5" s="1"/>
  <c r="BK146" i="5"/>
  <c r="BI146" i="5"/>
  <c r="BH146" i="5"/>
  <c r="BG146" i="5"/>
  <c r="BF146" i="5"/>
  <c r="BE146" i="5"/>
  <c r="T146" i="5"/>
  <c r="R146" i="5"/>
  <c r="P146" i="5"/>
  <c r="J146" i="5"/>
  <c r="BK145" i="5"/>
  <c r="BI145" i="5"/>
  <c r="BH145" i="5"/>
  <c r="BG145" i="5"/>
  <c r="BE145" i="5"/>
  <c r="T145" i="5"/>
  <c r="R145" i="5"/>
  <c r="P145" i="5"/>
  <c r="J145" i="5"/>
  <c r="BF145" i="5" s="1"/>
  <c r="BK144" i="5"/>
  <c r="BI144" i="5"/>
  <c r="BH144" i="5"/>
  <c r="BG144" i="5"/>
  <c r="BF144" i="5"/>
  <c r="BE144" i="5"/>
  <c r="T144" i="5"/>
  <c r="R144" i="5"/>
  <c r="P144" i="5"/>
  <c r="J144" i="5"/>
  <c r="BK143" i="5"/>
  <c r="BI143" i="5"/>
  <c r="BH143" i="5"/>
  <c r="BG143" i="5"/>
  <c r="BE143" i="5"/>
  <c r="T143" i="5"/>
  <c r="R143" i="5"/>
  <c r="P143" i="5"/>
  <c r="J143" i="5"/>
  <c r="BF143" i="5" s="1"/>
  <c r="BK142" i="5"/>
  <c r="BI142" i="5"/>
  <c r="BH142" i="5"/>
  <c r="BG142" i="5"/>
  <c r="BF142" i="5"/>
  <c r="BE142" i="5"/>
  <c r="T142" i="5"/>
  <c r="R142" i="5"/>
  <c r="P142" i="5"/>
  <c r="J142" i="5"/>
  <c r="BK141" i="5"/>
  <c r="BI141" i="5"/>
  <c r="BH141" i="5"/>
  <c r="BG141" i="5"/>
  <c r="BE141" i="5"/>
  <c r="T141" i="5"/>
  <c r="R141" i="5"/>
  <c r="P141" i="5"/>
  <c r="J141" i="5"/>
  <c r="BF141" i="5" s="1"/>
  <c r="BK140" i="5"/>
  <c r="BI140" i="5"/>
  <c r="BH140" i="5"/>
  <c r="BG140" i="5"/>
  <c r="BF140" i="5"/>
  <c r="BE140" i="5"/>
  <c r="T140" i="5"/>
  <c r="R140" i="5"/>
  <c r="P140" i="5"/>
  <c r="J140" i="5"/>
  <c r="BK139" i="5"/>
  <c r="BI139" i="5"/>
  <c r="BH139" i="5"/>
  <c r="BG139" i="5"/>
  <c r="BE139" i="5"/>
  <c r="T139" i="5"/>
  <c r="R139" i="5"/>
  <c r="P139" i="5"/>
  <c r="J139" i="5"/>
  <c r="BF139" i="5" s="1"/>
  <c r="BK138" i="5"/>
  <c r="BK130" i="5" s="1"/>
  <c r="BI138" i="5"/>
  <c r="BH138" i="5"/>
  <c r="BG138" i="5"/>
  <c r="BF138" i="5"/>
  <c r="BE138" i="5"/>
  <c r="T138" i="5"/>
  <c r="R138" i="5"/>
  <c r="P138" i="5"/>
  <c r="P130" i="5" s="1"/>
  <c r="P129" i="5" s="1"/>
  <c r="P128" i="5" s="1"/>
  <c r="AU98" i="1" s="1"/>
  <c r="J138" i="5"/>
  <c r="BK137" i="5"/>
  <c r="BI137" i="5"/>
  <c r="BH137" i="5"/>
  <c r="BG137" i="5"/>
  <c r="BE137" i="5"/>
  <c r="T137" i="5"/>
  <c r="R137" i="5"/>
  <c r="P137" i="5"/>
  <c r="J137" i="5"/>
  <c r="BF137" i="5" s="1"/>
  <c r="BK136" i="5"/>
  <c r="BI136" i="5"/>
  <c r="BH136" i="5"/>
  <c r="BG136" i="5"/>
  <c r="BF136" i="5"/>
  <c r="BE136" i="5"/>
  <c r="T136" i="5"/>
  <c r="R136" i="5"/>
  <c r="P136" i="5"/>
  <c r="J136" i="5"/>
  <c r="BK135" i="5"/>
  <c r="BI135" i="5"/>
  <c r="BH135" i="5"/>
  <c r="BG135" i="5"/>
  <c r="BE135" i="5"/>
  <c r="T135" i="5"/>
  <c r="R135" i="5"/>
  <c r="P135" i="5"/>
  <c r="J135" i="5"/>
  <c r="BF135" i="5" s="1"/>
  <c r="BK134" i="5"/>
  <c r="BI134" i="5"/>
  <c r="BH134" i="5"/>
  <c r="BG134" i="5"/>
  <c r="BF134" i="5"/>
  <c r="BE134" i="5"/>
  <c r="T134" i="5"/>
  <c r="R134" i="5"/>
  <c r="P134" i="5"/>
  <c r="J134" i="5"/>
  <c r="BK133" i="5"/>
  <c r="BI133" i="5"/>
  <c r="BH133" i="5"/>
  <c r="BG133" i="5"/>
  <c r="BE133" i="5"/>
  <c r="T133" i="5"/>
  <c r="R133" i="5"/>
  <c r="P133" i="5"/>
  <c r="J133" i="5"/>
  <c r="BF133" i="5" s="1"/>
  <c r="BK132" i="5"/>
  <c r="BI132" i="5"/>
  <c r="BH132" i="5"/>
  <c r="BG132" i="5"/>
  <c r="BF132" i="5"/>
  <c r="BE132" i="5"/>
  <c r="T132" i="5"/>
  <c r="R132" i="5"/>
  <c r="R130" i="5" s="1"/>
  <c r="R129" i="5" s="1"/>
  <c r="R128" i="5" s="1"/>
  <c r="P132" i="5"/>
  <c r="J132" i="5"/>
  <c r="BK131" i="5"/>
  <c r="BI131" i="5"/>
  <c r="BH131" i="5"/>
  <c r="BG131" i="5"/>
  <c r="BE131" i="5"/>
  <c r="T131" i="5"/>
  <c r="R131" i="5"/>
  <c r="P131" i="5"/>
  <c r="J131" i="5"/>
  <c r="BF131" i="5" s="1"/>
  <c r="J125" i="5"/>
  <c r="F125" i="5"/>
  <c r="J124" i="5"/>
  <c r="F124" i="5"/>
  <c r="J122" i="5"/>
  <c r="F122" i="5"/>
  <c r="E120" i="5"/>
  <c r="E118" i="5"/>
  <c r="BI107" i="5"/>
  <c r="BH107" i="5"/>
  <c r="BG107" i="5"/>
  <c r="BE107" i="5"/>
  <c r="BI106" i="5"/>
  <c r="BH106" i="5"/>
  <c r="BG106" i="5"/>
  <c r="BF106" i="5"/>
  <c r="BE106" i="5"/>
  <c r="BI105" i="5"/>
  <c r="BH105" i="5"/>
  <c r="BG105" i="5"/>
  <c r="BF105" i="5"/>
  <c r="BE105" i="5"/>
  <c r="BI104" i="5"/>
  <c r="BH104" i="5"/>
  <c r="BG104" i="5"/>
  <c r="BF104" i="5"/>
  <c r="BE104" i="5"/>
  <c r="BI103" i="5"/>
  <c r="BH103" i="5"/>
  <c r="BG103" i="5"/>
  <c r="BF103" i="5"/>
  <c r="BE103" i="5"/>
  <c r="BI102" i="5"/>
  <c r="BH102" i="5"/>
  <c r="BG102" i="5"/>
  <c r="BF102" i="5"/>
  <c r="BE102" i="5"/>
  <c r="J92" i="5"/>
  <c r="F92" i="5"/>
  <c r="J91" i="5"/>
  <c r="F91" i="5"/>
  <c r="F89" i="5"/>
  <c r="E87" i="5"/>
  <c r="J39" i="5"/>
  <c r="J38" i="5"/>
  <c r="J37" i="5"/>
  <c r="J18" i="5"/>
  <c r="E18" i="5"/>
  <c r="J17" i="5"/>
  <c r="J12" i="5"/>
  <c r="J89" i="5" s="1"/>
  <c r="E7" i="5"/>
  <c r="E85" i="5" s="1"/>
  <c r="BK220" i="4"/>
  <c r="BI220" i="4"/>
  <c r="BH220" i="4"/>
  <c r="BG220" i="4"/>
  <c r="BE220" i="4"/>
  <c r="T220" i="4"/>
  <c r="R220" i="4"/>
  <c r="P220" i="4"/>
  <c r="J220" i="4"/>
  <c r="BF220" i="4" s="1"/>
  <c r="BK219" i="4"/>
  <c r="BK217" i="4" s="1"/>
  <c r="J217" i="4" s="1"/>
  <c r="J108" i="4" s="1"/>
  <c r="BI219" i="4"/>
  <c r="BH219" i="4"/>
  <c r="BG219" i="4"/>
  <c r="BF219" i="4"/>
  <c r="BE219" i="4"/>
  <c r="T219" i="4"/>
  <c r="R219" i="4"/>
  <c r="R217" i="4" s="1"/>
  <c r="P219" i="4"/>
  <c r="P217" i="4" s="1"/>
  <c r="J219" i="4"/>
  <c r="BK218" i="4"/>
  <c r="BI218" i="4"/>
  <c r="BH218" i="4"/>
  <c r="BG218" i="4"/>
  <c r="BE218" i="4"/>
  <c r="T218" i="4"/>
  <c r="T217" i="4" s="1"/>
  <c r="R218" i="4"/>
  <c r="P218" i="4"/>
  <c r="J218" i="4"/>
  <c r="BF218" i="4" s="1"/>
  <c r="BK216" i="4"/>
  <c r="BI216" i="4"/>
  <c r="BH216" i="4"/>
  <c r="BG216" i="4"/>
  <c r="BF216" i="4"/>
  <c r="BE216" i="4"/>
  <c r="T216" i="4"/>
  <c r="R216" i="4"/>
  <c r="P216" i="4"/>
  <c r="J216" i="4"/>
  <c r="BK215" i="4"/>
  <c r="BI215" i="4"/>
  <c r="BH215" i="4"/>
  <c r="BG215" i="4"/>
  <c r="BE215" i="4"/>
  <c r="T215" i="4"/>
  <c r="R215" i="4"/>
  <c r="P215" i="4"/>
  <c r="J215" i="4"/>
  <c r="BF215" i="4" s="1"/>
  <c r="BK214" i="4"/>
  <c r="BI214" i="4"/>
  <c r="BH214" i="4"/>
  <c r="BG214" i="4"/>
  <c r="BE214" i="4"/>
  <c r="T214" i="4"/>
  <c r="R214" i="4"/>
  <c r="P214" i="4"/>
  <c r="J214" i="4"/>
  <c r="BF214" i="4" s="1"/>
  <c r="BK213" i="4"/>
  <c r="BI213" i="4"/>
  <c r="BH213" i="4"/>
  <c r="BG213" i="4"/>
  <c r="BF213" i="4"/>
  <c r="BE213" i="4"/>
  <c r="T213" i="4"/>
  <c r="R213" i="4"/>
  <c r="P213" i="4"/>
  <c r="J213" i="4"/>
  <c r="BK212" i="4"/>
  <c r="BI212" i="4"/>
  <c r="BH212" i="4"/>
  <c r="BG212" i="4"/>
  <c r="BF212" i="4"/>
  <c r="BE212" i="4"/>
  <c r="T212" i="4"/>
  <c r="R212" i="4"/>
  <c r="P212" i="4"/>
  <c r="J212" i="4"/>
  <c r="BK211" i="4"/>
  <c r="BI211" i="4"/>
  <c r="BH211" i="4"/>
  <c r="BG211" i="4"/>
  <c r="BE211" i="4"/>
  <c r="T211" i="4"/>
  <c r="R211" i="4"/>
  <c r="P211" i="4"/>
  <c r="J211" i="4"/>
  <c r="BF211" i="4" s="1"/>
  <c r="BK210" i="4"/>
  <c r="BI210" i="4"/>
  <c r="BH210" i="4"/>
  <c r="BG210" i="4"/>
  <c r="BE210" i="4"/>
  <c r="T210" i="4"/>
  <c r="R210" i="4"/>
  <c r="P210" i="4"/>
  <c r="J210" i="4"/>
  <c r="BF210" i="4" s="1"/>
  <c r="BK209" i="4"/>
  <c r="BI209" i="4"/>
  <c r="BH209" i="4"/>
  <c r="BG209" i="4"/>
  <c r="BE209" i="4"/>
  <c r="T209" i="4"/>
  <c r="R209" i="4"/>
  <c r="P209" i="4"/>
  <c r="J209" i="4"/>
  <c r="BF209" i="4" s="1"/>
  <c r="BK208" i="4"/>
  <c r="BI208" i="4"/>
  <c r="BH208" i="4"/>
  <c r="BG208" i="4"/>
  <c r="BF208" i="4"/>
  <c r="BE208" i="4"/>
  <c r="T208" i="4"/>
  <c r="R208" i="4"/>
  <c r="P208" i="4"/>
  <c r="J208" i="4"/>
  <c r="BK207" i="4"/>
  <c r="BI207" i="4"/>
  <c r="BH207" i="4"/>
  <c r="BG207" i="4"/>
  <c r="BE207" i="4"/>
  <c r="T207" i="4"/>
  <c r="R207" i="4"/>
  <c r="P207" i="4"/>
  <c r="J207" i="4"/>
  <c r="BF207" i="4" s="1"/>
  <c r="BK206" i="4"/>
  <c r="BI206" i="4"/>
  <c r="BH206" i="4"/>
  <c r="BG206" i="4"/>
  <c r="BE206" i="4"/>
  <c r="T206" i="4"/>
  <c r="R206" i="4"/>
  <c r="P206" i="4"/>
  <c r="J206" i="4"/>
  <c r="BF206" i="4" s="1"/>
  <c r="BK205" i="4"/>
  <c r="BI205" i="4"/>
  <c r="BH205" i="4"/>
  <c r="BG205" i="4"/>
  <c r="BF205" i="4"/>
  <c r="BE205" i="4"/>
  <c r="T205" i="4"/>
  <c r="R205" i="4"/>
  <c r="P205" i="4"/>
  <c r="J205" i="4"/>
  <c r="BK204" i="4"/>
  <c r="BI204" i="4"/>
  <c r="BH204" i="4"/>
  <c r="BG204" i="4"/>
  <c r="BF204" i="4"/>
  <c r="BE204" i="4"/>
  <c r="T204" i="4"/>
  <c r="R204" i="4"/>
  <c r="P204" i="4"/>
  <c r="J204" i="4"/>
  <c r="BK203" i="4"/>
  <c r="BK201" i="4" s="1"/>
  <c r="J201" i="4" s="1"/>
  <c r="J107" i="4" s="1"/>
  <c r="BI203" i="4"/>
  <c r="BH203" i="4"/>
  <c r="BG203" i="4"/>
  <c r="BE203" i="4"/>
  <c r="T203" i="4"/>
  <c r="R203" i="4"/>
  <c r="P203" i="4"/>
  <c r="J203" i="4"/>
  <c r="BF203" i="4" s="1"/>
  <c r="BK202" i="4"/>
  <c r="BI202" i="4"/>
  <c r="BH202" i="4"/>
  <c r="BG202" i="4"/>
  <c r="BE202" i="4"/>
  <c r="T202" i="4"/>
  <c r="T201" i="4" s="1"/>
  <c r="R202" i="4"/>
  <c r="R201" i="4" s="1"/>
  <c r="P202" i="4"/>
  <c r="P201" i="4" s="1"/>
  <c r="J202" i="4"/>
  <c r="BF202" i="4" s="1"/>
  <c r="BK199" i="4"/>
  <c r="BI199" i="4"/>
  <c r="BH199" i="4"/>
  <c r="BG199" i="4"/>
  <c r="BF199" i="4"/>
  <c r="BE199" i="4"/>
  <c r="T199" i="4"/>
  <c r="R199" i="4"/>
  <c r="R197" i="4" s="1"/>
  <c r="P199" i="4"/>
  <c r="J199" i="4"/>
  <c r="BK198" i="4"/>
  <c r="BI198" i="4"/>
  <c r="BH198" i="4"/>
  <c r="BG198" i="4"/>
  <c r="BE198" i="4"/>
  <c r="T198" i="4"/>
  <c r="T197" i="4" s="1"/>
  <c r="R198" i="4"/>
  <c r="P198" i="4"/>
  <c r="J198" i="4"/>
  <c r="BF198" i="4" s="1"/>
  <c r="BK197" i="4"/>
  <c r="P197" i="4"/>
  <c r="P196" i="4" s="1"/>
  <c r="BK195" i="4"/>
  <c r="BI195" i="4"/>
  <c r="BH195" i="4"/>
  <c r="BG195" i="4"/>
  <c r="BE195" i="4"/>
  <c r="T195" i="4"/>
  <c r="T194" i="4" s="1"/>
  <c r="R195" i="4"/>
  <c r="P195" i="4"/>
  <c r="J195" i="4"/>
  <c r="BF195" i="4" s="1"/>
  <c r="BK194" i="4"/>
  <c r="R194" i="4"/>
  <c r="P194" i="4"/>
  <c r="J194" i="4"/>
  <c r="J104" i="4" s="1"/>
  <c r="BK193" i="4"/>
  <c r="BI193" i="4"/>
  <c r="BH193" i="4"/>
  <c r="BG193" i="4"/>
  <c r="BF193" i="4"/>
  <c r="BE193" i="4"/>
  <c r="T193" i="4"/>
  <c r="R193" i="4"/>
  <c r="P193" i="4"/>
  <c r="J193" i="4"/>
  <c r="BK192" i="4"/>
  <c r="BI192" i="4"/>
  <c r="BH192" i="4"/>
  <c r="BG192" i="4"/>
  <c r="BF192" i="4"/>
  <c r="BE192" i="4"/>
  <c r="T192" i="4"/>
  <c r="R192" i="4"/>
  <c r="P192" i="4"/>
  <c r="J192" i="4"/>
  <c r="BK191" i="4"/>
  <c r="BI191" i="4"/>
  <c r="BH191" i="4"/>
  <c r="BG191" i="4"/>
  <c r="BE191" i="4"/>
  <c r="T191" i="4"/>
  <c r="R191" i="4"/>
  <c r="P191" i="4"/>
  <c r="J191" i="4"/>
  <c r="BF191" i="4" s="1"/>
  <c r="BK190" i="4"/>
  <c r="BI190" i="4"/>
  <c r="BH190" i="4"/>
  <c r="BG190" i="4"/>
  <c r="BF190" i="4"/>
  <c r="BE190" i="4"/>
  <c r="T190" i="4"/>
  <c r="R190" i="4"/>
  <c r="P190" i="4"/>
  <c r="J190" i="4"/>
  <c r="BK189" i="4"/>
  <c r="BI189" i="4"/>
  <c r="BH189" i="4"/>
  <c r="BG189" i="4"/>
  <c r="BF189" i="4"/>
  <c r="BE189" i="4"/>
  <c r="T189" i="4"/>
  <c r="R189" i="4"/>
  <c r="P189" i="4"/>
  <c r="J189" i="4"/>
  <c r="BK188" i="4"/>
  <c r="BI188" i="4"/>
  <c r="BH188" i="4"/>
  <c r="BG188" i="4"/>
  <c r="BF188" i="4"/>
  <c r="BE188" i="4"/>
  <c r="T188" i="4"/>
  <c r="R188" i="4"/>
  <c r="P188" i="4"/>
  <c r="J188" i="4"/>
  <c r="BK187" i="4"/>
  <c r="BI187" i="4"/>
  <c r="BH187" i="4"/>
  <c r="BG187" i="4"/>
  <c r="BE187" i="4"/>
  <c r="T187" i="4"/>
  <c r="R187" i="4"/>
  <c r="P187" i="4"/>
  <c r="J187" i="4"/>
  <c r="BF187" i="4" s="1"/>
  <c r="BK186" i="4"/>
  <c r="BI186" i="4"/>
  <c r="BH186" i="4"/>
  <c r="BG186" i="4"/>
  <c r="BF186" i="4"/>
  <c r="BE186" i="4"/>
  <c r="T186" i="4"/>
  <c r="R186" i="4"/>
  <c r="P186" i="4"/>
  <c r="J186" i="4"/>
  <c r="BK185" i="4"/>
  <c r="BI185" i="4"/>
  <c r="BH185" i="4"/>
  <c r="BG185" i="4"/>
  <c r="BF185" i="4"/>
  <c r="BE185" i="4"/>
  <c r="T185" i="4"/>
  <c r="R185" i="4"/>
  <c r="R183" i="4" s="1"/>
  <c r="R182" i="4" s="1"/>
  <c r="P185" i="4"/>
  <c r="J185" i="4"/>
  <c r="BK184" i="4"/>
  <c r="BI184" i="4"/>
  <c r="BH184" i="4"/>
  <c r="BG184" i="4"/>
  <c r="BF184" i="4"/>
  <c r="BE184" i="4"/>
  <c r="T184" i="4"/>
  <c r="R184" i="4"/>
  <c r="P184" i="4"/>
  <c r="P183" i="4" s="1"/>
  <c r="P182" i="4" s="1"/>
  <c r="J184" i="4"/>
  <c r="BK181" i="4"/>
  <c r="BK180" i="4" s="1"/>
  <c r="J180" i="4" s="1"/>
  <c r="J101" i="4" s="1"/>
  <c r="BI181" i="4"/>
  <c r="BH181" i="4"/>
  <c r="BG181" i="4"/>
  <c r="BF181" i="4"/>
  <c r="BE181" i="4"/>
  <c r="T181" i="4"/>
  <c r="T180" i="4" s="1"/>
  <c r="R181" i="4"/>
  <c r="P181" i="4"/>
  <c r="P180" i="4" s="1"/>
  <c r="J181" i="4"/>
  <c r="R180" i="4"/>
  <c r="BK179" i="4"/>
  <c r="BI179" i="4"/>
  <c r="BH179" i="4"/>
  <c r="BG179" i="4"/>
  <c r="BE179" i="4"/>
  <c r="T179" i="4"/>
  <c r="R179" i="4"/>
  <c r="P179" i="4"/>
  <c r="J179" i="4"/>
  <c r="BF179" i="4" s="1"/>
  <c r="BK178" i="4"/>
  <c r="BK177" i="4" s="1"/>
  <c r="J177" i="4" s="1"/>
  <c r="J100" i="4" s="1"/>
  <c r="BI178" i="4"/>
  <c r="BH178" i="4"/>
  <c r="BG178" i="4"/>
  <c r="BF178" i="4"/>
  <c r="BE178" i="4"/>
  <c r="T178" i="4"/>
  <c r="R178" i="4"/>
  <c r="P178" i="4"/>
  <c r="P177" i="4" s="1"/>
  <c r="J178" i="4"/>
  <c r="T177" i="4"/>
  <c r="R177" i="4"/>
  <c r="BK175" i="4"/>
  <c r="BI175" i="4"/>
  <c r="BH175" i="4"/>
  <c r="BG175" i="4"/>
  <c r="BF175" i="4"/>
  <c r="BE175" i="4"/>
  <c r="T175" i="4"/>
  <c r="R175" i="4"/>
  <c r="P175" i="4"/>
  <c r="J175" i="4"/>
  <c r="BK173" i="4"/>
  <c r="BI173" i="4"/>
  <c r="BH173" i="4"/>
  <c r="BG173" i="4"/>
  <c r="BE173" i="4"/>
  <c r="T173" i="4"/>
  <c r="R173" i="4"/>
  <c r="P173" i="4"/>
  <c r="J173" i="4"/>
  <c r="BF173" i="4" s="1"/>
  <c r="BK172" i="4"/>
  <c r="BK169" i="4" s="1"/>
  <c r="BI172" i="4"/>
  <c r="BH172" i="4"/>
  <c r="BG172" i="4"/>
  <c r="BE172" i="4"/>
  <c r="T172" i="4"/>
  <c r="R172" i="4"/>
  <c r="P172" i="4"/>
  <c r="J172" i="4"/>
  <c r="BF172" i="4" s="1"/>
  <c r="BK170" i="4"/>
  <c r="BI170" i="4"/>
  <c r="BH170" i="4"/>
  <c r="BG170" i="4"/>
  <c r="BF170" i="4"/>
  <c r="BE170" i="4"/>
  <c r="T170" i="4"/>
  <c r="T169" i="4" s="1"/>
  <c r="R170" i="4"/>
  <c r="P170" i="4"/>
  <c r="P169" i="4" s="1"/>
  <c r="J170" i="4"/>
  <c r="J169" i="4"/>
  <c r="J99" i="4" s="1"/>
  <c r="BK167" i="4"/>
  <c r="BI167" i="4"/>
  <c r="BH167" i="4"/>
  <c r="BG167" i="4"/>
  <c r="BF167" i="4"/>
  <c r="BE167" i="4"/>
  <c r="T167" i="4"/>
  <c r="R167" i="4"/>
  <c r="P167" i="4"/>
  <c r="J167" i="4"/>
  <c r="BK165" i="4"/>
  <c r="BI165" i="4"/>
  <c r="BH165" i="4"/>
  <c r="BG165" i="4"/>
  <c r="BE165" i="4"/>
  <c r="T165" i="4"/>
  <c r="R165" i="4"/>
  <c r="P165" i="4"/>
  <c r="J165" i="4"/>
  <c r="BF165" i="4" s="1"/>
  <c r="BK163" i="4"/>
  <c r="BI163" i="4"/>
  <c r="BH163" i="4"/>
  <c r="BG163" i="4"/>
  <c r="BF163" i="4"/>
  <c r="BE163" i="4"/>
  <c r="T163" i="4"/>
  <c r="R163" i="4"/>
  <c r="P163" i="4"/>
  <c r="J163" i="4"/>
  <c r="BK161" i="4"/>
  <c r="BI161" i="4"/>
  <c r="BH161" i="4"/>
  <c r="BG161" i="4"/>
  <c r="BE161" i="4"/>
  <c r="T161" i="4"/>
  <c r="R161" i="4"/>
  <c r="P161" i="4"/>
  <c r="J161" i="4"/>
  <c r="BF161" i="4" s="1"/>
  <c r="BK159" i="4"/>
  <c r="BI159" i="4"/>
  <c r="BH159" i="4"/>
  <c r="BG159" i="4"/>
  <c r="BF159" i="4"/>
  <c r="BE159" i="4"/>
  <c r="T159" i="4"/>
  <c r="R159" i="4"/>
  <c r="R140" i="4" s="1"/>
  <c r="P159" i="4"/>
  <c r="J159" i="4"/>
  <c r="BK157" i="4"/>
  <c r="BI157" i="4"/>
  <c r="BH157" i="4"/>
  <c r="BG157" i="4"/>
  <c r="BE157" i="4"/>
  <c r="T157" i="4"/>
  <c r="R157" i="4"/>
  <c r="P157" i="4"/>
  <c r="J157" i="4"/>
  <c r="BF157" i="4" s="1"/>
  <c r="BK153" i="4"/>
  <c r="BI153" i="4"/>
  <c r="BH153" i="4"/>
  <c r="BG153" i="4"/>
  <c r="BF153" i="4"/>
  <c r="BE153" i="4"/>
  <c r="T153" i="4"/>
  <c r="R153" i="4"/>
  <c r="P153" i="4"/>
  <c r="J153" i="4"/>
  <c r="BK151" i="4"/>
  <c r="BI151" i="4"/>
  <c r="BH151" i="4"/>
  <c r="BG151" i="4"/>
  <c r="BE151" i="4"/>
  <c r="T151" i="4"/>
  <c r="R151" i="4"/>
  <c r="P151" i="4"/>
  <c r="J151" i="4"/>
  <c r="BF151" i="4" s="1"/>
  <c r="BK149" i="4"/>
  <c r="BI149" i="4"/>
  <c r="BH149" i="4"/>
  <c r="BG149" i="4"/>
  <c r="BF149" i="4"/>
  <c r="BE149" i="4"/>
  <c r="T149" i="4"/>
  <c r="R149" i="4"/>
  <c r="P149" i="4"/>
  <c r="J149" i="4"/>
  <c r="BK147" i="4"/>
  <c r="BI147" i="4"/>
  <c r="BH147" i="4"/>
  <c r="BG147" i="4"/>
  <c r="BE147" i="4"/>
  <c r="T147" i="4"/>
  <c r="R147" i="4"/>
  <c r="P147" i="4"/>
  <c r="J147" i="4"/>
  <c r="BF147" i="4" s="1"/>
  <c r="BK145" i="4"/>
  <c r="BI145" i="4"/>
  <c r="BH145" i="4"/>
  <c r="BG145" i="4"/>
  <c r="BF145" i="4"/>
  <c r="BE145" i="4"/>
  <c r="T145" i="4"/>
  <c r="R145" i="4"/>
  <c r="P145" i="4"/>
  <c r="J145" i="4"/>
  <c r="BK143" i="4"/>
  <c r="BI143" i="4"/>
  <c r="BH143" i="4"/>
  <c r="BG143" i="4"/>
  <c r="BE143" i="4"/>
  <c r="T143" i="4"/>
  <c r="R143" i="4"/>
  <c r="P143" i="4"/>
  <c r="J143" i="4"/>
  <c r="BF143" i="4" s="1"/>
  <c r="BK141" i="4"/>
  <c r="BI141" i="4"/>
  <c r="BH141" i="4"/>
  <c r="BG141" i="4"/>
  <c r="BF141" i="4"/>
  <c r="BE141" i="4"/>
  <c r="T141" i="4"/>
  <c r="R141" i="4"/>
  <c r="P141" i="4"/>
  <c r="J141" i="4"/>
  <c r="J135" i="4"/>
  <c r="J134" i="4"/>
  <c r="F134" i="4"/>
  <c r="F132" i="4"/>
  <c r="E130" i="4"/>
  <c r="E128" i="4"/>
  <c r="BI117" i="4"/>
  <c r="BH117" i="4"/>
  <c r="BG117" i="4"/>
  <c r="BE117" i="4"/>
  <c r="BI116" i="4"/>
  <c r="BH116" i="4"/>
  <c r="BG116" i="4"/>
  <c r="BF116" i="4"/>
  <c r="BE116" i="4"/>
  <c r="BI115" i="4"/>
  <c r="BH115" i="4"/>
  <c r="BG115" i="4"/>
  <c r="BF115" i="4"/>
  <c r="BE115" i="4"/>
  <c r="BI114" i="4"/>
  <c r="BH114" i="4"/>
  <c r="BG114" i="4"/>
  <c r="BF114" i="4"/>
  <c r="BE114" i="4"/>
  <c r="BI113" i="4"/>
  <c r="BH113" i="4"/>
  <c r="BG113" i="4"/>
  <c r="BF113" i="4"/>
  <c r="BE113" i="4"/>
  <c r="BI112" i="4"/>
  <c r="BH112" i="4"/>
  <c r="BG112" i="4"/>
  <c r="BF112" i="4"/>
  <c r="BE112" i="4"/>
  <c r="J92" i="4"/>
  <c r="F92" i="4"/>
  <c r="J91" i="4"/>
  <c r="F91" i="4"/>
  <c r="F89" i="4"/>
  <c r="E87" i="4"/>
  <c r="J39" i="4"/>
  <c r="J38" i="4"/>
  <c r="J37" i="4"/>
  <c r="J18" i="4"/>
  <c r="E18" i="4"/>
  <c r="F135" i="4" s="1"/>
  <c r="J17" i="4"/>
  <c r="J12" i="4"/>
  <c r="J132" i="4" s="1"/>
  <c r="E7" i="4"/>
  <c r="E85" i="4" s="1"/>
  <c r="BK186" i="3"/>
  <c r="BI186" i="3"/>
  <c r="BH186" i="3"/>
  <c r="BG186" i="3"/>
  <c r="BE186" i="3"/>
  <c r="T186" i="3"/>
  <c r="R186" i="3"/>
  <c r="P186" i="3"/>
  <c r="J186" i="3"/>
  <c r="BF186" i="3" s="1"/>
  <c r="BK185" i="3"/>
  <c r="BI185" i="3"/>
  <c r="BH185" i="3"/>
  <c r="BG185" i="3"/>
  <c r="BF185" i="3"/>
  <c r="BE185" i="3"/>
  <c r="T185" i="3"/>
  <c r="R185" i="3"/>
  <c r="P185" i="3"/>
  <c r="J185" i="3"/>
  <c r="BK184" i="3"/>
  <c r="BI184" i="3"/>
  <c r="BH184" i="3"/>
  <c r="BG184" i="3"/>
  <c r="BE184" i="3"/>
  <c r="T184" i="3"/>
  <c r="R184" i="3"/>
  <c r="P184" i="3"/>
  <c r="J184" i="3"/>
  <c r="BF184" i="3" s="1"/>
  <c r="BK183" i="3"/>
  <c r="BI183" i="3"/>
  <c r="BH183" i="3"/>
  <c r="BG183" i="3"/>
  <c r="BF183" i="3"/>
  <c r="BE183" i="3"/>
  <c r="T183" i="3"/>
  <c r="R183" i="3"/>
  <c r="P183" i="3"/>
  <c r="J183" i="3"/>
  <c r="BK182" i="3"/>
  <c r="BI182" i="3"/>
  <c r="BH182" i="3"/>
  <c r="BG182" i="3"/>
  <c r="BE182" i="3"/>
  <c r="T182" i="3"/>
  <c r="R182" i="3"/>
  <c r="P182" i="3"/>
  <c r="J182" i="3"/>
  <c r="BF182" i="3" s="1"/>
  <c r="BK181" i="3"/>
  <c r="BI181" i="3"/>
  <c r="BH181" i="3"/>
  <c r="BG181" i="3"/>
  <c r="BF181" i="3"/>
  <c r="BE181" i="3"/>
  <c r="T181" i="3"/>
  <c r="R181" i="3"/>
  <c r="P181" i="3"/>
  <c r="J181" i="3"/>
  <c r="BK180" i="3"/>
  <c r="BI180" i="3"/>
  <c r="BH180" i="3"/>
  <c r="BG180" i="3"/>
  <c r="BE180" i="3"/>
  <c r="T180" i="3"/>
  <c r="R180" i="3"/>
  <c r="P180" i="3"/>
  <c r="J180" i="3"/>
  <c r="BF180" i="3" s="1"/>
  <c r="BK179" i="3"/>
  <c r="BI179" i="3"/>
  <c r="BH179" i="3"/>
  <c r="BG179" i="3"/>
  <c r="BF179" i="3"/>
  <c r="BE179" i="3"/>
  <c r="T179" i="3"/>
  <c r="R179" i="3"/>
  <c r="P179" i="3"/>
  <c r="J179" i="3"/>
  <c r="BK178" i="3"/>
  <c r="BI178" i="3"/>
  <c r="BH178" i="3"/>
  <c r="BG178" i="3"/>
  <c r="BE178" i="3"/>
  <c r="T178" i="3"/>
  <c r="R178" i="3"/>
  <c r="P178" i="3"/>
  <c r="J178" i="3"/>
  <c r="BF178" i="3" s="1"/>
  <c r="BK177" i="3"/>
  <c r="BK169" i="3" s="1"/>
  <c r="J169" i="3" s="1"/>
  <c r="J104" i="3" s="1"/>
  <c r="BI177" i="3"/>
  <c r="BH177" i="3"/>
  <c r="BG177" i="3"/>
  <c r="BF177" i="3"/>
  <c r="BE177" i="3"/>
  <c r="T177" i="3"/>
  <c r="R177" i="3"/>
  <c r="P177" i="3"/>
  <c r="J177" i="3"/>
  <c r="BK176" i="3"/>
  <c r="BI176" i="3"/>
  <c r="BH176" i="3"/>
  <c r="BG176" i="3"/>
  <c r="BE176" i="3"/>
  <c r="T176" i="3"/>
  <c r="R176" i="3"/>
  <c r="P176" i="3"/>
  <c r="J176" i="3"/>
  <c r="BF176" i="3" s="1"/>
  <c r="BK175" i="3"/>
  <c r="BI175" i="3"/>
  <c r="BH175" i="3"/>
  <c r="BG175" i="3"/>
  <c r="BF175" i="3"/>
  <c r="BE175" i="3"/>
  <c r="T175" i="3"/>
  <c r="R175" i="3"/>
  <c r="P175" i="3"/>
  <c r="J175" i="3"/>
  <c r="BK174" i="3"/>
  <c r="BI174" i="3"/>
  <c r="BH174" i="3"/>
  <c r="BG174" i="3"/>
  <c r="BE174" i="3"/>
  <c r="T174" i="3"/>
  <c r="R174" i="3"/>
  <c r="P174" i="3"/>
  <c r="J174" i="3"/>
  <c r="BF174" i="3" s="1"/>
  <c r="BK173" i="3"/>
  <c r="BI173" i="3"/>
  <c r="BH173" i="3"/>
  <c r="BG173" i="3"/>
  <c r="BF173" i="3"/>
  <c r="BE173" i="3"/>
  <c r="T173" i="3"/>
  <c r="R173" i="3"/>
  <c r="P173" i="3"/>
  <c r="P169" i="3" s="1"/>
  <c r="J173" i="3"/>
  <c r="BK172" i="3"/>
  <c r="BI172" i="3"/>
  <c r="BH172" i="3"/>
  <c r="BG172" i="3"/>
  <c r="BE172" i="3"/>
  <c r="T172" i="3"/>
  <c r="R172" i="3"/>
  <c r="P172" i="3"/>
  <c r="J172" i="3"/>
  <c r="BF172" i="3" s="1"/>
  <c r="BK171" i="3"/>
  <c r="BI171" i="3"/>
  <c r="BH171" i="3"/>
  <c r="BG171" i="3"/>
  <c r="BF171" i="3"/>
  <c r="BE171" i="3"/>
  <c r="T171" i="3"/>
  <c r="R171" i="3"/>
  <c r="R169" i="3" s="1"/>
  <c r="P171" i="3"/>
  <c r="J171" i="3"/>
  <c r="BK170" i="3"/>
  <c r="BI170" i="3"/>
  <c r="BH170" i="3"/>
  <c r="BG170" i="3"/>
  <c r="BE170" i="3"/>
  <c r="T170" i="3"/>
  <c r="T169" i="3" s="1"/>
  <c r="R170" i="3"/>
  <c r="P170" i="3"/>
  <c r="J170" i="3"/>
  <c r="BF170" i="3" s="1"/>
  <c r="BK168" i="3"/>
  <c r="BI168" i="3"/>
  <c r="BH168" i="3"/>
  <c r="BG168" i="3"/>
  <c r="BF168" i="3"/>
  <c r="BE168" i="3"/>
  <c r="T168" i="3"/>
  <c r="R168" i="3"/>
  <c r="P168" i="3"/>
  <c r="J168" i="3"/>
  <c r="BK167" i="3"/>
  <c r="BI167" i="3"/>
  <c r="BH167" i="3"/>
  <c r="BG167" i="3"/>
  <c r="BF167" i="3"/>
  <c r="BE167" i="3"/>
  <c r="T167" i="3"/>
  <c r="R167" i="3"/>
  <c r="P167" i="3"/>
  <c r="J167" i="3"/>
  <c r="BK166" i="3"/>
  <c r="BI166" i="3"/>
  <c r="BH166" i="3"/>
  <c r="BG166" i="3"/>
  <c r="BE166" i="3"/>
  <c r="T166" i="3"/>
  <c r="R166" i="3"/>
  <c r="P166" i="3"/>
  <c r="J166" i="3"/>
  <c r="BF166" i="3" s="1"/>
  <c r="BK165" i="3"/>
  <c r="BI165" i="3"/>
  <c r="BH165" i="3"/>
  <c r="BG165" i="3"/>
  <c r="BE165" i="3"/>
  <c r="T165" i="3"/>
  <c r="R165" i="3"/>
  <c r="P165" i="3"/>
  <c r="P162" i="3" s="1"/>
  <c r="J165" i="3"/>
  <c r="BF165" i="3" s="1"/>
  <c r="BK164" i="3"/>
  <c r="BI164" i="3"/>
  <c r="BH164" i="3"/>
  <c r="BG164" i="3"/>
  <c r="BF164" i="3"/>
  <c r="BE164" i="3"/>
  <c r="T164" i="3"/>
  <c r="T162" i="3" s="1"/>
  <c r="R164" i="3"/>
  <c r="P164" i="3"/>
  <c r="J164" i="3"/>
  <c r="BK163" i="3"/>
  <c r="BI163" i="3"/>
  <c r="BH163" i="3"/>
  <c r="BG163" i="3"/>
  <c r="BE163" i="3"/>
  <c r="T163" i="3"/>
  <c r="R163" i="3"/>
  <c r="P163" i="3"/>
  <c r="J163" i="3"/>
  <c r="BF163" i="3" s="1"/>
  <c r="R162" i="3"/>
  <c r="R161" i="3" s="1"/>
  <c r="BK160" i="3"/>
  <c r="BK159" i="3" s="1"/>
  <c r="J159" i="3" s="1"/>
  <c r="BI160" i="3"/>
  <c r="BH160" i="3"/>
  <c r="BG160" i="3"/>
  <c r="BE160" i="3"/>
  <c r="T160" i="3"/>
  <c r="R160" i="3"/>
  <c r="P160" i="3"/>
  <c r="P159" i="3" s="1"/>
  <c r="J160" i="3"/>
  <c r="BF160" i="3" s="1"/>
  <c r="T159" i="3"/>
  <c r="R159" i="3"/>
  <c r="BK158" i="3"/>
  <c r="BI158" i="3"/>
  <c r="BH158" i="3"/>
  <c r="BG158" i="3"/>
  <c r="BE158" i="3"/>
  <c r="T158" i="3"/>
  <c r="T156" i="3" s="1"/>
  <c r="R158" i="3"/>
  <c r="P158" i="3"/>
  <c r="J158" i="3"/>
  <c r="BF158" i="3" s="1"/>
  <c r="BK157" i="3"/>
  <c r="BK156" i="3" s="1"/>
  <c r="J156" i="3" s="1"/>
  <c r="J100" i="3" s="1"/>
  <c r="BI157" i="3"/>
  <c r="BH157" i="3"/>
  <c r="BG157" i="3"/>
  <c r="BF157" i="3"/>
  <c r="BE157" i="3"/>
  <c r="T157" i="3"/>
  <c r="R157" i="3"/>
  <c r="R156" i="3" s="1"/>
  <c r="P157" i="3"/>
  <c r="P156" i="3" s="1"/>
  <c r="J157" i="3"/>
  <c r="BK154" i="3"/>
  <c r="BK153" i="3" s="1"/>
  <c r="J153" i="3" s="1"/>
  <c r="J99" i="3" s="1"/>
  <c r="BI154" i="3"/>
  <c r="BH154" i="3"/>
  <c r="BG154" i="3"/>
  <c r="BE154" i="3"/>
  <c r="T154" i="3"/>
  <c r="R154" i="3"/>
  <c r="P154" i="3"/>
  <c r="P153" i="3" s="1"/>
  <c r="J154" i="3"/>
  <c r="BF154" i="3" s="1"/>
  <c r="T153" i="3"/>
  <c r="R153" i="3"/>
  <c r="BK151" i="3"/>
  <c r="BI151" i="3"/>
  <c r="BH151" i="3"/>
  <c r="BG151" i="3"/>
  <c r="BE151" i="3"/>
  <c r="T151" i="3"/>
  <c r="R151" i="3"/>
  <c r="P151" i="3"/>
  <c r="J151" i="3"/>
  <c r="BF151" i="3" s="1"/>
  <c r="BK149" i="3"/>
  <c r="BI149" i="3"/>
  <c r="BH149" i="3"/>
  <c r="BG149" i="3"/>
  <c r="BF149" i="3"/>
  <c r="BE149" i="3"/>
  <c r="T149" i="3"/>
  <c r="R149" i="3"/>
  <c r="P149" i="3"/>
  <c r="J149" i="3"/>
  <c r="BK147" i="3"/>
  <c r="BI147" i="3"/>
  <c r="BH147" i="3"/>
  <c r="BG147" i="3"/>
  <c r="BE147" i="3"/>
  <c r="T147" i="3"/>
  <c r="R147" i="3"/>
  <c r="P147" i="3"/>
  <c r="J147" i="3"/>
  <c r="BF147" i="3" s="1"/>
  <c r="BK145" i="3"/>
  <c r="BI145" i="3"/>
  <c r="BH145" i="3"/>
  <c r="BG145" i="3"/>
  <c r="BF145" i="3"/>
  <c r="BE145" i="3"/>
  <c r="T145" i="3"/>
  <c r="R145" i="3"/>
  <c r="P145" i="3"/>
  <c r="J145" i="3"/>
  <c r="BK143" i="3"/>
  <c r="BI143" i="3"/>
  <c r="BH143" i="3"/>
  <c r="BG143" i="3"/>
  <c r="BE143" i="3"/>
  <c r="T143" i="3"/>
  <c r="R143" i="3"/>
  <c r="P143" i="3"/>
  <c r="J143" i="3"/>
  <c r="BF143" i="3" s="1"/>
  <c r="BK142" i="3"/>
  <c r="BI142" i="3"/>
  <c r="BH142" i="3"/>
  <c r="BG142" i="3"/>
  <c r="BF142" i="3"/>
  <c r="BE142" i="3"/>
  <c r="T142" i="3"/>
  <c r="R142" i="3"/>
  <c r="P142" i="3"/>
  <c r="J142" i="3"/>
  <c r="BK140" i="3"/>
  <c r="BI140" i="3"/>
  <c r="BH140" i="3"/>
  <c r="BG140" i="3"/>
  <c r="BE140" i="3"/>
  <c r="T140" i="3"/>
  <c r="R140" i="3"/>
  <c r="P140" i="3"/>
  <c r="J140" i="3"/>
  <c r="BF140" i="3" s="1"/>
  <c r="BK139" i="3"/>
  <c r="BK136" i="3" s="1"/>
  <c r="BI139" i="3"/>
  <c r="BH139" i="3"/>
  <c r="BG139" i="3"/>
  <c r="BF139" i="3"/>
  <c r="BE139" i="3"/>
  <c r="T139" i="3"/>
  <c r="R139" i="3"/>
  <c r="R136" i="3" s="1"/>
  <c r="P139" i="3"/>
  <c r="P136" i="3" s="1"/>
  <c r="P135" i="3" s="1"/>
  <c r="J139" i="3"/>
  <c r="BK137" i="3"/>
  <c r="BI137" i="3"/>
  <c r="BH137" i="3"/>
  <c r="BG137" i="3"/>
  <c r="BE137" i="3"/>
  <c r="T137" i="3"/>
  <c r="T136" i="3" s="1"/>
  <c r="T135" i="3" s="1"/>
  <c r="R137" i="3"/>
  <c r="P137" i="3"/>
  <c r="J137" i="3"/>
  <c r="BF137" i="3" s="1"/>
  <c r="J131" i="3"/>
  <c r="F131" i="3"/>
  <c r="J130" i="3"/>
  <c r="F130" i="3"/>
  <c r="F128" i="3"/>
  <c r="E126" i="3"/>
  <c r="BI113" i="3"/>
  <c r="BH113" i="3"/>
  <c r="BG113" i="3"/>
  <c r="BE113" i="3"/>
  <c r="BI112" i="3"/>
  <c r="BH112" i="3"/>
  <c r="BG112" i="3"/>
  <c r="BF112" i="3"/>
  <c r="BE112" i="3"/>
  <c r="BI111" i="3"/>
  <c r="F39" i="3" s="1"/>
  <c r="BD96" i="1" s="1"/>
  <c r="BH111" i="3"/>
  <c r="BG111" i="3"/>
  <c r="BF111" i="3"/>
  <c r="BE111" i="3"/>
  <c r="F35" i="3" s="1"/>
  <c r="AZ96" i="1" s="1"/>
  <c r="BI110" i="3"/>
  <c r="BH110" i="3"/>
  <c r="BG110" i="3"/>
  <c r="BF110" i="3"/>
  <c r="BE110" i="3"/>
  <c r="BI109" i="3"/>
  <c r="BH109" i="3"/>
  <c r="BG109" i="3"/>
  <c r="BF109" i="3"/>
  <c r="BE109" i="3"/>
  <c r="BI108" i="3"/>
  <c r="BH108" i="3"/>
  <c r="BG108" i="3"/>
  <c r="BF108" i="3"/>
  <c r="BE108" i="3"/>
  <c r="J101" i="3"/>
  <c r="J92" i="3"/>
  <c r="J91" i="3"/>
  <c r="F91" i="3"/>
  <c r="F89" i="3"/>
  <c r="E87" i="3"/>
  <c r="J39" i="3"/>
  <c r="J38" i="3"/>
  <c r="J37" i="3"/>
  <c r="F37" i="3"/>
  <c r="BB96" i="1" s="1"/>
  <c r="J18" i="3"/>
  <c r="E18" i="3"/>
  <c r="F92" i="3" s="1"/>
  <c r="J17" i="3"/>
  <c r="J12" i="3"/>
  <c r="J89" i="3" s="1"/>
  <c r="E7" i="3"/>
  <c r="E124" i="3" s="1"/>
  <c r="BK236" i="2"/>
  <c r="BI236" i="2"/>
  <c r="BH236" i="2"/>
  <c r="BG236" i="2"/>
  <c r="BF236" i="2"/>
  <c r="BE236" i="2"/>
  <c r="T236" i="2"/>
  <c r="R236" i="2"/>
  <c r="R234" i="2" s="1"/>
  <c r="P236" i="2"/>
  <c r="J236" i="2"/>
  <c r="BK235" i="2"/>
  <c r="BI235" i="2"/>
  <c r="BH235" i="2"/>
  <c r="BG235" i="2"/>
  <c r="BE235" i="2"/>
  <c r="T235" i="2"/>
  <c r="T234" i="2" s="1"/>
  <c r="R235" i="2"/>
  <c r="P235" i="2"/>
  <c r="J235" i="2"/>
  <c r="BF235" i="2" s="1"/>
  <c r="BK234" i="2"/>
  <c r="J234" i="2" s="1"/>
  <c r="J110" i="2" s="1"/>
  <c r="P234" i="2"/>
  <c r="BK233" i="2"/>
  <c r="BI233" i="2"/>
  <c r="BH233" i="2"/>
  <c r="BG233" i="2"/>
  <c r="BE233" i="2"/>
  <c r="T233" i="2"/>
  <c r="R233" i="2"/>
  <c r="P233" i="2"/>
  <c r="J233" i="2"/>
  <c r="BF233" i="2" s="1"/>
  <c r="BK232" i="2"/>
  <c r="BI232" i="2"/>
  <c r="BH232" i="2"/>
  <c r="BG232" i="2"/>
  <c r="BF232" i="2"/>
  <c r="BE232" i="2"/>
  <c r="T232" i="2"/>
  <c r="R232" i="2"/>
  <c r="P232" i="2"/>
  <c r="J232" i="2"/>
  <c r="BK231" i="2"/>
  <c r="BI231" i="2"/>
  <c r="BH231" i="2"/>
  <c r="BG231" i="2"/>
  <c r="BE231" i="2"/>
  <c r="T231" i="2"/>
  <c r="R231" i="2"/>
  <c r="P231" i="2"/>
  <c r="J231" i="2"/>
  <c r="BF231" i="2" s="1"/>
  <c r="BK230" i="2"/>
  <c r="BI230" i="2"/>
  <c r="BH230" i="2"/>
  <c r="BG230" i="2"/>
  <c r="BF230" i="2"/>
  <c r="BE230" i="2"/>
  <c r="T230" i="2"/>
  <c r="R230" i="2"/>
  <c r="P230" i="2"/>
  <c r="J230" i="2"/>
  <c r="BK229" i="2"/>
  <c r="BI229" i="2"/>
  <c r="BH229" i="2"/>
  <c r="BG229" i="2"/>
  <c r="BE229" i="2"/>
  <c r="T229" i="2"/>
  <c r="R229" i="2"/>
  <c r="P229" i="2"/>
  <c r="J229" i="2"/>
  <c r="BF229" i="2" s="1"/>
  <c r="BK228" i="2"/>
  <c r="BI228" i="2"/>
  <c r="BH228" i="2"/>
  <c r="BG228" i="2"/>
  <c r="BE228" i="2"/>
  <c r="T228" i="2"/>
  <c r="R228" i="2"/>
  <c r="P228" i="2"/>
  <c r="J228" i="2"/>
  <c r="BF228" i="2" s="1"/>
  <c r="BK227" i="2"/>
  <c r="BI227" i="2"/>
  <c r="BH227" i="2"/>
  <c r="BG227" i="2"/>
  <c r="BF227" i="2"/>
  <c r="BE227" i="2"/>
  <c r="T227" i="2"/>
  <c r="R227" i="2"/>
  <c r="P227" i="2"/>
  <c r="J227" i="2"/>
  <c r="BK226" i="2"/>
  <c r="BI226" i="2"/>
  <c r="BH226" i="2"/>
  <c r="BG226" i="2"/>
  <c r="BE226" i="2"/>
  <c r="T226" i="2"/>
  <c r="R226" i="2"/>
  <c r="P226" i="2"/>
  <c r="J226" i="2"/>
  <c r="BF226" i="2" s="1"/>
  <c r="BK225" i="2"/>
  <c r="BI225" i="2"/>
  <c r="BH225" i="2"/>
  <c r="BG225" i="2"/>
  <c r="BF225" i="2"/>
  <c r="BE225" i="2"/>
  <c r="T225" i="2"/>
  <c r="T220" i="2" s="1"/>
  <c r="R225" i="2"/>
  <c r="P225" i="2"/>
  <c r="J225" i="2"/>
  <c r="BK224" i="2"/>
  <c r="BI224" i="2"/>
  <c r="BH224" i="2"/>
  <c r="BG224" i="2"/>
  <c r="BE224" i="2"/>
  <c r="T224" i="2"/>
  <c r="R224" i="2"/>
  <c r="P224" i="2"/>
  <c r="J224" i="2"/>
  <c r="BF224" i="2" s="1"/>
  <c r="BK223" i="2"/>
  <c r="BI223" i="2"/>
  <c r="BH223" i="2"/>
  <c r="BG223" i="2"/>
  <c r="BF223" i="2"/>
  <c r="BE223" i="2"/>
  <c r="T223" i="2"/>
  <c r="R223" i="2"/>
  <c r="P223" i="2"/>
  <c r="J223" i="2"/>
  <c r="BK222" i="2"/>
  <c r="BK220" i="2" s="1"/>
  <c r="J220" i="2" s="1"/>
  <c r="J109" i="2" s="1"/>
  <c r="BI222" i="2"/>
  <c r="BH222" i="2"/>
  <c r="BG222" i="2"/>
  <c r="BE222" i="2"/>
  <c r="T222" i="2"/>
  <c r="R222" i="2"/>
  <c r="P222" i="2"/>
  <c r="J222" i="2"/>
  <c r="BF222" i="2" s="1"/>
  <c r="BK221" i="2"/>
  <c r="BI221" i="2"/>
  <c r="BH221" i="2"/>
  <c r="BG221" i="2"/>
  <c r="BE221" i="2"/>
  <c r="T221" i="2"/>
  <c r="R221" i="2"/>
  <c r="P221" i="2"/>
  <c r="J221" i="2"/>
  <c r="BF221" i="2" s="1"/>
  <c r="BK219" i="2"/>
  <c r="BI219" i="2"/>
  <c r="BH219" i="2"/>
  <c r="BG219" i="2"/>
  <c r="BF219" i="2"/>
  <c r="BE219" i="2"/>
  <c r="T219" i="2"/>
  <c r="R219" i="2"/>
  <c r="P219" i="2"/>
  <c r="J219" i="2"/>
  <c r="BK218" i="2"/>
  <c r="BI218" i="2"/>
  <c r="BH218" i="2"/>
  <c r="BG218" i="2"/>
  <c r="BE218" i="2"/>
  <c r="T218" i="2"/>
  <c r="R218" i="2"/>
  <c r="P218" i="2"/>
  <c r="J218" i="2"/>
  <c r="BF218" i="2" s="1"/>
  <c r="BK217" i="2"/>
  <c r="BI217" i="2"/>
  <c r="BH217" i="2"/>
  <c r="BG217" i="2"/>
  <c r="BF217" i="2"/>
  <c r="BE217" i="2"/>
  <c r="T217" i="2"/>
  <c r="R217" i="2"/>
  <c r="P217" i="2"/>
  <c r="J217" i="2"/>
  <c r="BK216" i="2"/>
  <c r="BI216" i="2"/>
  <c r="BH216" i="2"/>
  <c r="BG216" i="2"/>
  <c r="BE216" i="2"/>
  <c r="T216" i="2"/>
  <c r="R216" i="2"/>
  <c r="P216" i="2"/>
  <c r="J216" i="2"/>
  <c r="BF216" i="2" s="1"/>
  <c r="BK215" i="2"/>
  <c r="BI215" i="2"/>
  <c r="BH215" i="2"/>
  <c r="BG215" i="2"/>
  <c r="BF215" i="2"/>
  <c r="BE215" i="2"/>
  <c r="T215" i="2"/>
  <c r="R215" i="2"/>
  <c r="P215" i="2"/>
  <c r="J215" i="2"/>
  <c r="BK214" i="2"/>
  <c r="BI214" i="2"/>
  <c r="BH214" i="2"/>
  <c r="BG214" i="2"/>
  <c r="BE214" i="2"/>
  <c r="T214" i="2"/>
  <c r="R214" i="2"/>
  <c r="P214" i="2"/>
  <c r="J214" i="2"/>
  <c r="BF214" i="2" s="1"/>
  <c r="BK213" i="2"/>
  <c r="BI213" i="2"/>
  <c r="BH213" i="2"/>
  <c r="BG213" i="2"/>
  <c r="BF213" i="2"/>
  <c r="BE213" i="2"/>
  <c r="T213" i="2"/>
  <c r="R213" i="2"/>
  <c r="P213" i="2"/>
  <c r="J213" i="2"/>
  <c r="BK212" i="2"/>
  <c r="BI212" i="2"/>
  <c r="BH212" i="2"/>
  <c r="BG212" i="2"/>
  <c r="BE212" i="2"/>
  <c r="T212" i="2"/>
  <c r="R212" i="2"/>
  <c r="P212" i="2"/>
  <c r="J212" i="2"/>
  <c r="BF212" i="2" s="1"/>
  <c r="BK211" i="2"/>
  <c r="BI211" i="2"/>
  <c r="BH211" i="2"/>
  <c r="BG211" i="2"/>
  <c r="BF211" i="2"/>
  <c r="BE211" i="2"/>
  <c r="T211" i="2"/>
  <c r="R211" i="2"/>
  <c r="R208" i="2" s="1"/>
  <c r="P211" i="2"/>
  <c r="J211" i="2"/>
  <c r="BK210" i="2"/>
  <c r="BI210" i="2"/>
  <c r="BH210" i="2"/>
  <c r="BG210" i="2"/>
  <c r="BE210" i="2"/>
  <c r="T210" i="2"/>
  <c r="T208" i="2" s="1"/>
  <c r="R210" i="2"/>
  <c r="P210" i="2"/>
  <c r="J210" i="2"/>
  <c r="BF210" i="2" s="1"/>
  <c r="BK209" i="2"/>
  <c r="BI209" i="2"/>
  <c r="BH209" i="2"/>
  <c r="BG209" i="2"/>
  <c r="BF209" i="2"/>
  <c r="BE209" i="2"/>
  <c r="T209" i="2"/>
  <c r="R209" i="2"/>
  <c r="P209" i="2"/>
  <c r="J209" i="2"/>
  <c r="BK207" i="2"/>
  <c r="BK199" i="2" s="1"/>
  <c r="BI207" i="2"/>
  <c r="BH207" i="2"/>
  <c r="BG207" i="2"/>
  <c r="BF207" i="2"/>
  <c r="BE207" i="2"/>
  <c r="T207" i="2"/>
  <c r="R207" i="2"/>
  <c r="P207" i="2"/>
  <c r="J207" i="2"/>
  <c r="BK206" i="2"/>
  <c r="BI206" i="2"/>
  <c r="BH206" i="2"/>
  <c r="BG206" i="2"/>
  <c r="BE206" i="2"/>
  <c r="T206" i="2"/>
  <c r="R206" i="2"/>
  <c r="P206" i="2"/>
  <c r="J206" i="2"/>
  <c r="BF206" i="2" s="1"/>
  <c r="BK205" i="2"/>
  <c r="BI205" i="2"/>
  <c r="BH205" i="2"/>
  <c r="BG205" i="2"/>
  <c r="BE205" i="2"/>
  <c r="T205" i="2"/>
  <c r="R205" i="2"/>
  <c r="P205" i="2"/>
  <c r="J205" i="2"/>
  <c r="BF205" i="2" s="1"/>
  <c r="BK204" i="2"/>
  <c r="BI204" i="2"/>
  <c r="BH204" i="2"/>
  <c r="BG204" i="2"/>
  <c r="BF204" i="2"/>
  <c r="BE204" i="2"/>
  <c r="T204" i="2"/>
  <c r="R204" i="2"/>
  <c r="P204" i="2"/>
  <c r="J204" i="2"/>
  <c r="BK203" i="2"/>
  <c r="BI203" i="2"/>
  <c r="BH203" i="2"/>
  <c r="BG203" i="2"/>
  <c r="BE203" i="2"/>
  <c r="T203" i="2"/>
  <c r="R203" i="2"/>
  <c r="P203" i="2"/>
  <c r="J203" i="2"/>
  <c r="BF203" i="2" s="1"/>
  <c r="BK202" i="2"/>
  <c r="BI202" i="2"/>
  <c r="BH202" i="2"/>
  <c r="BG202" i="2"/>
  <c r="BF202" i="2"/>
  <c r="BE202" i="2"/>
  <c r="T202" i="2"/>
  <c r="R202" i="2"/>
  <c r="P202" i="2"/>
  <c r="J202" i="2"/>
  <c r="BK201" i="2"/>
  <c r="BI201" i="2"/>
  <c r="BH201" i="2"/>
  <c r="BG201" i="2"/>
  <c r="BE201" i="2"/>
  <c r="T201" i="2"/>
  <c r="R201" i="2"/>
  <c r="P201" i="2"/>
  <c r="J201" i="2"/>
  <c r="BF201" i="2" s="1"/>
  <c r="BK200" i="2"/>
  <c r="BI200" i="2"/>
  <c r="BH200" i="2"/>
  <c r="BG200" i="2"/>
  <c r="BF200" i="2"/>
  <c r="BE200" i="2"/>
  <c r="T200" i="2"/>
  <c r="R200" i="2"/>
  <c r="R199" i="2" s="1"/>
  <c r="P200" i="2"/>
  <c r="P199" i="2" s="1"/>
  <c r="J200" i="2"/>
  <c r="T199" i="2"/>
  <c r="BK197" i="2"/>
  <c r="BI197" i="2"/>
  <c r="BH197" i="2"/>
  <c r="BG197" i="2"/>
  <c r="BF197" i="2"/>
  <c r="BE197" i="2"/>
  <c r="T197" i="2"/>
  <c r="R197" i="2"/>
  <c r="R196" i="2" s="1"/>
  <c r="P197" i="2"/>
  <c r="P196" i="2" s="1"/>
  <c r="J197" i="2"/>
  <c r="BK196" i="2"/>
  <c r="J196" i="2" s="1"/>
  <c r="J105" i="2" s="1"/>
  <c r="T196" i="2"/>
  <c r="BK195" i="2"/>
  <c r="BI195" i="2"/>
  <c r="BH195" i="2"/>
  <c r="BG195" i="2"/>
  <c r="BF195" i="2"/>
  <c r="BE195" i="2"/>
  <c r="T195" i="2"/>
  <c r="R195" i="2"/>
  <c r="P195" i="2"/>
  <c r="J195" i="2"/>
  <c r="BK194" i="2"/>
  <c r="BI194" i="2"/>
  <c r="BH194" i="2"/>
  <c r="BG194" i="2"/>
  <c r="BE194" i="2"/>
  <c r="T194" i="2"/>
  <c r="R194" i="2"/>
  <c r="P194" i="2"/>
  <c r="J194" i="2"/>
  <c r="BF194" i="2" s="1"/>
  <c r="BK193" i="2"/>
  <c r="BI193" i="2"/>
  <c r="BH193" i="2"/>
  <c r="BG193" i="2"/>
  <c r="BF193" i="2"/>
  <c r="BE193" i="2"/>
  <c r="T193" i="2"/>
  <c r="R193" i="2"/>
  <c r="P193" i="2"/>
  <c r="P189" i="2" s="1"/>
  <c r="J193" i="2"/>
  <c r="BK192" i="2"/>
  <c r="BI192" i="2"/>
  <c r="BH192" i="2"/>
  <c r="BG192" i="2"/>
  <c r="BE192" i="2"/>
  <c r="T192" i="2"/>
  <c r="R192" i="2"/>
  <c r="P192" i="2"/>
  <c r="J192" i="2"/>
  <c r="BF192" i="2" s="1"/>
  <c r="BK191" i="2"/>
  <c r="BK189" i="2" s="1"/>
  <c r="J189" i="2" s="1"/>
  <c r="J104" i="2" s="1"/>
  <c r="BI191" i="2"/>
  <c r="BH191" i="2"/>
  <c r="BG191" i="2"/>
  <c r="BF191" i="2"/>
  <c r="BE191" i="2"/>
  <c r="T191" i="2"/>
  <c r="R191" i="2"/>
  <c r="P191" i="2"/>
  <c r="J191" i="2"/>
  <c r="BK190" i="2"/>
  <c r="BI190" i="2"/>
  <c r="BH190" i="2"/>
  <c r="BG190" i="2"/>
  <c r="BE190" i="2"/>
  <c r="T190" i="2"/>
  <c r="R190" i="2"/>
  <c r="P190" i="2"/>
  <c r="J190" i="2"/>
  <c r="BF190" i="2" s="1"/>
  <c r="BK188" i="2"/>
  <c r="BI188" i="2"/>
  <c r="BH188" i="2"/>
  <c r="BG188" i="2"/>
  <c r="BF188" i="2"/>
  <c r="BE188" i="2"/>
  <c r="T188" i="2"/>
  <c r="R188" i="2"/>
  <c r="P188" i="2"/>
  <c r="J188" i="2"/>
  <c r="BK187" i="2"/>
  <c r="BI187" i="2"/>
  <c r="BH187" i="2"/>
  <c r="BG187" i="2"/>
  <c r="BF187" i="2"/>
  <c r="BE187" i="2"/>
  <c r="T187" i="2"/>
  <c r="R187" i="2"/>
  <c r="P187" i="2"/>
  <c r="J187" i="2"/>
  <c r="BK186" i="2"/>
  <c r="BI186" i="2"/>
  <c r="BH186" i="2"/>
  <c r="BG186" i="2"/>
  <c r="BE186" i="2"/>
  <c r="T186" i="2"/>
  <c r="R186" i="2"/>
  <c r="P186" i="2"/>
  <c r="J186" i="2"/>
  <c r="BF186" i="2" s="1"/>
  <c r="BK185" i="2"/>
  <c r="BI185" i="2"/>
  <c r="BH185" i="2"/>
  <c r="BG185" i="2"/>
  <c r="BE185" i="2"/>
  <c r="T185" i="2"/>
  <c r="R185" i="2"/>
  <c r="P185" i="2"/>
  <c r="J185" i="2"/>
  <c r="BF185" i="2" s="1"/>
  <c r="BK184" i="2"/>
  <c r="BI184" i="2"/>
  <c r="BH184" i="2"/>
  <c r="BG184" i="2"/>
  <c r="BF184" i="2"/>
  <c r="BE184" i="2"/>
  <c r="T184" i="2"/>
  <c r="R184" i="2"/>
  <c r="P184" i="2"/>
  <c r="J184" i="2"/>
  <c r="BK183" i="2"/>
  <c r="BI183" i="2"/>
  <c r="BH183" i="2"/>
  <c r="BG183" i="2"/>
  <c r="BE183" i="2"/>
  <c r="T183" i="2"/>
  <c r="R183" i="2"/>
  <c r="P183" i="2"/>
  <c r="J183" i="2"/>
  <c r="BF183" i="2" s="1"/>
  <c r="BK182" i="2"/>
  <c r="BI182" i="2"/>
  <c r="BH182" i="2"/>
  <c r="BG182" i="2"/>
  <c r="BE182" i="2"/>
  <c r="T182" i="2"/>
  <c r="R182" i="2"/>
  <c r="R176" i="2" s="1"/>
  <c r="P182" i="2"/>
  <c r="J182" i="2"/>
  <c r="BF182" i="2" s="1"/>
  <c r="BK181" i="2"/>
  <c r="BI181" i="2"/>
  <c r="BH181" i="2"/>
  <c r="BG181" i="2"/>
  <c r="BE181" i="2"/>
  <c r="T181" i="2"/>
  <c r="R181" i="2"/>
  <c r="P181" i="2"/>
  <c r="J181" i="2"/>
  <c r="BF181" i="2" s="1"/>
  <c r="BK180" i="2"/>
  <c r="BI180" i="2"/>
  <c r="BH180" i="2"/>
  <c r="BG180" i="2"/>
  <c r="BF180" i="2"/>
  <c r="BE180" i="2"/>
  <c r="T180" i="2"/>
  <c r="R180" i="2"/>
  <c r="P180" i="2"/>
  <c r="J180" i="2"/>
  <c r="BK179" i="2"/>
  <c r="BI179" i="2"/>
  <c r="BH179" i="2"/>
  <c r="BG179" i="2"/>
  <c r="BE179" i="2"/>
  <c r="T179" i="2"/>
  <c r="R179" i="2"/>
  <c r="P179" i="2"/>
  <c r="J179" i="2"/>
  <c r="BF179" i="2" s="1"/>
  <c r="BK178" i="2"/>
  <c r="BI178" i="2"/>
  <c r="BH178" i="2"/>
  <c r="BG178" i="2"/>
  <c r="BE178" i="2"/>
  <c r="T178" i="2"/>
  <c r="R178" i="2"/>
  <c r="P178" i="2"/>
  <c r="J178" i="2"/>
  <c r="BF178" i="2" s="1"/>
  <c r="BK177" i="2"/>
  <c r="BI177" i="2"/>
  <c r="BH177" i="2"/>
  <c r="BG177" i="2"/>
  <c r="BF177" i="2"/>
  <c r="BE177" i="2"/>
  <c r="T177" i="2"/>
  <c r="R177" i="2"/>
  <c r="P177" i="2"/>
  <c r="J177" i="2"/>
  <c r="P176" i="2"/>
  <c r="BK175" i="2"/>
  <c r="BI175" i="2"/>
  <c r="BH175" i="2"/>
  <c r="BG175" i="2"/>
  <c r="BE175" i="2"/>
  <c r="T175" i="2"/>
  <c r="R175" i="2"/>
  <c r="P175" i="2"/>
  <c r="J175" i="2"/>
  <c r="BF175" i="2" s="1"/>
  <c r="BK174" i="2"/>
  <c r="BI174" i="2"/>
  <c r="BH174" i="2"/>
  <c r="BG174" i="2"/>
  <c r="BF174" i="2"/>
  <c r="BE174" i="2"/>
  <c r="T174" i="2"/>
  <c r="R174" i="2"/>
  <c r="R172" i="2" s="1"/>
  <c r="P174" i="2"/>
  <c r="J174" i="2"/>
  <c r="BK173" i="2"/>
  <c r="BI173" i="2"/>
  <c r="BH173" i="2"/>
  <c r="BG173" i="2"/>
  <c r="BE173" i="2"/>
  <c r="T173" i="2"/>
  <c r="T172" i="2" s="1"/>
  <c r="R173" i="2"/>
  <c r="P173" i="2"/>
  <c r="J173" i="2"/>
  <c r="BF173" i="2" s="1"/>
  <c r="BK172" i="2"/>
  <c r="P172" i="2"/>
  <c r="J172" i="2"/>
  <c r="BK171" i="2"/>
  <c r="BI171" i="2"/>
  <c r="BH171" i="2"/>
  <c r="BG171" i="2"/>
  <c r="BF171" i="2"/>
  <c r="BE171" i="2"/>
  <c r="T171" i="2"/>
  <c r="R171" i="2"/>
  <c r="R170" i="2" s="1"/>
  <c r="P171" i="2"/>
  <c r="J171" i="2"/>
  <c r="BK170" i="2"/>
  <c r="T170" i="2"/>
  <c r="P170" i="2"/>
  <c r="J170" i="2"/>
  <c r="J101" i="2" s="1"/>
  <c r="BK169" i="2"/>
  <c r="BI169" i="2"/>
  <c r="BH169" i="2"/>
  <c r="BG169" i="2"/>
  <c r="F37" i="2" s="1"/>
  <c r="BB95" i="1" s="1"/>
  <c r="BF169" i="2"/>
  <c r="BE169" i="2"/>
  <c r="T169" i="2"/>
  <c r="R169" i="2"/>
  <c r="P169" i="2"/>
  <c r="J169" i="2"/>
  <c r="BK168" i="2"/>
  <c r="BI168" i="2"/>
  <c r="BH168" i="2"/>
  <c r="BG168" i="2"/>
  <c r="BE168" i="2"/>
  <c r="T168" i="2"/>
  <c r="R168" i="2"/>
  <c r="P168" i="2"/>
  <c r="J168" i="2"/>
  <c r="BF168" i="2" s="1"/>
  <c r="BK167" i="2"/>
  <c r="BI167" i="2"/>
  <c r="BH167" i="2"/>
  <c r="BG167" i="2"/>
  <c r="BF167" i="2"/>
  <c r="BE167" i="2"/>
  <c r="T167" i="2"/>
  <c r="R167" i="2"/>
  <c r="P167" i="2"/>
  <c r="J167" i="2"/>
  <c r="BK166" i="2"/>
  <c r="BI166" i="2"/>
  <c r="BH166" i="2"/>
  <c r="BG166" i="2"/>
  <c r="BE166" i="2"/>
  <c r="T166" i="2"/>
  <c r="R166" i="2"/>
  <c r="P166" i="2"/>
  <c r="J166" i="2"/>
  <c r="BF166" i="2" s="1"/>
  <c r="BK165" i="2"/>
  <c r="BI165" i="2"/>
  <c r="BH165" i="2"/>
  <c r="BG165" i="2"/>
  <c r="BF165" i="2"/>
  <c r="BE165" i="2"/>
  <c r="T165" i="2"/>
  <c r="R165" i="2"/>
  <c r="P165" i="2"/>
  <c r="P161" i="2" s="1"/>
  <c r="J165" i="2"/>
  <c r="BK164" i="2"/>
  <c r="BI164" i="2"/>
  <c r="BH164" i="2"/>
  <c r="BG164" i="2"/>
  <c r="BE164" i="2"/>
  <c r="T164" i="2"/>
  <c r="R164" i="2"/>
  <c r="P164" i="2"/>
  <c r="J164" i="2"/>
  <c r="BF164" i="2" s="1"/>
  <c r="BK163" i="2"/>
  <c r="BK161" i="2" s="1"/>
  <c r="J161" i="2" s="1"/>
  <c r="J100" i="2" s="1"/>
  <c r="BI163" i="2"/>
  <c r="BH163" i="2"/>
  <c r="BG163" i="2"/>
  <c r="BF163" i="2"/>
  <c r="BE163" i="2"/>
  <c r="T163" i="2"/>
  <c r="R163" i="2"/>
  <c r="P163" i="2"/>
  <c r="J163" i="2"/>
  <c r="BK162" i="2"/>
  <c r="BI162" i="2"/>
  <c r="BH162" i="2"/>
  <c r="BG162" i="2"/>
  <c r="BE162" i="2"/>
  <c r="T162" i="2"/>
  <c r="R162" i="2"/>
  <c r="P162" i="2"/>
  <c r="J162" i="2"/>
  <c r="BF162" i="2" s="1"/>
  <c r="BK160" i="2"/>
  <c r="BI160" i="2"/>
  <c r="BH160" i="2"/>
  <c r="BG160" i="2"/>
  <c r="BE160" i="2"/>
  <c r="T160" i="2"/>
  <c r="R160" i="2"/>
  <c r="P160" i="2"/>
  <c r="J160" i="2"/>
  <c r="BF160" i="2" s="1"/>
  <c r="BK159" i="2"/>
  <c r="BI159" i="2"/>
  <c r="BH159" i="2"/>
  <c r="BG159" i="2"/>
  <c r="BE159" i="2"/>
  <c r="T159" i="2"/>
  <c r="R159" i="2"/>
  <c r="P159" i="2"/>
  <c r="J159" i="2"/>
  <c r="BF159" i="2" s="1"/>
  <c r="BK158" i="2"/>
  <c r="BI158" i="2"/>
  <c r="BH158" i="2"/>
  <c r="BG158" i="2"/>
  <c r="BE158" i="2"/>
  <c r="T158" i="2"/>
  <c r="R158" i="2"/>
  <c r="P158" i="2"/>
  <c r="J158" i="2"/>
  <c r="BF158" i="2" s="1"/>
  <c r="BK157" i="2"/>
  <c r="BI157" i="2"/>
  <c r="BH157" i="2"/>
  <c r="BG157" i="2"/>
  <c r="BF157" i="2"/>
  <c r="BE157" i="2"/>
  <c r="T157" i="2"/>
  <c r="R157" i="2"/>
  <c r="P157" i="2"/>
  <c r="J157" i="2"/>
  <c r="BK156" i="2"/>
  <c r="BI156" i="2"/>
  <c r="BH156" i="2"/>
  <c r="BG156" i="2"/>
  <c r="BE156" i="2"/>
  <c r="T156" i="2"/>
  <c r="T154" i="2" s="1"/>
  <c r="R156" i="2"/>
  <c r="R154" i="2" s="1"/>
  <c r="P156" i="2"/>
  <c r="J156" i="2"/>
  <c r="BF156" i="2" s="1"/>
  <c r="BK155" i="2"/>
  <c r="BI155" i="2"/>
  <c r="BH155" i="2"/>
  <c r="BG155" i="2"/>
  <c r="BF155" i="2"/>
  <c r="BE155" i="2"/>
  <c r="T155" i="2"/>
  <c r="R155" i="2"/>
  <c r="P155" i="2"/>
  <c r="P154" i="2" s="1"/>
  <c r="J155" i="2"/>
  <c r="BK153" i="2"/>
  <c r="BI153" i="2"/>
  <c r="F39" i="2" s="1"/>
  <c r="BD95" i="1" s="1"/>
  <c r="BH153" i="2"/>
  <c r="BG153" i="2"/>
  <c r="BE153" i="2"/>
  <c r="T153" i="2"/>
  <c r="R153" i="2"/>
  <c r="P153" i="2"/>
  <c r="J153" i="2"/>
  <c r="BF153" i="2" s="1"/>
  <c r="BK152" i="2"/>
  <c r="BI152" i="2"/>
  <c r="BH152" i="2"/>
  <c r="BG152" i="2"/>
  <c r="BF152" i="2"/>
  <c r="BE152" i="2"/>
  <c r="T152" i="2"/>
  <c r="R152" i="2"/>
  <c r="P152" i="2"/>
  <c r="J152" i="2"/>
  <c r="BK151" i="2"/>
  <c r="BI151" i="2"/>
  <c r="BH151" i="2"/>
  <c r="BG151" i="2"/>
  <c r="BE151" i="2"/>
  <c r="T151" i="2"/>
  <c r="R151" i="2"/>
  <c r="P151" i="2"/>
  <c r="J151" i="2"/>
  <c r="BF151" i="2" s="1"/>
  <c r="BK150" i="2"/>
  <c r="BK142" i="2" s="1"/>
  <c r="BI150" i="2"/>
  <c r="BH150" i="2"/>
  <c r="BG150" i="2"/>
  <c r="BF150" i="2"/>
  <c r="BE150" i="2"/>
  <c r="T150" i="2"/>
  <c r="R150" i="2"/>
  <c r="P150" i="2"/>
  <c r="J150" i="2"/>
  <c r="BK149" i="2"/>
  <c r="BI149" i="2"/>
  <c r="BH149" i="2"/>
  <c r="BG149" i="2"/>
  <c r="BE149" i="2"/>
  <c r="T149" i="2"/>
  <c r="R149" i="2"/>
  <c r="P149" i="2"/>
  <c r="J149" i="2"/>
  <c r="BF149" i="2" s="1"/>
  <c r="BK148" i="2"/>
  <c r="BI148" i="2"/>
  <c r="BH148" i="2"/>
  <c r="BG148" i="2"/>
  <c r="BF148" i="2"/>
  <c r="BE148" i="2"/>
  <c r="T148" i="2"/>
  <c r="R148" i="2"/>
  <c r="P148" i="2"/>
  <c r="P142" i="2" s="1"/>
  <c r="J148" i="2"/>
  <c r="BK147" i="2"/>
  <c r="BI147" i="2"/>
  <c r="BH147" i="2"/>
  <c r="F38" i="2" s="1"/>
  <c r="BC95" i="1" s="1"/>
  <c r="BG147" i="2"/>
  <c r="BE147" i="2"/>
  <c r="T147" i="2"/>
  <c r="R147" i="2"/>
  <c r="P147" i="2"/>
  <c r="J147" i="2"/>
  <c r="BF147" i="2" s="1"/>
  <c r="BK144" i="2"/>
  <c r="BI144" i="2"/>
  <c r="BH144" i="2"/>
  <c r="BG144" i="2"/>
  <c r="BF144" i="2"/>
  <c r="BE144" i="2"/>
  <c r="T144" i="2"/>
  <c r="R144" i="2"/>
  <c r="R142" i="2" s="1"/>
  <c r="P144" i="2"/>
  <c r="J144" i="2"/>
  <c r="BK143" i="2"/>
  <c r="BI143" i="2"/>
  <c r="BH143" i="2"/>
  <c r="BG143" i="2"/>
  <c r="BE143" i="2"/>
  <c r="T143" i="2"/>
  <c r="T142" i="2" s="1"/>
  <c r="R143" i="2"/>
  <c r="P143" i="2"/>
  <c r="J143" i="2"/>
  <c r="BF143" i="2" s="1"/>
  <c r="J137" i="2"/>
  <c r="J136" i="2"/>
  <c r="F136" i="2"/>
  <c r="J134" i="2"/>
  <c r="F134" i="2"/>
  <c r="E132" i="2"/>
  <c r="BI119" i="2"/>
  <c r="BH119" i="2"/>
  <c r="BG119" i="2"/>
  <c r="BE119" i="2"/>
  <c r="F35" i="2" s="1"/>
  <c r="AZ95" i="1" s="1"/>
  <c r="BI118" i="2"/>
  <c r="BH118" i="2"/>
  <c r="BG118" i="2"/>
  <c r="BF118" i="2"/>
  <c r="BE118" i="2"/>
  <c r="BI117" i="2"/>
  <c r="BH117" i="2"/>
  <c r="BG117" i="2"/>
  <c r="BF117" i="2"/>
  <c r="BE117" i="2"/>
  <c r="BI116" i="2"/>
  <c r="BH116" i="2"/>
  <c r="BG116" i="2"/>
  <c r="BF116" i="2"/>
  <c r="BE116" i="2"/>
  <c r="BI115" i="2"/>
  <c r="BH115" i="2"/>
  <c r="BG115" i="2"/>
  <c r="BF115" i="2"/>
  <c r="BE115" i="2"/>
  <c r="BI114" i="2"/>
  <c r="BH114" i="2"/>
  <c r="BG114" i="2"/>
  <c r="BF114" i="2"/>
  <c r="BE114" i="2"/>
  <c r="J102" i="2"/>
  <c r="J92" i="2"/>
  <c r="J91" i="2"/>
  <c r="F91" i="2"/>
  <c r="F89" i="2"/>
  <c r="E87" i="2"/>
  <c r="E85" i="2"/>
  <c r="J39" i="2"/>
  <c r="J38" i="2"/>
  <c r="J37" i="2"/>
  <c r="J18" i="2"/>
  <c r="E18" i="2"/>
  <c r="F137" i="2" s="1"/>
  <c r="J17" i="2"/>
  <c r="J12" i="2"/>
  <c r="J89" i="2" s="1"/>
  <c r="E7" i="2"/>
  <c r="E130" i="2" s="1"/>
  <c r="CK105" i="1"/>
  <c r="CJ105" i="1"/>
  <c r="CI105" i="1"/>
  <c r="CH105" i="1"/>
  <c r="CG105" i="1"/>
  <c r="CF105" i="1"/>
  <c r="CE105" i="1"/>
  <c r="BZ105" i="1"/>
  <c r="CK104" i="1"/>
  <c r="CJ104" i="1"/>
  <c r="CI104" i="1"/>
  <c r="CH104" i="1"/>
  <c r="CG104" i="1"/>
  <c r="CF104" i="1"/>
  <c r="CE104" i="1"/>
  <c r="BZ104" i="1"/>
  <c r="CK103" i="1"/>
  <c r="CJ103" i="1"/>
  <c r="CI103" i="1"/>
  <c r="CH103" i="1"/>
  <c r="CG103" i="1"/>
  <c r="CF103" i="1"/>
  <c r="CE103" i="1"/>
  <c r="BZ103" i="1"/>
  <c r="CK102" i="1"/>
  <c r="CJ102" i="1"/>
  <c r="CI102" i="1"/>
  <c r="CH102" i="1"/>
  <c r="CG102" i="1"/>
  <c r="CF102" i="1"/>
  <c r="CE102" i="1"/>
  <c r="BZ102" i="1"/>
  <c r="AY99" i="1"/>
  <c r="AY98" i="1"/>
  <c r="AX98" i="1"/>
  <c r="AY97" i="1"/>
  <c r="AX97" i="1"/>
  <c r="AY96" i="1"/>
  <c r="AX96" i="1"/>
  <c r="AY95" i="1"/>
  <c r="AX95" i="1"/>
  <c r="AS94" i="1"/>
  <c r="AM90" i="1"/>
  <c r="L90" i="1"/>
  <c r="AM89" i="1"/>
  <c r="L89" i="1"/>
  <c r="AM87" i="1"/>
  <c r="L87" i="1"/>
  <c r="L85" i="1"/>
  <c r="L84" i="1"/>
  <c r="J89" i="6" l="1"/>
  <c r="J128" i="3"/>
  <c r="P141" i="2"/>
  <c r="J130" i="5"/>
  <c r="J98" i="5" s="1"/>
  <c r="BK129" i="5"/>
  <c r="BK135" i="3"/>
  <c r="J136" i="3"/>
  <c r="J98" i="3" s="1"/>
  <c r="J142" i="2"/>
  <c r="J98" i="2" s="1"/>
  <c r="R135" i="3"/>
  <c r="R134" i="3" s="1"/>
  <c r="J199" i="2"/>
  <c r="J107" i="2" s="1"/>
  <c r="BK198" i="2"/>
  <c r="J198" i="2" s="1"/>
  <c r="J106" i="2" s="1"/>
  <c r="P134" i="3"/>
  <c r="AU96" i="1" s="1"/>
  <c r="J35" i="2"/>
  <c r="AV95" i="1" s="1"/>
  <c r="F92" i="2"/>
  <c r="T176" i="2"/>
  <c r="T189" i="2"/>
  <c r="R189" i="2"/>
  <c r="R141" i="2" s="1"/>
  <c r="R140" i="2" s="1"/>
  <c r="R220" i="2"/>
  <c r="T161" i="3"/>
  <c r="T134" i="3" s="1"/>
  <c r="P161" i="3"/>
  <c r="F39" i="4"/>
  <c r="BD97" i="1" s="1"/>
  <c r="BD94" i="1" s="1"/>
  <c r="W36" i="1" s="1"/>
  <c r="F37" i="4"/>
  <c r="BB97" i="1" s="1"/>
  <c r="BB94" i="1" s="1"/>
  <c r="J35" i="4"/>
  <c r="AV97" i="1" s="1"/>
  <c r="F37" i="5"/>
  <c r="BB98" i="1" s="1"/>
  <c r="J35" i="6"/>
  <c r="AV99" i="1" s="1"/>
  <c r="P137" i="6"/>
  <c r="BK137" i="6"/>
  <c r="T174" i="6"/>
  <c r="T140" i="4"/>
  <c r="T139" i="4" s="1"/>
  <c r="F38" i="5"/>
  <c r="BC98" i="1" s="1"/>
  <c r="T136" i="6"/>
  <c r="T135" i="6" s="1"/>
  <c r="J212" i="6"/>
  <c r="J105" i="6" s="1"/>
  <c r="BK211" i="6"/>
  <c r="J211" i="6" s="1"/>
  <c r="J104" i="6" s="1"/>
  <c r="BK208" i="2"/>
  <c r="J208" i="2" s="1"/>
  <c r="J108" i="2" s="1"/>
  <c r="BK183" i="4"/>
  <c r="J197" i="4"/>
  <c r="J106" i="4" s="1"/>
  <c r="BK196" i="4"/>
  <c r="J196" i="4" s="1"/>
  <c r="J105" i="4" s="1"/>
  <c r="T130" i="5"/>
  <c r="T129" i="5" s="1"/>
  <c r="T128" i="5" s="1"/>
  <c r="BK162" i="3"/>
  <c r="F35" i="4"/>
  <c r="AZ97" i="1" s="1"/>
  <c r="R169" i="4"/>
  <c r="R139" i="4" s="1"/>
  <c r="R138" i="4" s="1"/>
  <c r="F39" i="5"/>
  <c r="BD98" i="1" s="1"/>
  <c r="J35" i="5"/>
  <c r="AV98" i="1" s="1"/>
  <c r="F39" i="6"/>
  <c r="BD99" i="1" s="1"/>
  <c r="R198" i="2"/>
  <c r="P208" i="2"/>
  <c r="P198" i="2" s="1"/>
  <c r="T161" i="2"/>
  <c r="T141" i="2" s="1"/>
  <c r="T140" i="2" s="1"/>
  <c r="R161" i="2"/>
  <c r="J35" i="3"/>
  <c r="AV96" i="1" s="1"/>
  <c r="P140" i="4"/>
  <c r="P139" i="4" s="1"/>
  <c r="P138" i="4" s="1"/>
  <c r="AU97" i="1" s="1"/>
  <c r="BK140" i="4"/>
  <c r="BK176" i="2"/>
  <c r="J176" i="2" s="1"/>
  <c r="J103" i="2" s="1"/>
  <c r="F38" i="3"/>
  <c r="BC96" i="1" s="1"/>
  <c r="F35" i="5"/>
  <c r="AZ98" i="1" s="1"/>
  <c r="BK154" i="2"/>
  <c r="J154" i="2" s="1"/>
  <c r="J99" i="2" s="1"/>
  <c r="T198" i="2"/>
  <c r="P220" i="2"/>
  <c r="E85" i="3"/>
  <c r="F38" i="4"/>
  <c r="BC97" i="1" s="1"/>
  <c r="BC94" i="1" s="1"/>
  <c r="T183" i="4"/>
  <c r="T182" i="4" s="1"/>
  <c r="T196" i="4"/>
  <c r="R196" i="4"/>
  <c r="F37" i="6"/>
  <c r="BB99" i="1" s="1"/>
  <c r="F38" i="6"/>
  <c r="BC99" i="1" s="1"/>
  <c r="P174" i="6"/>
  <c r="BK174" i="6"/>
  <c r="J174" i="6" s="1"/>
  <c r="J101" i="6" s="1"/>
  <c r="J89" i="4"/>
  <c r="F35" i="6"/>
  <c r="AZ99" i="1" s="1"/>
  <c r="AZ94" i="1" s="1"/>
  <c r="W34" i="1" l="1"/>
  <c r="AX94" i="1"/>
  <c r="AV94" i="1"/>
  <c r="W35" i="1"/>
  <c r="AY94" i="1"/>
  <c r="J140" i="4"/>
  <c r="J98" i="4" s="1"/>
  <c r="BK139" i="4"/>
  <c r="J129" i="5"/>
  <c r="J97" i="5" s="1"/>
  <c r="BK128" i="5"/>
  <c r="J128" i="5" s="1"/>
  <c r="J96" i="5" s="1"/>
  <c r="J135" i="3"/>
  <c r="J97" i="3" s="1"/>
  <c r="J183" i="4"/>
  <c r="J103" i="4" s="1"/>
  <c r="BK182" i="4"/>
  <c r="J182" i="4" s="1"/>
  <c r="J102" i="4" s="1"/>
  <c r="T138" i="4"/>
  <c r="J137" i="6"/>
  <c r="J98" i="6" s="1"/>
  <c r="BK136" i="6"/>
  <c r="BK141" i="2"/>
  <c r="J162" i="3"/>
  <c r="J103" i="3" s="1"/>
  <c r="BK161" i="3"/>
  <c r="J161" i="3" s="1"/>
  <c r="J102" i="3" s="1"/>
  <c r="P136" i="6"/>
  <c r="P135" i="6" s="1"/>
  <c r="AU99" i="1" s="1"/>
  <c r="P140" i="2"/>
  <c r="AU95" i="1" s="1"/>
  <c r="J141" i="2" l="1"/>
  <c r="J97" i="2" s="1"/>
  <c r="BK140" i="2"/>
  <c r="J140" i="2" s="1"/>
  <c r="J96" i="2" s="1"/>
  <c r="J136" i="6"/>
  <c r="J97" i="6" s="1"/>
  <c r="BK135" i="6"/>
  <c r="J135" i="6" s="1"/>
  <c r="J96" i="6" s="1"/>
  <c r="J30" i="5"/>
  <c r="J139" i="4"/>
  <c r="J97" i="4" s="1"/>
  <c r="BK138" i="4"/>
  <c r="J138" i="4" s="1"/>
  <c r="J96" i="4" s="1"/>
  <c r="BK134" i="3"/>
  <c r="J134" i="3" s="1"/>
  <c r="J96" i="3" s="1"/>
  <c r="AU94" i="1"/>
  <c r="J30" i="2" l="1"/>
  <c r="J107" i="5"/>
  <c r="J30" i="3"/>
  <c r="J30" i="6"/>
  <c r="J30" i="4"/>
  <c r="J113" i="3" l="1"/>
  <c r="J119" i="2"/>
  <c r="J114" i="6"/>
  <c r="J101" i="5"/>
  <c r="BF107" i="5"/>
  <c r="J117" i="4"/>
  <c r="BF114" i="6" l="1"/>
  <c r="J108" i="6"/>
  <c r="BF119" i="2"/>
  <c r="J113" i="2"/>
  <c r="F36" i="5"/>
  <c r="BA98" i="1" s="1"/>
  <c r="J36" i="5"/>
  <c r="AW98" i="1" s="1"/>
  <c r="AT98" i="1" s="1"/>
  <c r="J31" i="5"/>
  <c r="J32" i="5" s="1"/>
  <c r="J109" i="5"/>
  <c r="BF117" i="4"/>
  <c r="J111" i="4"/>
  <c r="BF113" i="3"/>
  <c r="J107" i="3"/>
  <c r="J31" i="3" l="1"/>
  <c r="J32" i="3" s="1"/>
  <c r="J115" i="3"/>
  <c r="J31" i="2"/>
  <c r="J32" i="2" s="1"/>
  <c r="J121" i="2"/>
  <c r="J41" i="5"/>
  <c r="AG98" i="1"/>
  <c r="AN98" i="1" s="1"/>
  <c r="J36" i="2"/>
  <c r="AW95" i="1" s="1"/>
  <c r="AT95" i="1" s="1"/>
  <c r="F36" i="2"/>
  <c r="BA95" i="1" s="1"/>
  <c r="F36" i="3"/>
  <c r="BA96" i="1" s="1"/>
  <c r="J36" i="3"/>
  <c r="AW96" i="1" s="1"/>
  <c r="AT96" i="1" s="1"/>
  <c r="J31" i="4"/>
  <c r="J32" i="4" s="1"/>
  <c r="J119" i="4"/>
  <c r="J31" i="6"/>
  <c r="J32" i="6" s="1"/>
  <c r="J116" i="6"/>
  <c r="F36" i="4"/>
  <c r="BA97" i="1" s="1"/>
  <c r="J36" i="4"/>
  <c r="AW97" i="1" s="1"/>
  <c r="AT97" i="1" s="1"/>
  <c r="F36" i="6"/>
  <c r="BA99" i="1" s="1"/>
  <c r="J36" i="6"/>
  <c r="AW99" i="1" s="1"/>
  <c r="AT99" i="1" s="1"/>
  <c r="BA94" i="1" l="1"/>
  <c r="J41" i="6"/>
  <c r="AG99" i="1"/>
  <c r="AN99" i="1" s="1"/>
  <c r="J41" i="3"/>
  <c r="AG96" i="1"/>
  <c r="AN96" i="1" s="1"/>
  <c r="J41" i="4"/>
  <c r="AG97" i="1"/>
  <c r="AN97" i="1" s="1"/>
  <c r="J41" i="2"/>
  <c r="AG95" i="1"/>
  <c r="AG94" i="1" l="1"/>
  <c r="AN95" i="1"/>
  <c r="W33" i="1"/>
  <c r="AW94" i="1"/>
  <c r="AG103" i="1" l="1"/>
  <c r="AK26" i="1"/>
  <c r="AG104" i="1"/>
  <c r="AG102" i="1"/>
  <c r="AG105" i="1"/>
  <c r="AK33" i="1"/>
  <c r="AT94" i="1"/>
  <c r="AN94" i="1" s="1"/>
  <c r="AV104" i="1" l="1"/>
  <c r="BY104" i="1" s="1"/>
  <c r="AN104" i="1"/>
  <c r="CD104" i="1"/>
  <c r="AG101" i="1"/>
  <c r="CD102" i="1"/>
  <c r="AV102" i="1"/>
  <c r="BY102" i="1" s="1"/>
  <c r="AK32" i="1" s="1"/>
  <c r="AN102" i="1"/>
  <c r="CD105" i="1"/>
  <c r="AV105" i="1"/>
  <c r="BY105" i="1" s="1"/>
  <c r="AV103" i="1"/>
  <c r="BY103" i="1" s="1"/>
  <c r="CD103" i="1"/>
  <c r="AN101" i="1" l="1"/>
  <c r="AN107" i="1" s="1"/>
  <c r="W32" i="1"/>
  <c r="AN103" i="1"/>
  <c r="AK27" i="1"/>
  <c r="AK29" i="1" s="1"/>
  <c r="AK38" i="1" s="1"/>
  <c r="AG107" i="1"/>
  <c r="AN105" i="1"/>
</calcChain>
</file>

<file path=xl/sharedStrings.xml><?xml version="1.0" encoding="utf-8"?>
<sst xmlns="http://schemas.openxmlformats.org/spreadsheetml/2006/main" count="5037" uniqueCount="997">
  <si>
    <t>Export Komplet</t>
  </si>
  <si>
    <t>2.0</t>
  </si>
  <si>
    <t>False</t>
  </si>
  <si>
    <t>{e1442843-982b-48e7-a747-04c5db01a770}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</si>
  <si>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</si>
  <si>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</si>
  <si>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</si>
  <si>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</si>
  <si>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</si>
  <si>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</si>
  <si>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</si>
  <si>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</si>
  <si>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Meniť je možné iba bunky so žltým podfarbením!
1) na prvom liste Rekapitulácie stavby vyplňte v zostave
    a) Rekapitulácia stavby
       - údaje o Zhotoviteľovi
         (prenesú sa do ostatných zostáv aj v iných listoch)
    b) Rekapitulácia objektov stavby
       - potrebné Ostatné náklady
2) na vybraných listoch vyplňte v zostave
    a) Krycí list
       - údaje o Zhotoviteľovi, pokiaľ sa líšia od údajov o Zhotoviteľovi na Rekapitulácii stavby
         (údaje se prenesú do ostatných zostav v danom liste)
    b) Rekapitulácia rozpočtu
       - potrebné Ostatné náklady
    c) Celkové náklady za stavbu
       - ceny na položkách
       - množstvo, pokiaľ má žlté podfarbenie
       - a v prípade potreby poznámku (tá je v skrytom stĺpci)</t>
  </si>
  <si>
    <t>Stavba:</t>
  </si>
  <si>
    <t>Rekonštrukcia farmy Terezov - Objekt SO.27 - spojovacia chodba</t>
  </si>
  <si>
    <t>JKSO:</t>
  </si>
  <si>
    <t>KS:</t>
  </si>
  <si>
    <t>Miesto:</t>
  </si>
  <si>
    <t>Kútniky</t>
  </si>
  <si>
    <t>Dátum:</t>
  </si>
  <si>
    <t>Objednávateľ:</t>
  </si>
  <si>
    <t>IČO:</t>
  </si>
  <si>
    <t>IČ DPH:</t>
  </si>
  <si>
    <t>Zhotoviteľ:</t>
  </si>
  <si>
    <t>Vyplň údaj</t>
  </si>
  <si>
    <t>Projektant:</t>
  </si>
  <si>
    <t xml:space="preserve">Ing.arch. Žalman, CSc </t>
  </si>
  <si>
    <t>True</t>
  </si>
  <si>
    <t>Spracovateľ:</t>
  </si>
  <si>
    <t>Rosoft s.r.o.</t>
  </si>
  <si>
    <t>Poznámka: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</si>
  <si>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</si>
  <si>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</si>
  <si>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</si>
  <si>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</si>
  <si>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</si>
  <si>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</si>
  <si>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</si>
  <si>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</si>
  <si>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</si>
  <si>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</si>
  <si>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</si>
  <si>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</si>
  <si>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</si>
  <si>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</si>
  <si>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</si>
  <si>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</si>
  <si>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</si>
  <si>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</si>
  <si>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</si>
  <si>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</si>
  <si>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</si>
  <si>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</si>
  <si>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</si>
  <si>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</si>
  <si>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</si>
  <si>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</si>
  <si>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</si>
  <si>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</si>
  <si>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
náklady [EUR]</t>
  </si>
  <si>
    <t>DPH [EUR]</t>
  </si>
  <si>
    <t>Normohodiny [h]</t>
  </si>
  <si>
    <t>DPH základná [EUR]</t>
  </si>
  <si>
    <t>DPH znížená [EUR]</t>
  </si>
  <si>
    <t>DPH základná prenesená
[EUR]</t>
  </si>
  <si>
    <t>DPH znížená prenesená
[EUR]</t>
  </si>
  <si>
    <t>Základňa
DPH základná</t>
  </si>
  <si>
    <t>Základňa
DPH znížená</t>
  </si>
  <si>
    <t>Základňa
DPH zákl. prenesená</t>
  </si>
  <si>
    <t>Základňa
DPH zníž. prenesená</t>
  </si>
  <si>
    <t>Základňa
DPH nulová</t>
  </si>
  <si>
    <t>1) Náklady z rozpočtov</t>
  </si>
  <si>
    <t>D</t>
  </si>
  <si>
    <t>0</t>
  </si>
  <si>
    <t>###NOIMPORT###</t>
  </si>
  <si>
    <t>IMPORT</t>
  </si>
  <si>
    <t>{00000000-0000-0000-0000-000000000000}</t>
  </si>
  <si>
    <t>/</t>
  </si>
  <si>
    <t>arch</t>
  </si>
  <si>
    <t>Architektúra a statické konštrukcie, spevnená komunikácia</t>
  </si>
  <si>
    <t>STA</t>
  </si>
  <si>
    <t>1</t>
  </si>
  <si>
    <t>{264e0068-a8e5-40bc-a698-8a286ebce5c1}</t>
  </si>
  <si>
    <t>zti</t>
  </si>
  <si>
    <t>Zdravotechnické inštalácie</t>
  </si>
  <si>
    <t>{fd4b8bf5-b33d-492d-872b-9acd972e0d77}</t>
  </si>
  <si>
    <t>plyn</t>
  </si>
  <si>
    <t>Plynofikácia</t>
  </si>
  <si>
    <t>{f3c16ccc-36b2-434f-aa53-1f5dd163cf2c}</t>
  </si>
  <si>
    <t>ele</t>
  </si>
  <si>
    <t>Elektroinštalácia</t>
  </si>
  <si>
    <t>{20c807eb-a115-49f1-803a-dc9f78eb6f37}</t>
  </si>
  <si>
    <t>odvod</t>
  </si>
  <si>
    <t>Odvodnenie obslužnej komunikácie</t>
  </si>
  <si>
    <t>{83b9c64b-bc20-4890-9a44-ef21ab08d57a}</t>
  </si>
  <si>
    <t>2) Ostatné náklady zo súhrnného listu</t>
  </si>
  <si>
    <t>Percent. zadanie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</si>
  <si>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</si>
  <si>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</si>
  <si>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</si>
  <si>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</si>
  <si>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</si>
  <si>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</si>
  <si>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</si>
  <si>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KRYCÍ LIST ROZPOČTU</t>
  </si>
  <si>
    <t>Objekt:</t>
  </si>
  <si>
    <t>arch - Architektúra a statické konštrukcie, spevnená komunikácia</t>
  </si>
  <si>
    <t>Náklady z rozpočtu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</si>
  <si>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</si>
  <si>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</si>
  <si>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</si>
  <si>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</si>
  <si>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</si>
  <si>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</si>
  <si>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</si>
  <si>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</si>
  <si>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</si>
  <si>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</si>
  <si>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</si>
  <si>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</si>
  <si>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</si>
  <si>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</si>
  <si>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</si>
  <si>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</si>
  <si>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764 - Konštrukcie klampiarske</t>
  </si>
  <si>
    <t xml:space="preserve">    767 - Konštrukcie doplnkové kovové</t>
  </si>
  <si>
    <t xml:space="preserve">    777 - Podlahy syntetické</t>
  </si>
  <si>
    <t>2) Ostatné náklady</t>
  </si>
  <si>
    <t>GZS</t>
  </si>
  <si>
    <t>VRN</t>
  </si>
  <si>
    <t>2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</si>
  <si>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</si>
  <si>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</si>
  <si>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</si>
  <si>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</si>
  <si>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</si>
  <si>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</si>
  <si>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</si>
  <si>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</si>
  <si>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</si>
  <si>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</si>
  <si>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</si>
  <si>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</si>
  <si>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</si>
  <si>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</si>
  <si>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</si>
  <si>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</si>
  <si>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</si>
  <si>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</si>
  <si>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</si>
  <si>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</si>
  <si>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</si>
  <si>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</si>
  <si>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</si>
  <si>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113307232.S</t>
  </si>
  <si>
    <t>Odstránenie podkladu v ploche nad 200 m2 z betónu prostého, hr. vrstvy nad 150 do 300 mm,  -0,52800t</t>
  </si>
  <si>
    <t>m2</t>
  </si>
  <si>
    <t>4</t>
  </si>
  <si>
    <t>-115503445</t>
  </si>
  <si>
    <t>113307233.S</t>
  </si>
  <si>
    <t>Príplatok k cene za búranie betónu s výstužou</t>
  </si>
  <si>
    <t>m3</t>
  </si>
  <si>
    <t>1319264938</t>
  </si>
  <si>
    <t>VV</t>
  </si>
  <si>
    <t>596,4*0,22</t>
  </si>
  <si>
    <t>Súčet</t>
  </si>
  <si>
    <t>3</t>
  </si>
  <si>
    <t>122201101</t>
  </si>
  <si>
    <t>Odkopávky a prekopávky nezapaž. v horn. tr. 3 do 100 m3</t>
  </si>
  <si>
    <t>122201109</t>
  </si>
  <si>
    <t>Príplatok za lepivosť horniny tr.3</t>
  </si>
  <si>
    <t>6</t>
  </si>
  <si>
    <t>5</t>
  </si>
  <si>
    <t>132201102</t>
  </si>
  <si>
    <t>Hĺbenie rýh šírka do 60 cm v horn. tr. 3 nad 100 m3</t>
  </si>
  <si>
    <t>8</t>
  </si>
  <si>
    <t>132201109</t>
  </si>
  <si>
    <t>Príplatok za lepivosť horniny tr. 3 v rýhach š. do 60 cm</t>
  </si>
  <si>
    <t>10</t>
  </si>
  <si>
    <t>7</t>
  </si>
  <si>
    <t>162301101</t>
  </si>
  <si>
    <t>Vodorovné premiestnenie výkopku do 500 m horn. tr. 1-4</t>
  </si>
  <si>
    <t>12</t>
  </si>
  <si>
    <t>1712012011</t>
  </si>
  <si>
    <t>Uloženie sypaniny na pozemku investora</t>
  </si>
  <si>
    <t>-1286176046</t>
  </si>
  <si>
    <t>9</t>
  </si>
  <si>
    <t>181102304</t>
  </si>
  <si>
    <t>Úprava pláne v zárezoch so zhutnením</t>
  </si>
  <si>
    <t>1142204676</t>
  </si>
  <si>
    <t>Zakladanie</t>
  </si>
  <si>
    <t>211951001</t>
  </si>
  <si>
    <t>Dodávka a položenie podkladnej vrstvy z geotextílie</t>
  </si>
  <si>
    <t>-1427073506</t>
  </si>
  <si>
    <t>11</t>
  </si>
  <si>
    <t>27432141979</t>
  </si>
  <si>
    <t>Napojenie nových konštrukcií na existujúce konštrukcie vrátane prác s tým súvisiacich</t>
  </si>
  <si>
    <t>kus</t>
  </si>
  <si>
    <t>2108845729</t>
  </si>
  <si>
    <t>2715111111</t>
  </si>
  <si>
    <t>Násyp pod základové konštrukcie so zhutnením z kameniva štrkového</t>
  </si>
  <si>
    <t>-1778602338</t>
  </si>
  <si>
    <t>13</t>
  </si>
  <si>
    <t>274313711</t>
  </si>
  <si>
    <t>Základové pásy z betónu prostého tr. C25/30</t>
  </si>
  <si>
    <t>24</t>
  </si>
  <si>
    <t>14</t>
  </si>
  <si>
    <t>274351215</t>
  </si>
  <si>
    <t>Debnenie základových pásov zhotovenie</t>
  </si>
  <si>
    <t>26</t>
  </si>
  <si>
    <t>15</t>
  </si>
  <si>
    <t>274351216</t>
  </si>
  <si>
    <t>Debnenie základových pásov odstránenie</t>
  </si>
  <si>
    <t>28</t>
  </si>
  <si>
    <t>Zvislé a kompletné konštrukcie</t>
  </si>
  <si>
    <t>16</t>
  </si>
  <si>
    <t>311321511.S</t>
  </si>
  <si>
    <t>Betón nadzákladových múrov, železový (bez výstuže) tr. C 30/37</t>
  </si>
  <si>
    <t>395388700</t>
  </si>
  <si>
    <t>17</t>
  </si>
  <si>
    <t>311351105.S</t>
  </si>
  <si>
    <t>Debnenie nadzákladových múrov obojstranné zhotovenie-dielce</t>
  </si>
  <si>
    <t>823067706</t>
  </si>
  <si>
    <t>18</t>
  </si>
  <si>
    <t>311351106.S</t>
  </si>
  <si>
    <t>Debnenie nadzákladových múrov obojstranné odstránenie-dielce</t>
  </si>
  <si>
    <t>-760277027</t>
  </si>
  <si>
    <t>19</t>
  </si>
  <si>
    <t>311361821</t>
  </si>
  <si>
    <t>Výstuž nadzákladových múrov nosných oceľ B500 /Bst 500/ (10505)</t>
  </si>
  <si>
    <t>t</t>
  </si>
  <si>
    <t>36</t>
  </si>
  <si>
    <t>330321610</t>
  </si>
  <si>
    <t>Stĺpy a piliere zo železobetónu tr. C30/37</t>
  </si>
  <si>
    <t>-1720614821</t>
  </si>
  <si>
    <t>21</t>
  </si>
  <si>
    <t>331351103</t>
  </si>
  <si>
    <t>Debnenie stĺpov prierezu 4-uholníka drev. tradičné zhotovenie</t>
  </si>
  <si>
    <t>40</t>
  </si>
  <si>
    <t>22</t>
  </si>
  <si>
    <t>331351104</t>
  </si>
  <si>
    <t>Debnenie stĺpov prierezu 4-uholníka drev. tradičné odstránenie</t>
  </si>
  <si>
    <t>42</t>
  </si>
  <si>
    <t>23</t>
  </si>
  <si>
    <t>331361821</t>
  </si>
  <si>
    <t>Výstuž stĺpov hranatých oceľ B500 /Bst 500/ (10505)</t>
  </si>
  <si>
    <t>44</t>
  </si>
  <si>
    <t>Vodorovné konštrukcie</t>
  </si>
  <si>
    <t>41136210923</t>
  </si>
  <si>
    <t>Oceľová nosná konštrukcia vrátane pomocných kotviacich prvkov a povrch.úprav (galvan. pozink, skurutkovane spoje) predpísaných v PD dodávka a montáž</t>
  </si>
  <si>
    <t>kg</t>
  </si>
  <si>
    <t>-367038380</t>
  </si>
  <si>
    <t>Komunikácie</t>
  </si>
  <si>
    <t>25</t>
  </si>
  <si>
    <t>564732113</t>
  </si>
  <si>
    <t>Dosypanie nábehov cesty  z recykl.betónu (bez doddania materiálu) drv. 16-32 mm  hr. 50-150 mm</t>
  </si>
  <si>
    <t>-168616214</t>
  </si>
  <si>
    <t>564752116</t>
  </si>
  <si>
    <t>Podklad z recykl.betónu (bez doddania materiálu) drv. 16-32 mm  hr. 150 mm</t>
  </si>
  <si>
    <t>-1646625784</t>
  </si>
  <si>
    <t>27</t>
  </si>
  <si>
    <t>564801112</t>
  </si>
  <si>
    <t>Podklad zo štrkodrte hr. 40 mm</t>
  </si>
  <si>
    <t>52</t>
  </si>
  <si>
    <t>Úpravy povrchov, podlahy, osadenie</t>
  </si>
  <si>
    <t>622464130</t>
  </si>
  <si>
    <t>Omietka vonk. stien tenkovrstvová</t>
  </si>
  <si>
    <t>-134412664</t>
  </si>
  <si>
    <t>29</t>
  </si>
  <si>
    <t>6252532105</t>
  </si>
  <si>
    <t>Zateplenie vonk. konštr. tepelnou izoláciou hr.100 mm bez povrchovej tenkovrstvej omietky vrátane lep.stierky, sklotextilnej mriežky,</t>
  </si>
  <si>
    <t>-1764548852</t>
  </si>
  <si>
    <t>30</t>
  </si>
  <si>
    <t>625258105</t>
  </si>
  <si>
    <t>Doteplenie vonk. konštr. bez povrch. úpravy tepelnou izoláciou lepenou celoplošne bez prikotv. hr. izol. 50 mm</t>
  </si>
  <si>
    <t>1850256237</t>
  </si>
  <si>
    <t>31</t>
  </si>
  <si>
    <t>629451112</t>
  </si>
  <si>
    <t>Vyrovnávacia vrstva MC šírky 150-300 mm</t>
  </si>
  <si>
    <t>m</t>
  </si>
  <si>
    <t>60</t>
  </si>
  <si>
    <t>32</t>
  </si>
  <si>
    <t>631313611</t>
  </si>
  <si>
    <t>Mazanina z betónu prostého tr. C16/20 hr. 8-12 cm</t>
  </si>
  <si>
    <t>62</t>
  </si>
  <si>
    <t>33</t>
  </si>
  <si>
    <t>631315811</t>
  </si>
  <si>
    <t>Mazanina z betónu prostého tr. C30/37 hr. 12-24 cm</t>
  </si>
  <si>
    <t>64</t>
  </si>
  <si>
    <t>80</t>
  </si>
  <si>
    <t>631319155.S</t>
  </si>
  <si>
    <t>Príplatok za prehlad. povrchu betónovej mazaniny min. tr.C 8/10 oceľ. hlad. hr. 120-240 mm</t>
  </si>
  <si>
    <t>752551880</t>
  </si>
  <si>
    <t>34</t>
  </si>
  <si>
    <t>631319175</t>
  </si>
  <si>
    <t>Prípl. za stiahnutie povrchu mazaniny pred vlož. výstuže hr. do 24 cm</t>
  </si>
  <si>
    <t>66</t>
  </si>
  <si>
    <t>35</t>
  </si>
  <si>
    <t>631351101</t>
  </si>
  <si>
    <t>Debnenie stien, rýh a otvorov v podlahách zhotovenie</t>
  </si>
  <si>
    <t>68</t>
  </si>
  <si>
    <t>631351102</t>
  </si>
  <si>
    <t>Debnenie stien, rýh a otvorov v podlahách odstránenie</t>
  </si>
  <si>
    <t>70</t>
  </si>
  <si>
    <t>37</t>
  </si>
  <si>
    <t>631362181</t>
  </si>
  <si>
    <t>Výstuž betónových mazanín zo zvarovaných sietí Kari d drôtu 8 mm, oko 10 cm</t>
  </si>
  <si>
    <t>-1820517662</t>
  </si>
  <si>
    <t>38</t>
  </si>
  <si>
    <t>637111111</t>
  </si>
  <si>
    <t>Odkvapový chodník zo štrku hr. 100 mm so zhutnením</t>
  </si>
  <si>
    <t>-104864106</t>
  </si>
  <si>
    <t>Ostatné konštrukcie a práce-búranie</t>
  </si>
  <si>
    <t>39</t>
  </si>
  <si>
    <t>916311113</t>
  </si>
  <si>
    <t>Osadenie cest. obrubníka bet. ležatého, lôžko betón tr. C 12/15 s bočnou oporou</t>
  </si>
  <si>
    <t>283133294</t>
  </si>
  <si>
    <t>M</t>
  </si>
  <si>
    <t>5921749101</t>
  </si>
  <si>
    <t>Obrubník cestný  - dodávka</t>
  </si>
  <si>
    <t>-1375349892</t>
  </si>
  <si>
    <t>41</t>
  </si>
  <si>
    <t>919734215</t>
  </si>
  <si>
    <t>Rezanie stávajúceho betónového krytu alebo podkladu hr. nad 14 do 15 cm</t>
  </si>
  <si>
    <t>-1866831011</t>
  </si>
  <si>
    <t>952901311</t>
  </si>
  <si>
    <t>Vyčistenie poľnohospodárskych budov a objektov</t>
  </si>
  <si>
    <t>82</t>
  </si>
  <si>
    <t>43</t>
  </si>
  <si>
    <t>979081110</t>
  </si>
  <si>
    <t>Recyklovanie betónovej sute na stavenisku - zriadenie recyklačnej jednotky, recyklácia vhodnej sute vrátane odvozu vrámci pozemku investora do vzdialenosti</t>
  </si>
  <si>
    <t>-364153147</t>
  </si>
  <si>
    <t>979081111.S</t>
  </si>
  <si>
    <t>Odvoz sutiny a vybúraných hmôt na skládku do 1 km  (v areály farmy)</t>
  </si>
  <si>
    <t>-701085300</t>
  </si>
  <si>
    <t>99</t>
  </si>
  <si>
    <t>Presun hmôt HSV</t>
  </si>
  <si>
    <t>45</t>
  </si>
  <si>
    <t>998012021</t>
  </si>
  <si>
    <t>Presun hmôt pre budovy monolitické výšky do 6 m</t>
  </si>
  <si>
    <t>86</t>
  </si>
  <si>
    <t>PSV</t>
  </si>
  <si>
    <t>Práce a dodávky PSV</t>
  </si>
  <si>
    <t>711</t>
  </si>
  <si>
    <t>Izolácie proti vode a vlhkosti</t>
  </si>
  <si>
    <t>46</t>
  </si>
  <si>
    <t>711411111</t>
  </si>
  <si>
    <t>Zhotovenie a dodávka izolácie proti vode vodor. náterom Sikkaton</t>
  </si>
  <si>
    <t>-666119245</t>
  </si>
  <si>
    <t>47</t>
  </si>
  <si>
    <t>711461103</t>
  </si>
  <si>
    <t>Zhotovenie izolácie proti vode prilepením fólie na celej ploche vodor.</t>
  </si>
  <si>
    <t>90</t>
  </si>
  <si>
    <t>48</t>
  </si>
  <si>
    <t>711462103</t>
  </si>
  <si>
    <t>Zhotovenie izolácie proti vode prilepením fólie na celej ploche zvislá</t>
  </si>
  <si>
    <t>92</t>
  </si>
  <si>
    <t>49</t>
  </si>
  <si>
    <t>28322026003</t>
  </si>
  <si>
    <t>Hydroizolačný systém na báze PVC vrátane potrebných pomocných prvkov - dodávka</t>
  </si>
  <si>
    <t>-1842307751</t>
  </si>
  <si>
    <t>50</t>
  </si>
  <si>
    <t>711491171</t>
  </si>
  <si>
    <t>Zhotovenie izolácie proti vode položením podkladnej textílie vodor.</t>
  </si>
  <si>
    <t>96</t>
  </si>
  <si>
    <t>51</t>
  </si>
  <si>
    <t>711491271</t>
  </si>
  <si>
    <t>Zhotovenie izolácie proti vode položením podkladnej textílie zvislej</t>
  </si>
  <si>
    <t>98</t>
  </si>
  <si>
    <t>6936601100</t>
  </si>
  <si>
    <t>Geotextília 300g/m2 - dodávka</t>
  </si>
  <si>
    <t>1333649254</t>
  </si>
  <si>
    <t>81</t>
  </si>
  <si>
    <t>998711201.S</t>
  </si>
  <si>
    <t>Presun hmôt pre izoláciu proti vode v objektoch výšky do 6 m</t>
  </si>
  <si>
    <t>%</t>
  </si>
  <si>
    <t>-1933715531</t>
  </si>
  <si>
    <t>764</t>
  </si>
  <si>
    <t>Konštrukcie klampiarske</t>
  </si>
  <si>
    <t>54</t>
  </si>
  <si>
    <t>764331239</t>
  </si>
  <si>
    <t>Klamp. Poplast. PZ pl. lem. múrov  rš 330 vrátane všetkých doplnkov a povrch.úprav  predpísaných v PD</t>
  </si>
  <si>
    <t>2007394175</t>
  </si>
  <si>
    <t>55</t>
  </si>
  <si>
    <t>7643522030</t>
  </si>
  <si>
    <t>Klamp. Poplast PZ. pl. žľaby pododkvap. polkruh. rš 333, vrátane všetkých doplnkov a povrch.úprav  predpísaných v PD</t>
  </si>
  <si>
    <t>-426306246</t>
  </si>
  <si>
    <t>56</t>
  </si>
  <si>
    <t>7643522052</t>
  </si>
  <si>
    <t>Klamp. Poplast PZ. pl. žľaby pododkvap. polkruh. rš 400 vrátane všetkých doplnkov a povrch.úprav  predpísaných v PD</t>
  </si>
  <si>
    <t>1302669141</t>
  </si>
  <si>
    <t>57</t>
  </si>
  <si>
    <t>7643592124</t>
  </si>
  <si>
    <t>Klamp. Poplast pl. žľaby kotlík 333/120mm vrátane všetkých doplnkov a povrch.úprav  predpísaných v PD</t>
  </si>
  <si>
    <t>252341660</t>
  </si>
  <si>
    <t>58</t>
  </si>
  <si>
    <t>7643592131</t>
  </si>
  <si>
    <t>Klamp. Poplast pl. žľaby kotlík 400/150mm vrátane všetkých doplnkov a povrch.úprav  predpísaných v PD</t>
  </si>
  <si>
    <t>-404040060</t>
  </si>
  <si>
    <t>59</t>
  </si>
  <si>
    <t>764410243</t>
  </si>
  <si>
    <t>Klamp. Poplast. PZ pl. oplechovanie parapetov rš 250 vrátane všetkých doplnkov predpísaných v PD</t>
  </si>
  <si>
    <t>1112576572</t>
  </si>
  <si>
    <t>7644542028</t>
  </si>
  <si>
    <t>Klamp. Poplast. PZ pl. rúry odpadové kruhové d-120  vrátane všetkých doplnkov a povrch.úprav  predpísaných v PD</t>
  </si>
  <si>
    <t>-532202031</t>
  </si>
  <si>
    <t>61</t>
  </si>
  <si>
    <t>7644542041</t>
  </si>
  <si>
    <t>Klamp. Poplast. PZ pl. rúry odpadové kruhové d-150  vrátane všetkých doplnkov a povrch.úprav  predpísaných v PD</t>
  </si>
  <si>
    <t>-54483890</t>
  </si>
  <si>
    <t>764454803</t>
  </si>
  <si>
    <t>Klamp. demont. rúr odpadových kruhových d-150</t>
  </si>
  <si>
    <t>120</t>
  </si>
  <si>
    <t>63</t>
  </si>
  <si>
    <t>764454805</t>
  </si>
  <si>
    <t>Klamp. demontované rúry odpadových kruhových d-150 - skrátenie na potrebnú dĺžku a opätovné osadenie</t>
  </si>
  <si>
    <t>-571672696</t>
  </si>
  <si>
    <t>998764201.S</t>
  </si>
  <si>
    <t>Presun hmôt pre konštrukcie klampiarske v objektoch výšky do 6 m</t>
  </si>
  <si>
    <t>809556299</t>
  </si>
  <si>
    <t>767</t>
  </si>
  <si>
    <t>Konštrukcie doplnkové kovové</t>
  </si>
  <si>
    <t>65</t>
  </si>
  <si>
    <t>767133225</t>
  </si>
  <si>
    <t>Montáž a dodávka ochranných stien kovová konštrukcia + PVC hr.35mm v=1000mm</t>
  </si>
  <si>
    <t>863927337</t>
  </si>
  <si>
    <t>767392114</t>
  </si>
  <si>
    <t>Montáž krytiny striech sendvičovými strešnými panelmi  na oceľovú konštrukciu, hr. do 100 mm</t>
  </si>
  <si>
    <t>-672186334</t>
  </si>
  <si>
    <t>67</t>
  </si>
  <si>
    <t>5532C0162</t>
  </si>
  <si>
    <t>Panel sendvičový strešný výplň minerálna vlna  hr.jadra 100mm  vrátane pomocných kotviacich a ukončovacích prvkov a povrch.úprav predpísaných v PD  dodávka</t>
  </si>
  <si>
    <t>-1689334921</t>
  </si>
  <si>
    <t>767411112</t>
  </si>
  <si>
    <t>Montáž opláštenia sendvičovými stenovými panelmi  na oceľovú konštrukciu, hr. do 100 mm</t>
  </si>
  <si>
    <t>237853407</t>
  </si>
  <si>
    <t>69</t>
  </si>
  <si>
    <t>5532C01400</t>
  </si>
  <si>
    <t>Panel sendvičový stenový výplň minerálna vlna hr.jadra 80mm vrátane pomocných kotviacich a ukončovacích prvkov a povrch.úprav predpísaných v PD  dodávka</t>
  </si>
  <si>
    <t>1669119145</t>
  </si>
  <si>
    <t>767590111</t>
  </si>
  <si>
    <t>Montáž a dodávka prekrytia podlahových žľabov v mieste vyznačenia v PD</t>
  </si>
  <si>
    <t>1441404184</t>
  </si>
  <si>
    <t>71</t>
  </si>
  <si>
    <t>767616102</t>
  </si>
  <si>
    <t>Montáž okien jednoduchých</t>
  </si>
  <si>
    <t>1071953464</t>
  </si>
  <si>
    <t>72</t>
  </si>
  <si>
    <t>553000000009</t>
  </si>
  <si>
    <t>Okno neotváravé 1200/600mm  vrátane potrebných pomocných, kotviacich prvkov ,oplechovaní a povrch.úprav predpísaných v PD dodávka</t>
  </si>
  <si>
    <t>1974236263</t>
  </si>
  <si>
    <t>73</t>
  </si>
  <si>
    <t>767644110</t>
  </si>
  <si>
    <t>Montáž dverí, dok. okovania do oc. konšt. otvár. jednokríd.</t>
  </si>
  <si>
    <t>-1914994864</t>
  </si>
  <si>
    <t>74</t>
  </si>
  <si>
    <t>5530000000080</t>
  </si>
  <si>
    <t>Dvere exteriérové plné 1-kr. 800/1970mm  vrátane kovania, zárubne a povrch.úprav predpísaných v PD dodávka</t>
  </si>
  <si>
    <t>-1143999356</t>
  </si>
  <si>
    <t>75</t>
  </si>
  <si>
    <t>767658909</t>
  </si>
  <si>
    <t>Montáž priemysel. vrát rolovacích  plochy do 10 m2</t>
  </si>
  <si>
    <t>-409352669</t>
  </si>
  <si>
    <t>76</t>
  </si>
  <si>
    <t>5530000000082</t>
  </si>
  <si>
    <t>Rolovacia brána exteriérová  2500/2200mm  vrátane kovania, zárubne a povrch.úprav predpísaných v PD dodávka</t>
  </si>
  <si>
    <t>-1245664229</t>
  </si>
  <si>
    <t>77</t>
  </si>
  <si>
    <t>998767201.S</t>
  </si>
  <si>
    <t>Presun hmôt pre kovové stavebné doplnkové konštrukcie v objektoch výšky do 6 m</t>
  </si>
  <si>
    <t>150</t>
  </si>
  <si>
    <t>777</t>
  </si>
  <si>
    <t>Podlahy syntetické</t>
  </si>
  <si>
    <t>78</t>
  </si>
  <si>
    <t>777615229</t>
  </si>
  <si>
    <t>Nátery betón.podláh ochranný</t>
  </si>
  <si>
    <t>-2006546191</t>
  </si>
  <si>
    <t>79</t>
  </si>
  <si>
    <t>998777201.S</t>
  </si>
  <si>
    <t>Presun hmôt pre podlahy syntetické v objektoch výšky do 6 m</t>
  </si>
  <si>
    <t>154</t>
  </si>
  <si>
    <t>v3</t>
  </si>
  <si>
    <t>12,011</t>
  </si>
  <si>
    <t>zti - Zdravotechnické inštalácie</t>
  </si>
  <si>
    <t xml:space="preserve">    8 - Rúrové vedenie</t>
  </si>
  <si>
    <t xml:space="preserve">    721 - Zdravotechnika - vnútorná kanalizácia</t>
  </si>
  <si>
    <t xml:space="preserve">    722 - Zdravotechnika - vnútorný vodovod</t>
  </si>
  <si>
    <t>Mimostaven. doprava</t>
  </si>
  <si>
    <t>Klimatické vplyvy</t>
  </si>
  <si>
    <t>131201201.S</t>
  </si>
  <si>
    <t>Výkop zapaženej jamy v hornine 3, do 100 m3</t>
  </si>
  <si>
    <t>-1713170512</t>
  </si>
  <si>
    <t>3,14*1,3*1,3*2,5</t>
  </si>
  <si>
    <t>131201209.S</t>
  </si>
  <si>
    <t>Príplatok za lepivosť pri hĺbení zapažených jám a zárezov s urovnaním dna v hornine 3</t>
  </si>
  <si>
    <t>-290547709</t>
  </si>
  <si>
    <t>132201101.S</t>
  </si>
  <si>
    <t>Výkop ryhy do šírky 600 mm v horn.3 do 100 m3</t>
  </si>
  <si>
    <t>-362962116</t>
  </si>
  <si>
    <t>1*0,6*1,5</t>
  </si>
  <si>
    <t>132201109.S</t>
  </si>
  <si>
    <t>Príplatok k cene za lepivosť pri hĺbení rýh šírky do 600 mm zapažených i nezapažených s urovnaním dna v hornine 3</t>
  </si>
  <si>
    <t>953375948</t>
  </si>
  <si>
    <t>162501102</t>
  </si>
  <si>
    <t>Vodorovné premiestnenie výkopku po spevnenej ceste z horniny tr.1-4, do 100 m3 na vzdialenosť do 3000 m</t>
  </si>
  <si>
    <t>780123320</t>
  </si>
  <si>
    <t>162501105</t>
  </si>
  <si>
    <t>Vodorovné premiestnenie výkopku po spevnenej ceste z horniny tr.1-4, do 100 m3, príplatok k cene za každých ďalšich a začatých 1000 m</t>
  </si>
  <si>
    <t>-1706203236</t>
  </si>
  <si>
    <t>v3*7</t>
  </si>
  <si>
    <t>167101101</t>
  </si>
  <si>
    <t>Nakladanie neuľahnutého výkopku z hornín tr.1-4 do 100 m3</t>
  </si>
  <si>
    <t>-183859712</t>
  </si>
  <si>
    <t>1*3,14*0,1*0,1+2,5*3,14*1,2*1,2+2,6*2,6*0,1</t>
  </si>
  <si>
    <t>171201201</t>
  </si>
  <si>
    <t>Uloženie sypaniny na skládky do 100 m3</t>
  </si>
  <si>
    <t>960295009</t>
  </si>
  <si>
    <t>174101001</t>
  </si>
  <si>
    <t>Zásyp sypaninou so zhutnením jám, šachiet, rýh, zárezov alebo okolo objektov do 100 m3</t>
  </si>
  <si>
    <t>757860288</t>
  </si>
  <si>
    <t>13,267-v3</t>
  </si>
  <si>
    <t>451573111.S</t>
  </si>
  <si>
    <t>Lôžko pod potrubie, stoky a drobné objekty, v otvorenom výkope z piesku a štrkopiesku do 63 mm</t>
  </si>
  <si>
    <t>253393111</t>
  </si>
  <si>
    <t>2,4*2,4*0,1</t>
  </si>
  <si>
    <t>Rúrové vedenie</t>
  </si>
  <si>
    <t>894170209.S</t>
  </si>
  <si>
    <t>Osadenie podzemnej plastovej nádrže na odpadovú vodu - žumpu od 5000 do 8000 l</t>
  </si>
  <si>
    <t>ks</t>
  </si>
  <si>
    <t>-1130909354</t>
  </si>
  <si>
    <t>562410001030.S</t>
  </si>
  <si>
    <t>Podzemná nádrž, žumpa samonostná 6500 l, na zber a využitie dažďovej vody, plastová</t>
  </si>
  <si>
    <t>2088726439</t>
  </si>
  <si>
    <t>998276101</t>
  </si>
  <si>
    <t>Presun hmôt pre rúrové vedenie hĺbené z rúr z plast., hmôt alebo sklolamin. v otvorenom výkope</t>
  </si>
  <si>
    <t>-1766063510</t>
  </si>
  <si>
    <t>721</t>
  </si>
  <si>
    <t>Zdravotechnika - vnútorná kanalizácia</t>
  </si>
  <si>
    <t>721171109.S</t>
  </si>
  <si>
    <t>Potrubie z PVC - U odpadové ležaté hrdlové D 110 mm</t>
  </si>
  <si>
    <t>966709698</t>
  </si>
  <si>
    <t>721171110.S</t>
  </si>
  <si>
    <t>Potrubie z PVC - U odpadové ležaté hrdlové D 125 mm</t>
  </si>
  <si>
    <t>1325480338</t>
  </si>
  <si>
    <t>721290111.S</t>
  </si>
  <si>
    <t>Ostatné - skúška tesnosti kanalizácie v objektoch vodou do DN 125</t>
  </si>
  <si>
    <t>86023630</t>
  </si>
  <si>
    <t>721290123.S</t>
  </si>
  <si>
    <t>Ostatné - skúška tesnosti kanalizácie v objektoch dymom do DN 300</t>
  </si>
  <si>
    <t>-111062006</t>
  </si>
  <si>
    <t>998721101.S</t>
  </si>
  <si>
    <t>Presun hmôt pre vnútornú kanalizáciu v objektoch výšky do 6 m</t>
  </si>
  <si>
    <t>993188538</t>
  </si>
  <si>
    <t>998721192.S</t>
  </si>
  <si>
    <t>Vnútorná kanalizácia, prípl.za presun nad vymedz. najväč. dopr. vzdial. do 100m</t>
  </si>
  <si>
    <t>366768274</t>
  </si>
  <si>
    <t>722</t>
  </si>
  <si>
    <t>Zdravotechnika - vnútorný vodovod</t>
  </si>
  <si>
    <t>722172303.S</t>
  </si>
  <si>
    <t>Montáž vodovodného PP-R potrubia polyfúznym zváraním PN 10 D 25 mm</t>
  </si>
  <si>
    <t>280631660</t>
  </si>
  <si>
    <t>286140018800.S</t>
  </si>
  <si>
    <t>Rúra PP-R D 25x2,3 mm dĺ. 4 m PN 10, systém pre rozvod pitnej vody</t>
  </si>
  <si>
    <t>485125951</t>
  </si>
  <si>
    <t>722172306.S</t>
  </si>
  <si>
    <t>Montáž vodovodného PP-R potrubia polyfúznym zváraním PN 10 D 32 mm</t>
  </si>
  <si>
    <t>-564317985</t>
  </si>
  <si>
    <t>286140018900.S</t>
  </si>
  <si>
    <t>Rúra PP-R D 32x2,9 mm dĺ. 4 m PN 10, systém pre rozvod pitnej vody</t>
  </si>
  <si>
    <t>1416470403</t>
  </si>
  <si>
    <t>722172309.S</t>
  </si>
  <si>
    <t>Montáž vodovodného PP-R potrubia polyfúznym zváraním PN 10 D 40 mm</t>
  </si>
  <si>
    <t>-487197018</t>
  </si>
  <si>
    <t>286140019000.S</t>
  </si>
  <si>
    <t>Rúra PP-R D 40x3,7 mm dĺ. 4 m PN 10, systém pre rozvod pitnej vody</t>
  </si>
  <si>
    <t>-1062376515</t>
  </si>
  <si>
    <t>722181113.S</t>
  </si>
  <si>
    <t>Ochrana potrubia plstenými pásmi DN 25</t>
  </si>
  <si>
    <t>1779878498</t>
  </si>
  <si>
    <t>722181114.S</t>
  </si>
  <si>
    <t>Ochrana potrubia plstenými pásmi DN 32 a DN 40</t>
  </si>
  <si>
    <t>-1342811080</t>
  </si>
  <si>
    <t>722190403.S</t>
  </si>
  <si>
    <t>Vyvedenie a upevnenie výpustky DN 25</t>
  </si>
  <si>
    <t>1336714466</t>
  </si>
  <si>
    <t>722221035.S</t>
  </si>
  <si>
    <t>Montáž guľového kohúta závitového priameho pre vodu G 2</t>
  </si>
  <si>
    <t>368856500</t>
  </si>
  <si>
    <t>551110006000.S</t>
  </si>
  <si>
    <t>Guľový uzáver pre vodu 2", niklovaná mosadz</t>
  </si>
  <si>
    <t>2002073741</t>
  </si>
  <si>
    <t>722221114.S</t>
  </si>
  <si>
    <t>Montáž guľového kohúta záhradného závitového G 1</t>
  </si>
  <si>
    <t>2052543284</t>
  </si>
  <si>
    <t>551110011800.S</t>
  </si>
  <si>
    <t>Guľový uzáver záhradný, 1" - 5/4" M, d 25 mm, páčka, niklovaná mosadz</t>
  </si>
  <si>
    <t>-488480745</t>
  </si>
  <si>
    <t>722290226.S</t>
  </si>
  <si>
    <t>Tlaková skúška vodovodného potrubia závitového do DN 50</t>
  </si>
  <si>
    <t>1909095643</t>
  </si>
  <si>
    <t>722290234.S</t>
  </si>
  <si>
    <t>Prepláchnutie a dezinfekcia vodovodného potrubia do DN 80</t>
  </si>
  <si>
    <t>-685488465</t>
  </si>
  <si>
    <t>998722101.S</t>
  </si>
  <si>
    <t>Presun hmôt pre vnútorný vodovod v objektoch výšky do 6 m</t>
  </si>
  <si>
    <t>-1244042087</t>
  </si>
  <si>
    <t>998722192.S</t>
  </si>
  <si>
    <t>Vodovod, prípl.za presun nad vymedz. najväčšiu dopravnú vzdialenosť do 100m</t>
  </si>
  <si>
    <t>-2078407077</t>
  </si>
  <si>
    <t>a1</t>
  </si>
  <si>
    <t>35,424</t>
  </si>
  <si>
    <t>a2</t>
  </si>
  <si>
    <t>68,508</t>
  </si>
  <si>
    <t>b</t>
  </si>
  <si>
    <t>3,149</t>
  </si>
  <si>
    <t>c</t>
  </si>
  <si>
    <t>31,69</t>
  </si>
  <si>
    <t>plyn - Plynofikácia</t>
  </si>
  <si>
    <t xml:space="preserve">    723 - Zdravotechnika - vnútorný plynovod</t>
  </si>
  <si>
    <t xml:space="preserve">    783 - Nátery</t>
  </si>
  <si>
    <t>M - Práce a dodávky M</t>
  </si>
  <si>
    <t xml:space="preserve">    21-M - Elektromontáže</t>
  </si>
  <si>
    <t xml:space="preserve">    23-M - Montáže potrubia</t>
  </si>
  <si>
    <t xml:space="preserve">    46-M - Zemné práce pri extr.mont.prácach</t>
  </si>
  <si>
    <t>132101201.S</t>
  </si>
  <si>
    <t>Výkop ryhy šírky 600-2000mm hor 1-2 do 100 m3</t>
  </si>
  <si>
    <t>1675024799</t>
  </si>
  <si>
    <t>9,66*1,8*2+4,8*1,8*2+4,57*1,8*2</t>
  </si>
  <si>
    <t>1199790805</t>
  </si>
  <si>
    <t>49,2*0,6*1,2</t>
  </si>
  <si>
    <t>812433054</t>
  </si>
  <si>
    <t>132201209.S</t>
  </si>
  <si>
    <t>Príplatok k cenám za lepivosť pri hĺbení rýh š. nad 600 do 2 000 mm zapaž. i nezapažených, s urovnaním dna v hornine 3</t>
  </si>
  <si>
    <t>-188201667</t>
  </si>
  <si>
    <t>151101301</t>
  </si>
  <si>
    <t>Rozopretie zapažených stien pri pažení príložnom hľbky do 4 m</t>
  </si>
  <si>
    <t>1050168906</t>
  </si>
  <si>
    <t>151101311</t>
  </si>
  <si>
    <t>Odstránenie rozopretia stien paženia príložného hľbky do 4 m</t>
  </si>
  <si>
    <t>1555192014</t>
  </si>
  <si>
    <t>162401102</t>
  </si>
  <si>
    <t>Vodorovné premiestnenie výkopku tr.1-4 do 2000 m</t>
  </si>
  <si>
    <t>-1797591936</t>
  </si>
  <si>
    <t>(0,05)^2*3,14*(9,66+4,8+4,57)</t>
  </si>
  <si>
    <t>1*1*0,3*10</t>
  </si>
  <si>
    <t>162701109</t>
  </si>
  <si>
    <t>Príplatok za každých ďalších 1000 m horniny 1-4 po spevnenej ceste</t>
  </si>
  <si>
    <t>275300944</t>
  </si>
  <si>
    <t>b*10</t>
  </si>
  <si>
    <t>-1398685108</t>
  </si>
  <si>
    <t>171201101</t>
  </si>
  <si>
    <t>Uloženie sypaniny do násypov s rozprestretím sypaniny vo vrstvách a s hrubým urovnaním nezhutnených</t>
  </si>
  <si>
    <t>1324945263</t>
  </si>
  <si>
    <t>Zásyp sypaninou so zhutnením jám, šachiet, rýh, zárezov alebo okolo objektov  do 100 m3</t>
  </si>
  <si>
    <t>-23904418</t>
  </si>
  <si>
    <t>a1+a2-b-c</t>
  </si>
  <si>
    <t>175101101</t>
  </si>
  <si>
    <t>Obsyp potrubia sypaninou z vhodných hornín 1 až 4 bez prehodenia sypaniny</t>
  </si>
  <si>
    <t>-1825451320</t>
  </si>
  <si>
    <t>0,9*2*20-1*1*0,3*14-(0,05)^2*3,14*14</t>
  </si>
  <si>
    <t>175101109</t>
  </si>
  <si>
    <t>Príplatok k cene za prehodenie sypaniny</t>
  </si>
  <si>
    <t>-1753302042</t>
  </si>
  <si>
    <t>451573111</t>
  </si>
  <si>
    <t>212167195</t>
  </si>
  <si>
    <t>1*1*0,1*14</t>
  </si>
  <si>
    <t>452111141</t>
  </si>
  <si>
    <t>Osadenie bet.dielca,podvalu pod potrubie v otvorenom výkope, prierez. plochy nad 75000 mm2</t>
  </si>
  <si>
    <t>1812423145</t>
  </si>
  <si>
    <t>452311111</t>
  </si>
  <si>
    <t>Dosky z betónu v otvorenom výkope tr.B 7,5</t>
  </si>
  <si>
    <t>-1790919299</t>
  </si>
  <si>
    <t>1*1*0,4*14</t>
  </si>
  <si>
    <t>452351101</t>
  </si>
  <si>
    <t>Debnenie v otvorenom výkope dosiek,sedlových lôžok a blokov pod potrubie,stoky a drobné objekty</t>
  </si>
  <si>
    <t>-1038376018</t>
  </si>
  <si>
    <t>1*0,4*4*14</t>
  </si>
  <si>
    <t>899401112</t>
  </si>
  <si>
    <t>Osadenie poklopu liatinového posúvačového</t>
  </si>
  <si>
    <t>1868991578</t>
  </si>
  <si>
    <t>4229135200</t>
  </si>
  <si>
    <t>Poklop Y 4504 - posúvačový</t>
  </si>
  <si>
    <t>Kus</t>
  </si>
  <si>
    <t>-1747288220</t>
  </si>
  <si>
    <t>998272201.S</t>
  </si>
  <si>
    <t>Presun hmôt pre rúrové vedenie z oceľových rúr zváraných v otvorenom výkope</t>
  </si>
  <si>
    <t>1724851995</t>
  </si>
  <si>
    <t>723</t>
  </si>
  <si>
    <t>Zdravotechnika - vnútorný plynovod</t>
  </si>
  <si>
    <t>723120204.S</t>
  </si>
  <si>
    <t>Potrubie z oceľových rúrok závitových čiernych spájaných zvarovaním - akosť 11 353.0 DN 25</t>
  </si>
  <si>
    <t>347003516</t>
  </si>
  <si>
    <t>723120804.S</t>
  </si>
  <si>
    <t>Demontáž potrubia zvarovaného z oceľových rúrok závitových do DN 25,  -0,00215t</t>
  </si>
  <si>
    <t>295132240</t>
  </si>
  <si>
    <t>723150367.S</t>
  </si>
  <si>
    <t>Potrubie z oceľových rúrok hladkých čiernych, chránička Dxt 57x2,9 mm</t>
  </si>
  <si>
    <t>1573430896</t>
  </si>
  <si>
    <t>723190901.S</t>
  </si>
  <si>
    <t>Oprava plynovodného potrubia uzatvorenie alebo otvorenie plynovodného potrubia pri opravách</t>
  </si>
  <si>
    <t>1303499161</t>
  </si>
  <si>
    <t>723190907.S</t>
  </si>
  <si>
    <t>Oprava plynovodného potrubia odvzdušnenie a napustenie potrubia</t>
  </si>
  <si>
    <t>-1069690319</t>
  </si>
  <si>
    <t>723230801.S</t>
  </si>
  <si>
    <t>Demontáž stredotlakového regulátora tlaku plynu, regulačná rada jednoduchá,  -0,03190t</t>
  </si>
  <si>
    <t>súb.</t>
  </si>
  <si>
    <t>1284688262</t>
  </si>
  <si>
    <t>723231012.S</t>
  </si>
  <si>
    <t>Montáž guľového uzáveru plynu priameho G 1</t>
  </si>
  <si>
    <t>-265348328</t>
  </si>
  <si>
    <t>551340004900.S</t>
  </si>
  <si>
    <t>Guľový uzáver na plyn 1", plnoprietokový s obojstranne predĺženým závitom, niklovaná mosadz</t>
  </si>
  <si>
    <t>-2126085686</t>
  </si>
  <si>
    <t>723232123.S</t>
  </si>
  <si>
    <t>Montáž armatúry závitovej s dvoma závitmi, nízkotlakový regulátor tlaku plynu G 3/4</t>
  </si>
  <si>
    <t>-1306479770</t>
  </si>
  <si>
    <t>998723101.S</t>
  </si>
  <si>
    <t>Presun hmôt pre vnútorný plynovod v objektoch výšky do 6 m</t>
  </si>
  <si>
    <t>-1914354550</t>
  </si>
  <si>
    <t>783</t>
  </si>
  <si>
    <t>Nátery</t>
  </si>
  <si>
    <t>783424340.S</t>
  </si>
  <si>
    <t>Nátery kov.potr.a armatúr syntetické potrubie do DN 50 mm dvojnás. 1x email a základný náter - 140µm</t>
  </si>
  <si>
    <t>-1121318938</t>
  </si>
  <si>
    <t>Práce a dodávky M</t>
  </si>
  <si>
    <t>21-M</t>
  </si>
  <si>
    <t>Elektromontáže</t>
  </si>
  <si>
    <t>210900543</t>
  </si>
  <si>
    <t>Vodič (v mm2) pevne uložený AY 6</t>
  </si>
  <si>
    <t>-1306204418</t>
  </si>
  <si>
    <t>3410701800</t>
  </si>
  <si>
    <t>Vodič hliníkový AY 06 bm.</t>
  </si>
  <si>
    <t>128</t>
  </si>
  <si>
    <t>1842931707</t>
  </si>
  <si>
    <t>50*1,05 "Prepočítané koeficientom množstva</t>
  </si>
  <si>
    <t>23-M</t>
  </si>
  <si>
    <t>Montáže potrubia</t>
  </si>
  <si>
    <t>230200102.S</t>
  </si>
  <si>
    <t>Montáž pozdĺžne delených chráničiek D 90</t>
  </si>
  <si>
    <t>1805575891</t>
  </si>
  <si>
    <t>286130036400.S</t>
  </si>
  <si>
    <t>Rúra HDPE na plyn PE100 SDR17,6 90x5,2x12 m</t>
  </si>
  <si>
    <t>1160121486</t>
  </si>
  <si>
    <t>230200104</t>
  </si>
  <si>
    <t>Montáž pozdľžne delených chráničiek D 110</t>
  </si>
  <si>
    <t>-1193802089</t>
  </si>
  <si>
    <t>286130036500.S</t>
  </si>
  <si>
    <t>Rúra HDPE na plyn PE100 SDR17,6 110x6,3x12 m</t>
  </si>
  <si>
    <t>256</t>
  </si>
  <si>
    <t>-651495454</t>
  </si>
  <si>
    <t>230220031</t>
  </si>
  <si>
    <t>Montáž čuchačky na chráničku PN 38 6724</t>
  </si>
  <si>
    <t>1810740771</t>
  </si>
  <si>
    <t>230230016.S</t>
  </si>
  <si>
    <t>Hlavná tlaková skúška vzduchom 0, 6 MPa DN 50</t>
  </si>
  <si>
    <t>2126821970</t>
  </si>
  <si>
    <t>230230076</t>
  </si>
  <si>
    <t>Čistenie potrubí PN 38 6416 DN 200</t>
  </si>
  <si>
    <t>-1936888682</t>
  </si>
  <si>
    <t>230230121.S</t>
  </si>
  <si>
    <t>Príprava na tlakovú skúšku vzduchom a vodou do 0,6 MPa</t>
  </si>
  <si>
    <t>úsek</t>
  </si>
  <si>
    <t>194130517</t>
  </si>
  <si>
    <t>230230211.S</t>
  </si>
  <si>
    <t>Odstránenie plynu z potrubia dusíkom  do DN 50</t>
  </si>
  <si>
    <t>1399969626</t>
  </si>
  <si>
    <t>Inf. cena1</t>
  </si>
  <si>
    <t>Tesniaca manžeta PLITEC model S, typ2</t>
  </si>
  <si>
    <t>-929075315</t>
  </si>
  <si>
    <t>Inf. cena2</t>
  </si>
  <si>
    <t>Strediaci segment RACI S20</t>
  </si>
  <si>
    <t>1024783478</t>
  </si>
  <si>
    <t>Inf. cena3</t>
  </si>
  <si>
    <t>Strediaci segment I15</t>
  </si>
  <si>
    <t>2088904038</t>
  </si>
  <si>
    <t>Revízna správa</t>
  </si>
  <si>
    <t>s</t>
  </si>
  <si>
    <t>-502697668</t>
  </si>
  <si>
    <t>Inf. cena4</t>
  </si>
  <si>
    <t>Geodetické zameranie</t>
  </si>
  <si>
    <t>-573041774</t>
  </si>
  <si>
    <t>inf.cena2</t>
  </si>
  <si>
    <t>Prepojovacie práce, odpojenie prípojok na plynovode</t>
  </si>
  <si>
    <t>h</t>
  </si>
  <si>
    <t>2031348446</t>
  </si>
  <si>
    <t>46-M</t>
  </si>
  <si>
    <t>Zemné práce pri extr.mont.prácach</t>
  </si>
  <si>
    <t>460490012</t>
  </si>
  <si>
    <t>Rozvinutie a uloženie výstražnej fólie z PVC do ryhy,šírka 33 cm</t>
  </si>
  <si>
    <t>-2076974938</t>
  </si>
  <si>
    <t>2830002001</t>
  </si>
  <si>
    <t xml:space="preserve">Fólia žltá "PLYN" </t>
  </si>
  <si>
    <t>1139187617</t>
  </si>
  <si>
    <t>PPV</t>
  </si>
  <si>
    <t>Podiel pridružených výkonov</t>
  </si>
  <si>
    <t>-638567992</t>
  </si>
  <si>
    <t>ele - Elektroinštalácia</t>
  </si>
  <si>
    <t>Pol1</t>
  </si>
  <si>
    <t>Kábel CYKY-0 2 x 1,5 mm2</t>
  </si>
  <si>
    <t>-1726981555</t>
  </si>
  <si>
    <t>Pol2</t>
  </si>
  <si>
    <t>1390211984</t>
  </si>
  <si>
    <t>Pol3</t>
  </si>
  <si>
    <t>Kábel CYKY-J 3 x 1,5 mm2</t>
  </si>
  <si>
    <t>-877305297</t>
  </si>
  <si>
    <t>Pol4</t>
  </si>
  <si>
    <t>-1394368226</t>
  </si>
  <si>
    <t>Pol5</t>
  </si>
  <si>
    <t>Kábel CYKY-J 3 x 2,5 mm2</t>
  </si>
  <si>
    <t>2132341266</t>
  </si>
  <si>
    <t>Pol6</t>
  </si>
  <si>
    <t>1191775511</t>
  </si>
  <si>
    <t>Pol7</t>
  </si>
  <si>
    <t>Kábel CYKY-J 5 x 6 mm2</t>
  </si>
  <si>
    <t>1160533928</t>
  </si>
  <si>
    <t>Pol8</t>
  </si>
  <si>
    <t>978804507</t>
  </si>
  <si>
    <t>Pol9</t>
  </si>
  <si>
    <t>Kábel CYKY-J 4 x 16 mm2</t>
  </si>
  <si>
    <t>-381493636</t>
  </si>
  <si>
    <t>Pol10</t>
  </si>
  <si>
    <t>751863842</t>
  </si>
  <si>
    <t>Pol11</t>
  </si>
  <si>
    <t>Vodič H07V-K 6 mm2 (zeleno/žltý)</t>
  </si>
  <si>
    <t>1516427478</t>
  </si>
  <si>
    <t>Pol12</t>
  </si>
  <si>
    <t>-2110903335</t>
  </si>
  <si>
    <t>Pol13</t>
  </si>
  <si>
    <t>Vodič H07V-K 35 mm2 (zeleno/žltý)</t>
  </si>
  <si>
    <t>-609389081</t>
  </si>
  <si>
    <t>Pol14</t>
  </si>
  <si>
    <t>1203458346</t>
  </si>
  <si>
    <t>Pol15</t>
  </si>
  <si>
    <t>Tlačítko ZB5-AA1+ZB5-AZ009+ZBE101, IP65</t>
  </si>
  <si>
    <t>711343971</t>
  </si>
  <si>
    <t>Pol16</t>
  </si>
  <si>
    <t>731410966</t>
  </si>
  <si>
    <t>Pol17</t>
  </si>
  <si>
    <t>Zásuvková rozvodnica istená s chráničom typ 632.3322-101F2 230/400VAC, IP44.</t>
  </si>
  <si>
    <t>2107815855</t>
  </si>
  <si>
    <t>Pol18</t>
  </si>
  <si>
    <t>-1219907513</t>
  </si>
  <si>
    <t>Pol19</t>
  </si>
  <si>
    <t>Stropné svietidlo fošnová 4000k, 24WCLD, CEEL PASTILLA - 100/240, 24731m, 24W, IP65, 230VAC</t>
  </si>
  <si>
    <t>-1824597267</t>
  </si>
  <si>
    <t>Pol20</t>
  </si>
  <si>
    <t>2104270100</t>
  </si>
  <si>
    <t>Pol21</t>
  </si>
  <si>
    <t>Núdzové svietidlo LDT-UNI200-3W3801m, 2341m,3,6W, IP65</t>
  </si>
  <si>
    <t>-241805575</t>
  </si>
  <si>
    <t>Pol22</t>
  </si>
  <si>
    <t>991535494</t>
  </si>
  <si>
    <t>Pol23</t>
  </si>
  <si>
    <t>Rozvádzač RZS27.1</t>
  </si>
  <si>
    <t>1423104590</t>
  </si>
  <si>
    <t>Pol24</t>
  </si>
  <si>
    <t>-1177376867</t>
  </si>
  <si>
    <t>Pol25</t>
  </si>
  <si>
    <t>Rozvádzač RZS27.2</t>
  </si>
  <si>
    <t>-1355724393</t>
  </si>
  <si>
    <t>Pol26</t>
  </si>
  <si>
    <t>-194812129</t>
  </si>
  <si>
    <t>Pol27</t>
  </si>
  <si>
    <t>Vodič AlMgSi ø 8 mm</t>
  </si>
  <si>
    <t>1625261867</t>
  </si>
  <si>
    <t>Pol28</t>
  </si>
  <si>
    <t>1171044345</t>
  </si>
  <si>
    <t>Pol29</t>
  </si>
  <si>
    <t>Pásik FeZn 30 x 4 mm</t>
  </si>
  <si>
    <t>1880596790</t>
  </si>
  <si>
    <t>Pol30</t>
  </si>
  <si>
    <t>-441954654</t>
  </si>
  <si>
    <t>Pol31</t>
  </si>
  <si>
    <t>Skúšobná svorka typ SZ</t>
  </si>
  <si>
    <t>1784959765</t>
  </si>
  <si>
    <t>Pol32</t>
  </si>
  <si>
    <t>1855641762</t>
  </si>
  <si>
    <t>Pol33</t>
  </si>
  <si>
    <t>Svorka typ SO</t>
  </si>
  <si>
    <t>-1392331663</t>
  </si>
  <si>
    <t>Pol34</t>
  </si>
  <si>
    <t>660754886</t>
  </si>
  <si>
    <t>Pol35</t>
  </si>
  <si>
    <t>Svorka typ SS</t>
  </si>
  <si>
    <t>299094348</t>
  </si>
  <si>
    <t>Pol36</t>
  </si>
  <si>
    <t>1030587915</t>
  </si>
  <si>
    <t>Pol37</t>
  </si>
  <si>
    <t>Svorka typ SR02</t>
  </si>
  <si>
    <t>-1451221669</t>
  </si>
  <si>
    <t>Pol38</t>
  </si>
  <si>
    <t>-101236677</t>
  </si>
  <si>
    <t>Pol39</t>
  </si>
  <si>
    <t>Ochranný uholník typ OU</t>
  </si>
  <si>
    <t>-1835073879</t>
  </si>
  <si>
    <t>Pol40</t>
  </si>
  <si>
    <t>-1757164899</t>
  </si>
  <si>
    <t>Pol41</t>
  </si>
  <si>
    <t>Štítok na kábel</t>
  </si>
  <si>
    <t>-66618046</t>
  </si>
  <si>
    <t>Pol42</t>
  </si>
  <si>
    <t>-1683466876</t>
  </si>
  <si>
    <t>Pol43</t>
  </si>
  <si>
    <t>Štítok na skúšobnú svorku</t>
  </si>
  <si>
    <t>-2102092441</t>
  </si>
  <si>
    <t>Pol44</t>
  </si>
  <si>
    <t>-1308935442</t>
  </si>
  <si>
    <t>Pol45</t>
  </si>
  <si>
    <t>Východzia revízia</t>
  </si>
  <si>
    <t>1792089595</t>
  </si>
  <si>
    <t>odvod - Odvodnenie obslužnej komunikácie</t>
  </si>
  <si>
    <t xml:space="preserve">    1 - Zemné práce </t>
  </si>
  <si>
    <t xml:space="preserve">    4 - Vodorovné konštrukcie </t>
  </si>
  <si>
    <t xml:space="preserve">    99 - Presun hmôt HSV </t>
  </si>
  <si>
    <t xml:space="preserve">    724 - Zdravotechnika - strojné vybavenie</t>
  </si>
  <si>
    <t xml:space="preserve">Zemné práce </t>
  </si>
  <si>
    <t>113107131</t>
  </si>
  <si>
    <t>Odstránenie krytu v ploche do 200 m2 z betónu prostého, hr. vrstvy do 150 mm,  -0,22500t</t>
  </si>
  <si>
    <t>1*1</t>
  </si>
  <si>
    <t>131201101</t>
  </si>
  <si>
    <t>Výkop nezapaženej jamy v hornine 3, do 100 m3</t>
  </si>
  <si>
    <t>1*1*1,9</t>
  </si>
  <si>
    <t>131201209</t>
  </si>
  <si>
    <t>75*0,6*1,5+ 31*0,6*1,3</t>
  </si>
  <si>
    <t>7,5*3,14*0,1*0,1+1,9*3,14*0,3*0,3+(7,5+31)*0,6*0,1</t>
  </si>
  <si>
    <t xml:space="preserve">Vodorovné konštrukcie </t>
  </si>
  <si>
    <t>451572111</t>
  </si>
  <si>
    <t>Lôžko pod potrubie, stoky a drobné objekty, v otvorenom výkope z kameniva drobného ťaženého 0-4 mm</t>
  </si>
  <si>
    <t>(7,5+31)*0,6*0,1</t>
  </si>
  <si>
    <t>1*1*0,15  "podklad pod uličnú vpust</t>
  </si>
  <si>
    <t>Súčet vetva A  v.č.E2.3</t>
  </si>
  <si>
    <t>0,2*(1+1+1+1)</t>
  </si>
  <si>
    <t>452386111</t>
  </si>
  <si>
    <t>Vyrovnávací prstenec z prostého betónu tr.C 8/10pod poklopy a mreže,výška do 100 mm</t>
  </si>
  <si>
    <t>566901111</t>
  </si>
  <si>
    <t>Upravenie podkladu po prekopoch pre inž. siete so zhutnením kamenivom ťaženým alebo štrkopieskom</t>
  </si>
  <si>
    <t>1*1*0,2</t>
  </si>
  <si>
    <t>566905111</t>
  </si>
  <si>
    <t>Upravenie podkladu po prekopoch pre inžinierske siete so zhutnením podkladovým betónom</t>
  </si>
  <si>
    <t>831263195</t>
  </si>
  <si>
    <t>Príplatok k cene za zriadenie kanalizačnej prípojky DN od 100 do 300</t>
  </si>
  <si>
    <t>871181002.S</t>
  </si>
  <si>
    <t>Montáž vodovodného potrubia z dvojvsrtvového PE 100 SDR11/PN16 zváraných natupo D 40x3,7 mm</t>
  </si>
  <si>
    <t>286130033500.S</t>
  </si>
  <si>
    <t>Rúra HDPE na vodu PE100 PN16 SDR11 40x3,7x100 m</t>
  </si>
  <si>
    <t>286530020200.S</t>
  </si>
  <si>
    <t>Koleno 90° na tupo PE 100, na vodu, plyn a kanalizáciu, SDR 11 D 40 mm</t>
  </si>
  <si>
    <t>871181402.S</t>
  </si>
  <si>
    <t>Potrubie vodovodné z PE 100 SDR11/PN16 zvárané natupo D 40x3,7 mm</t>
  </si>
  <si>
    <t>871353121</t>
  </si>
  <si>
    <t>Montáž potrubia z kanalizačných rúr z tvrdého PVC tesn. gumovým krúžkom v skl. do 20% DN 200</t>
  </si>
  <si>
    <t>2861102700</t>
  </si>
  <si>
    <t>Kanalizačné rúry PVC-U hladké s hrdlom 200x 4.5x1000mm</t>
  </si>
  <si>
    <t>8*1,093 "Prepočítané koeficientom množstva</t>
  </si>
  <si>
    <t>895941111</t>
  </si>
  <si>
    <t>Zriadenie kanalizačného vpustu uličného z betónových dielcov typ UV-50, UVB-50</t>
  </si>
  <si>
    <t>5922382500</t>
  </si>
  <si>
    <t>Prefabrikát betónový-uličná vpusť TBV 6-50, D 50cm</t>
  </si>
  <si>
    <t>1*1,01 "Prepočítané koeficientom množstva</t>
  </si>
  <si>
    <t>5922384000</t>
  </si>
  <si>
    <t>Prefabrikát betónový-uličná vpusť TBV 9-50, D 50cm</t>
  </si>
  <si>
    <t>5922384500</t>
  </si>
  <si>
    <t>Prefabrikát betónový-uličná vpusť TBV 10-50,D 50cm</t>
  </si>
  <si>
    <t>5922396000</t>
  </si>
  <si>
    <t>Prefabrikát betónový-uličná vpusť TBV 5-66,D 63cm</t>
  </si>
  <si>
    <t>5534034550</t>
  </si>
  <si>
    <t>Filtračná vložka do uličnej vpusti ORL-UV-CRC</t>
  </si>
  <si>
    <t>895991131</t>
  </si>
  <si>
    <t>Osadenie liatinovej mreže pre PVC uličné vpuste, nosnosť 12,5 t</t>
  </si>
  <si>
    <t>5534034500</t>
  </si>
  <si>
    <t>Vtoková mreža "DRAINEX", 500x500mm, Tr.D400kN, prehnutá (kc.P43400R55)</t>
  </si>
  <si>
    <t>2864201800</t>
  </si>
  <si>
    <t>PVC-U prechodka šachtová kanalizačná vstrekovaná 200</t>
  </si>
  <si>
    <t>919735123.S</t>
  </si>
  <si>
    <t>Rezanie existujúceho betónového krytu alebo podkladu hĺbky nad 100 do 150 mm</t>
  </si>
  <si>
    <t>1+1+1+1</t>
  </si>
  <si>
    <t>979084216</t>
  </si>
  <si>
    <t>Vodorovná doprava vybúraných hmôt po suchu bez naloženia, ale so zložením na vzdialenosť do 5 km</t>
  </si>
  <si>
    <t>979087212</t>
  </si>
  <si>
    <t>Nakladanie na dopravné prostriedky pre vodorovnú dopravu sutiny</t>
  </si>
  <si>
    <t xml:space="preserve">Presun hmôt HSV </t>
  </si>
  <si>
    <t>Presun hmôt pre rúrové vedenie hĺbené z rúr z plast. hmôt alebo sklolamin. v otvorenom výkope</t>
  </si>
  <si>
    <t>724</t>
  </si>
  <si>
    <t>Zdravotechnika - strojné vybavenie</t>
  </si>
  <si>
    <t>724149101.S</t>
  </si>
  <si>
    <t>Montáž čerpadla vodovodného ponorného na pitnu vodu, bez potrubia a príslušenstva</t>
  </si>
  <si>
    <t>426120000300.S</t>
  </si>
  <si>
    <t>Čerpadlo ponorné celonerezové, prípojka čerpadla Rp 1 1/4, 1,1 kW</t>
  </si>
  <si>
    <t>998724201.S</t>
  </si>
  <si>
    <t>Presun hmôt pre strojné vybavenie v objektoch výšky do 6 m</t>
  </si>
  <si>
    <t>1672934354</t>
  </si>
  <si>
    <t>ZOZNAM FIGÚR</t>
  </si>
  <si>
    <t>23091101</t>
  </si>
  <si>
    <t>Výmera</t>
  </si>
  <si>
    <t>Použitie figúry:</t>
  </si>
  <si>
    <t>PD Kútniky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</si>
</sst>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yy"/>
    <numFmt numFmtId="165" formatCode="#,##0.00%"/>
    <numFmt numFmtId="166" formatCode="dd\.mm\.yyyy"/>
    <numFmt numFmtId="167" formatCode="#,##0.00000"/>
    <numFmt numFmtId="168" formatCode="#,##0.000"/>
  </numFmts>
  <fonts count="42">
    <font>
      <sz val="8"/>
      <name val="Arial CE"/>
      <family val="2"/>
      <charset val="1"/>
    </font>
    <font>
      <sz val="8"/>
      <color rgb="FFFFFFFF"/>
      <name val="Arial CE"/>
      <charset val="1"/>
    </font>
    <font>
      <sz val="8"/>
      <color rgb="FF3366FF"/>
      <name val="Arial CE"/>
      <charset val="1"/>
    </font>
    <font>
      <b/>
      <sz val="14"/>
      <name val="Arial CE"/>
      <charset val="1"/>
    </font>
    <font>
      <b/>
      <sz val="12"/>
      <color rgb="FF969696"/>
      <name val="Arial CE"/>
      <charset val="1"/>
    </font>
    <font>
      <sz val="10"/>
      <color rgb="FF969696"/>
      <name val="Arial CE"/>
      <charset val="1"/>
    </font>
    <font>
      <sz val="10"/>
      <name val="Arial CE"/>
      <charset val="1"/>
    </font>
    <font>
      <b/>
      <sz val="8"/>
      <color rgb="FF969696"/>
      <name val="Arial CE"/>
      <charset val="1"/>
    </font>
    <font>
      <b/>
      <sz val="11"/>
      <name val="Arial CE"/>
      <charset val="1"/>
    </font>
    <font>
      <sz val="10"/>
      <color rgb="FF464646"/>
      <name val="Arial CE"/>
      <charset val="1"/>
    </font>
    <font>
      <b/>
      <sz val="10"/>
      <name val="Arial CE"/>
      <charset val="1"/>
    </font>
    <font>
      <sz val="10"/>
      <color rgb="FFFFFFFF"/>
      <name val="Arial CE"/>
      <charset val="1"/>
    </font>
    <font>
      <b/>
      <sz val="10"/>
      <color rgb="FFFFFFFF"/>
      <name val="Arial CE"/>
      <charset val="1"/>
    </font>
    <font>
      <b/>
      <sz val="10"/>
      <color rgb="FF969696"/>
      <name val="Arial CE"/>
      <charset val="1"/>
    </font>
    <font>
      <b/>
      <sz val="12"/>
      <name val="Arial CE"/>
      <charset val="1"/>
    </font>
    <font>
      <b/>
      <sz val="10"/>
      <color rgb="FF464646"/>
      <name val="Arial CE"/>
      <charset val="1"/>
    </font>
    <font>
      <sz val="12"/>
      <color rgb="FF969696"/>
      <name val="Arial CE"/>
      <charset val="1"/>
    </font>
    <font>
      <sz val="9"/>
      <name val="Arial CE"/>
      <charset val="1"/>
    </font>
    <font>
      <sz val="9"/>
      <color rgb="FF969696"/>
      <name val="Arial CE"/>
      <charset val="1"/>
    </font>
    <font>
      <b/>
      <sz val="12"/>
      <color rgb="FF960000"/>
      <name val="Arial CE"/>
      <charset val="1"/>
    </font>
    <font>
      <sz val="12"/>
      <name val="Arial CE"/>
      <charset val="1"/>
    </font>
    <font>
      <sz val="18"/>
      <color rgb="FF0000FF"/>
      <name val="Wingdings 2"/>
      <charset val="1"/>
    </font>
    <font>
      <u/>
      <sz val="11"/>
      <color rgb="FF0000FF"/>
      <name val="Calibri"/>
      <charset val="1"/>
    </font>
    <font>
      <sz val="11"/>
      <name val="Arial CE"/>
      <charset val="1"/>
    </font>
    <font>
      <b/>
      <sz val="11"/>
      <color rgb="FF003366"/>
      <name val="Arial CE"/>
      <charset val="1"/>
    </font>
    <font>
      <sz val="11"/>
      <color rgb="FF003366"/>
      <name val="Arial CE"/>
      <charset val="1"/>
    </font>
    <font>
      <sz val="11"/>
      <color rgb="FF969696"/>
      <name val="Arial CE"/>
      <charset val="1"/>
    </font>
    <font>
      <sz val="10"/>
      <color rgb="FF003366"/>
      <name val="Arial CE"/>
      <charset val="1"/>
    </font>
    <font>
      <sz val="10"/>
      <color rgb="FF3366FF"/>
      <name val="Arial CE"/>
      <charset val="1"/>
    </font>
    <font>
      <sz val="8"/>
      <color rgb="FF969696"/>
      <name val="Arial CE"/>
      <charset val="1"/>
    </font>
    <font>
      <b/>
      <sz val="12"/>
      <color rgb="FF800000"/>
      <name val="Arial CE"/>
      <charset val="1"/>
    </font>
    <font>
      <sz val="12"/>
      <color rgb="FF003366"/>
      <name val="Arial CE"/>
      <charset val="1"/>
    </font>
    <font>
      <sz val="8"/>
      <color rgb="FF960000"/>
      <name val="Arial CE"/>
      <charset val="1"/>
    </font>
    <font>
      <b/>
      <sz val="8"/>
      <name val="Arial CE"/>
      <charset val="1"/>
    </font>
    <font>
      <sz val="8"/>
      <color rgb="FF003366"/>
      <name val="Arial CE"/>
      <charset val="1"/>
    </font>
    <font>
      <sz val="8"/>
      <color rgb="FF505050"/>
      <name val="Arial CE"/>
      <charset val="1"/>
    </font>
    <font>
      <sz val="7"/>
      <color rgb="FF969696"/>
      <name val="Arial CE"/>
      <charset val="1"/>
    </font>
    <font>
      <sz val="8"/>
      <color rgb="FFFF0000"/>
      <name val="Arial CE"/>
      <charset val="1"/>
    </font>
    <font>
      <i/>
      <sz val="9"/>
      <color rgb="FF0000FF"/>
      <name val="Arial CE"/>
      <charset val="1"/>
    </font>
    <font>
      <i/>
      <sz val="8"/>
      <color rgb="FF0000FF"/>
      <name val="Arial CE"/>
      <charset val="1"/>
    </font>
    <font>
      <sz val="8"/>
      <color rgb="FF000000"/>
      <name val="Arial CE"/>
      <charset val="1"/>
    </font>
    <font>
      <b/>
      <sz val="9"/>
      <name val="Arial CE"/>
      <charset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BEBEBE"/>
      </patternFill>
    </fill>
    <fill>
      <patternFill patternType="solid">
        <fgColor rgb="FFFFFFCC"/>
        <bgColor rgb="FFFFFFFF"/>
      </patternFill>
    </fill>
    <fill>
      <patternFill patternType="solid">
        <fgColor rgb="FFBEBEBE"/>
        <bgColor rgb="FFC0C0C0"/>
      </patternFill>
    </fill>
    <fill>
      <patternFill patternType="solid">
        <fgColor rgb="FFD2D2D2"/>
        <bgColor rgb="FFC0C0C0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auto="1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22" fillId="0" borderId="0" applyBorder="0" applyProtection="0"/>
  </cellStyleXfs>
  <cellXfs count="246">
    <xf numFmtId="0" fontId="0" fillId="0" borderId="0" xfId="0"/>
    <xf numFmtId="0" fontId="14" fillId="4" borderId="7" xfId="0" applyFont="1" applyFill="1" applyBorder="1" applyAlignment="1">
      <alignment horizontal="left" vertical="center"/>
    </xf>
    <xf numFmtId="4" fontId="13" fillId="0" borderId="0" xfId="0" applyNumberFormat="1" applyFont="1" applyAlignment="1">
      <alignment vertical="center"/>
    </xf>
    <xf numFmtId="165" fontId="5" fillId="0" borderId="0" xfId="0" applyNumberFormat="1" applyFont="1" applyAlignment="1">
      <alignment horizontal="left" vertical="center"/>
    </xf>
    <xf numFmtId="4" fontId="12" fillId="0" borderId="0" xfId="0" applyNumberFormat="1" applyFont="1" applyAlignment="1">
      <alignment vertical="center"/>
    </xf>
    <xf numFmtId="165" fontId="11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4" fontId="10" fillId="0" borderId="5" xfId="0" applyNumberFormat="1" applyFont="1" applyBorder="1" applyAlignment="1">
      <alignment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 wrapText="1"/>
    </xf>
    <xf numFmtId="49" fontId="6" fillId="3" borderId="0" xfId="0" applyNumberFormat="1" applyFont="1" applyFill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164" fontId="6" fillId="3" borderId="0" xfId="0" applyNumberFormat="1" applyFont="1" applyFill="1" applyAlignment="1" applyProtection="1">
      <alignment horizontal="left" vertical="center"/>
      <protection locked="0"/>
    </xf>
    <xf numFmtId="49" fontId="6" fillId="3" borderId="0" xfId="0" applyNumberFormat="1" applyFont="1" applyFill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 wrapText="1"/>
    </xf>
    <xf numFmtId="0" fontId="0" fillId="0" borderId="4" xfId="0" applyBorder="1"/>
    <xf numFmtId="0" fontId="9" fillId="0" borderId="0" xfId="0" applyFont="1" applyAlignment="1">
      <alignment horizontal="left" vertical="center"/>
    </xf>
    <xf numFmtId="4" fontId="6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10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1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14" fillId="4" borderId="7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166" fontId="6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17" fillId="5" borderId="0" xfId="0" applyFont="1" applyFill="1" applyAlignment="1">
      <alignment horizontal="center" vertical="center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14" fillId="0" borderId="0" xfId="0" applyFont="1" applyAlignment="1">
      <alignment horizontal="center" vertical="center"/>
    </xf>
    <xf numFmtId="4" fontId="16" fillId="0" borderId="18" xfId="0" applyNumberFormat="1" applyFont="1" applyBorder="1" applyAlignment="1">
      <alignment vertical="center"/>
    </xf>
    <xf numFmtId="4" fontId="16" fillId="0" borderId="0" xfId="0" applyNumberFormat="1" applyFont="1" applyAlignment="1">
      <alignment vertical="center"/>
    </xf>
    <xf numFmtId="167" fontId="16" fillId="0" borderId="0" xfId="0" applyNumberFormat="1" applyFont="1" applyAlignment="1">
      <alignment vertical="center"/>
    </xf>
    <xf numFmtId="4" fontId="16" fillId="0" borderId="14" xfId="0" applyNumberFormat="1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Border="1" applyAlignment="1" applyProtection="1">
      <alignment horizontal="center" vertical="center"/>
    </xf>
    <xf numFmtId="0" fontId="23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" fontId="26" fillId="0" borderId="18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7" fontId="26" fillId="0" borderId="0" xfId="0" applyNumberFormat="1" applyFont="1" applyAlignment="1">
      <alignment vertical="center"/>
    </xf>
    <xf numFmtId="4" fontId="26" fillId="0" borderId="14" xfId="0" applyNumberFormat="1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7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4" fontId="27" fillId="3" borderId="0" xfId="0" applyNumberFormat="1" applyFont="1" applyFill="1" applyAlignment="1" applyProtection="1">
      <alignment vertical="center"/>
      <protection locked="0"/>
    </xf>
    <xf numFmtId="165" fontId="5" fillId="3" borderId="18" xfId="0" applyNumberFormat="1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4" fontId="5" fillId="0" borderId="14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165" fontId="5" fillId="3" borderId="19" xfId="0" applyNumberFormat="1" applyFont="1" applyFill="1" applyBorder="1" applyAlignment="1" applyProtection="1">
      <alignment horizontal="center" vertical="center"/>
      <protection locked="0"/>
    </xf>
    <xf numFmtId="0" fontId="5" fillId="3" borderId="20" xfId="0" applyFont="1" applyFill="1" applyBorder="1" applyAlignment="1" applyProtection="1">
      <alignment horizontal="center" vertical="center"/>
      <protection locked="0"/>
    </xf>
    <xf numFmtId="4" fontId="5" fillId="0" borderId="21" xfId="0" applyNumberFormat="1" applyFont="1" applyBorder="1" applyAlignment="1">
      <alignment vertical="center"/>
    </xf>
    <xf numFmtId="0" fontId="19" fillId="5" borderId="0" xfId="0" applyFont="1" applyFill="1" applyAlignment="1">
      <alignment horizontal="left" vertical="center"/>
    </xf>
    <xf numFmtId="0" fontId="0" fillId="5" borderId="0" xfId="0" applyFill="1" applyAlignment="1">
      <alignment vertical="center"/>
    </xf>
    <xf numFmtId="4" fontId="19" fillId="5" borderId="0" xfId="0" applyNumberFormat="1" applyFont="1" applyFill="1" applyAlignment="1">
      <alignment vertical="center"/>
    </xf>
    <xf numFmtId="0" fontId="28" fillId="0" borderId="0" xfId="0" applyFont="1" applyAlignment="1">
      <alignment horizontal="left" vertical="center"/>
    </xf>
    <xf numFmtId="0" fontId="6" fillId="3" borderId="0" xfId="0" applyFont="1" applyFill="1" applyAlignment="1" applyProtection="1">
      <alignment horizontal="left" vertical="center"/>
      <protection locked="0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4" fontId="1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5" fontId="11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horizontal="right" vertical="center"/>
    </xf>
    <xf numFmtId="0" fontId="14" fillId="5" borderId="6" xfId="0" applyFont="1" applyFill="1" applyBorder="1" applyAlignment="1">
      <alignment horizontal="left" vertical="center"/>
    </xf>
    <xf numFmtId="0" fontId="14" fillId="5" borderId="7" xfId="0" applyFont="1" applyFill="1" applyBorder="1" applyAlignment="1">
      <alignment horizontal="right" vertical="center"/>
    </xf>
    <xf numFmtId="0" fontId="14" fillId="5" borderId="7" xfId="0" applyFont="1" applyFill="1" applyBorder="1" applyAlignment="1">
      <alignment horizontal="center" vertical="center"/>
    </xf>
    <xf numFmtId="4" fontId="1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17" fillId="5" borderId="0" xfId="0" applyFont="1" applyFill="1" applyAlignment="1">
      <alignment horizontal="left" vertical="center"/>
    </xf>
    <xf numFmtId="0" fontId="17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31" fillId="0" borderId="3" xfId="0" applyFont="1" applyBorder="1" applyAlignment="1">
      <alignment vertical="center"/>
    </xf>
    <xf numFmtId="0" fontId="31" fillId="0" borderId="20" xfId="0" applyFont="1" applyBorder="1" applyAlignment="1">
      <alignment horizontal="left" vertical="center"/>
    </xf>
    <xf numFmtId="0" fontId="31" fillId="0" borderId="20" xfId="0" applyFont="1" applyBorder="1" applyAlignment="1">
      <alignment vertical="center"/>
    </xf>
    <xf numFmtId="4" fontId="31" fillId="0" borderId="20" xfId="0" applyNumberFormat="1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3" xfId="0" applyFont="1" applyBorder="1" applyAlignment="1">
      <alignment vertical="center"/>
    </xf>
    <xf numFmtId="0" fontId="27" fillId="0" borderId="20" xfId="0" applyFont="1" applyBorder="1" applyAlignment="1">
      <alignment horizontal="left" vertical="center"/>
    </xf>
    <xf numFmtId="0" fontId="27" fillId="0" borderId="20" xfId="0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7" fillId="5" borderId="15" xfId="0" applyFont="1" applyFill="1" applyBorder="1" applyAlignment="1">
      <alignment horizontal="center" vertical="center" wrapText="1"/>
    </xf>
    <xf numFmtId="0" fontId="17" fillId="5" borderId="16" xfId="0" applyFont="1" applyFill="1" applyBorder="1" applyAlignment="1">
      <alignment horizontal="center" vertical="center" wrapText="1"/>
    </xf>
    <xf numFmtId="0" fontId="17" fillId="5" borderId="17" xfId="0" applyFont="1" applyFill="1" applyBorder="1" applyAlignment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  <xf numFmtId="4" fontId="19" fillId="0" borderId="0" xfId="0" applyNumberFormat="1" applyFont="1"/>
    <xf numFmtId="167" fontId="32" fillId="0" borderId="12" xfId="0" applyNumberFormat="1" applyFont="1" applyBorder="1"/>
    <xf numFmtId="167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34" fillId="0" borderId="0" xfId="0" applyFont="1"/>
    <xf numFmtId="0" fontId="34" fillId="0" borderId="3" xfId="0" applyFont="1" applyBorder="1"/>
    <xf numFmtId="0" fontId="34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34" fillId="0" borderId="0" xfId="0" applyFont="1" applyProtection="1">
      <protection locked="0"/>
    </xf>
    <xf numFmtId="4" fontId="31" fillId="0" borderId="0" xfId="0" applyNumberFormat="1" applyFont="1"/>
    <xf numFmtId="0" fontId="34" fillId="0" borderId="18" xfId="0" applyFont="1" applyBorder="1"/>
    <xf numFmtId="167" fontId="34" fillId="0" borderId="0" xfId="0" applyNumberFormat="1" applyFont="1"/>
    <xf numFmtId="167" fontId="34" fillId="0" borderId="14" xfId="0" applyNumberFormat="1" applyFont="1" applyBorder="1"/>
    <xf numFmtId="0" fontId="34" fillId="0" borderId="0" xfId="0" applyFont="1" applyAlignment="1">
      <alignment horizontal="center"/>
    </xf>
    <xf numFmtId="4" fontId="34" fillId="0" borderId="0" xfId="0" applyNumberFormat="1" applyFont="1" applyAlignment="1">
      <alignment vertical="center"/>
    </xf>
    <xf numFmtId="0" fontId="27" fillId="0" borderId="0" xfId="0" applyFont="1" applyAlignment="1">
      <alignment horizontal="left"/>
    </xf>
    <xf numFmtId="4" fontId="27" fillId="0" borderId="0" xfId="0" applyNumberFormat="1" applyFont="1"/>
    <xf numFmtId="0" fontId="17" fillId="0" borderId="23" xfId="0" applyFont="1" applyBorder="1" applyAlignment="1" applyProtection="1">
      <alignment horizontal="center" vertical="center"/>
      <protection locked="0"/>
    </xf>
    <xf numFmtId="49" fontId="17" fillId="0" borderId="23" xfId="0" applyNumberFormat="1" applyFont="1" applyBorder="1" applyAlignment="1" applyProtection="1">
      <alignment horizontal="left" vertical="center" wrapText="1"/>
      <protection locked="0"/>
    </xf>
    <xf numFmtId="0" fontId="17" fillId="0" borderId="23" xfId="0" applyFont="1" applyBorder="1" applyAlignment="1" applyProtection="1">
      <alignment horizontal="left" vertical="center" wrapText="1"/>
      <protection locked="0"/>
    </xf>
    <xf numFmtId="0" fontId="17" fillId="0" borderId="23" xfId="0" applyFont="1" applyBorder="1" applyAlignment="1" applyProtection="1">
      <alignment horizontal="center" vertical="center" wrapText="1"/>
      <protection locked="0"/>
    </xf>
    <xf numFmtId="168" fontId="17" fillId="0" borderId="23" xfId="0" applyNumberFormat="1" applyFont="1" applyBorder="1" applyAlignment="1" applyProtection="1">
      <alignment vertical="center"/>
      <protection locked="0"/>
    </xf>
    <xf numFmtId="4" fontId="17" fillId="3" borderId="23" xfId="0" applyNumberFormat="1" applyFont="1" applyFill="1" applyBorder="1" applyAlignment="1" applyProtection="1">
      <alignment vertical="center"/>
      <protection locked="0"/>
    </xf>
    <xf numFmtId="4" fontId="17" fillId="0" borderId="23" xfId="0" applyNumberFormat="1" applyFont="1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18" fillId="3" borderId="18" xfId="0" applyFont="1" applyFill="1" applyBorder="1" applyAlignment="1" applyProtection="1">
      <alignment horizontal="left" vertical="center"/>
      <protection locked="0"/>
    </xf>
    <xf numFmtId="167" fontId="18" fillId="0" borderId="0" xfId="0" applyNumberFormat="1" applyFont="1" applyAlignment="1">
      <alignment vertical="center"/>
    </xf>
    <xf numFmtId="167" fontId="18" fillId="0" borderId="14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35" fillId="0" borderId="0" xfId="0" applyFont="1" applyAlignment="1">
      <alignment vertical="center"/>
    </xf>
    <xf numFmtId="0" fontId="35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168" fontId="35" fillId="0" borderId="0" xfId="0" applyNumberFormat="1" applyFont="1" applyAlignment="1">
      <alignment vertical="center"/>
    </xf>
    <xf numFmtId="0" fontId="35" fillId="0" borderId="0" xfId="0" applyFont="1" applyAlignment="1" applyProtection="1">
      <alignment vertical="center"/>
      <protection locked="0"/>
    </xf>
    <xf numFmtId="0" fontId="35" fillId="0" borderId="18" xfId="0" applyFont="1" applyBorder="1" applyAlignment="1">
      <alignment vertical="center"/>
    </xf>
    <xf numFmtId="0" fontId="35" fillId="0" borderId="14" xfId="0" applyFont="1" applyBorder="1" applyAlignment="1">
      <alignment vertical="center"/>
    </xf>
    <xf numFmtId="0" fontId="37" fillId="0" borderId="0" xfId="0" applyFont="1" applyAlignment="1">
      <alignment vertical="center"/>
    </xf>
    <xf numFmtId="0" fontId="37" fillId="0" borderId="3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 wrapText="1"/>
    </xf>
    <xf numFmtId="168" fontId="37" fillId="0" borderId="0" xfId="0" applyNumberFormat="1" applyFont="1" applyAlignment="1">
      <alignment vertical="center"/>
    </xf>
    <xf numFmtId="0" fontId="37" fillId="0" borderId="0" xfId="0" applyFont="1" applyAlignment="1" applyProtection="1">
      <alignment vertical="center"/>
      <protection locked="0"/>
    </xf>
    <xf numFmtId="0" fontId="37" fillId="0" borderId="18" xfId="0" applyFont="1" applyBorder="1" applyAlignment="1">
      <alignment vertical="center"/>
    </xf>
    <xf numFmtId="0" fontId="37" fillId="0" borderId="14" xfId="0" applyFont="1" applyBorder="1" applyAlignment="1">
      <alignment vertical="center"/>
    </xf>
    <xf numFmtId="0" fontId="38" fillId="0" borderId="23" xfId="0" applyFont="1" applyBorder="1" applyAlignment="1" applyProtection="1">
      <alignment horizontal="center" vertical="center"/>
      <protection locked="0"/>
    </xf>
    <xf numFmtId="49" fontId="38" fillId="0" borderId="23" xfId="0" applyNumberFormat="1" applyFont="1" applyBorder="1" applyAlignment="1" applyProtection="1">
      <alignment horizontal="left" vertical="center" wrapText="1"/>
      <protection locked="0"/>
    </xf>
    <xf numFmtId="0" fontId="38" fillId="0" borderId="23" xfId="0" applyFont="1" applyBorder="1" applyAlignment="1" applyProtection="1">
      <alignment horizontal="left" vertical="center" wrapText="1"/>
      <protection locked="0"/>
    </xf>
    <xf numFmtId="0" fontId="38" fillId="0" borderId="23" xfId="0" applyFont="1" applyBorder="1" applyAlignment="1" applyProtection="1">
      <alignment horizontal="center" vertical="center" wrapText="1"/>
      <protection locked="0"/>
    </xf>
    <xf numFmtId="168" fontId="38" fillId="0" borderId="23" xfId="0" applyNumberFormat="1" applyFont="1" applyBorder="1" applyAlignment="1" applyProtection="1">
      <alignment vertical="center"/>
      <protection locked="0"/>
    </xf>
    <xf numFmtId="4" fontId="38" fillId="3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  <protection locked="0"/>
    </xf>
    <xf numFmtId="0" fontId="39" fillId="0" borderId="23" xfId="0" applyFont="1" applyBorder="1" applyAlignment="1" applyProtection="1">
      <alignment vertical="center"/>
      <protection locked="0"/>
    </xf>
    <xf numFmtId="0" fontId="39" fillId="0" borderId="3" xfId="0" applyFont="1" applyBorder="1" applyAlignment="1">
      <alignment vertical="center"/>
    </xf>
    <xf numFmtId="0" fontId="38" fillId="3" borderId="18" xfId="0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/>
    </xf>
    <xf numFmtId="168" fontId="17" fillId="3" borderId="23" xfId="0" applyNumberFormat="1" applyFont="1" applyFill="1" applyBorder="1" applyAlignment="1" applyProtection="1">
      <alignment vertical="center"/>
      <protection locked="0"/>
    </xf>
    <xf numFmtId="0" fontId="18" fillId="3" borderId="19" xfId="0" applyFont="1" applyFill="1" applyBorder="1" applyAlignment="1" applyProtection="1">
      <alignment horizontal="left" vertical="center"/>
      <protection locked="0"/>
    </xf>
    <xf numFmtId="0" fontId="18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7" fontId="18" fillId="0" borderId="20" xfId="0" applyNumberFormat="1" applyFont="1" applyBorder="1" applyAlignment="1">
      <alignment vertical="center"/>
    </xf>
    <xf numFmtId="167" fontId="18" fillId="0" borderId="21" xfId="0" applyNumberFormat="1" applyFont="1" applyBorder="1" applyAlignment="1">
      <alignment vertical="center"/>
    </xf>
    <xf numFmtId="0" fontId="40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41" fillId="0" borderId="15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/>
    </xf>
    <xf numFmtId="168" fontId="41" fillId="0" borderId="17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8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4" fontId="14" fillId="4" borderId="8" xfId="0" applyNumberFormat="1" applyFont="1" applyFill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166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16" fillId="0" borderId="11" xfId="0" applyFont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right" vertical="center"/>
    </xf>
    <xf numFmtId="0" fontId="17" fillId="5" borderId="8" xfId="0" applyFont="1" applyFill="1" applyBorder="1" applyAlignment="1">
      <alignment horizontal="center" vertical="center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vertical="center"/>
    </xf>
    <xf numFmtId="0" fontId="27" fillId="0" borderId="0" xfId="0" applyFont="1" applyAlignment="1">
      <alignment horizontal="left" vertical="center"/>
    </xf>
    <xf numFmtId="4" fontId="27" fillId="3" borderId="0" xfId="0" applyNumberFormat="1" applyFont="1" applyFill="1" applyAlignment="1" applyProtection="1">
      <alignment vertical="center"/>
      <protection locked="0"/>
    </xf>
    <xf numFmtId="4" fontId="27" fillId="0" borderId="0" xfId="0" applyNumberFormat="1" applyFont="1" applyAlignment="1">
      <alignment vertical="center"/>
    </xf>
    <xf numFmtId="0" fontId="27" fillId="3" borderId="0" xfId="0" applyFont="1" applyFill="1" applyAlignment="1" applyProtection="1">
      <alignment horizontal="left" vertical="center"/>
      <protection locked="0"/>
    </xf>
    <xf numFmtId="4" fontId="19" fillId="5" borderId="0" xfId="0" applyNumberFormat="1" applyFont="1" applyFill="1" applyAlignment="1">
      <alignment vertical="center"/>
    </xf>
    <xf numFmtId="0" fontId="5" fillId="0" borderId="0" xfId="0" applyFont="1" applyAlignment="1">
      <alignment horizontal="left" vertical="center" wrapText="1"/>
    </xf>
    <xf numFmtId="0" fontId="6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2D2D2"/>
      <rgbColor rgb="FF000080"/>
      <rgbColor rgb="FFFF00FF"/>
      <rgbColor rgb="FFFFFF00"/>
      <rgbColor rgb="FF00FFFF"/>
      <rgbColor rgb="FF800080"/>
      <rgbColor rgb="FF960000"/>
      <rgbColor rgb="FF008080"/>
      <rgbColor rgb="FF0000FF"/>
      <rgbColor rgb="FF00CCFF"/>
      <rgbColor rgb="FFCCFFFF"/>
      <rgbColor rgb="FFCCFFCC"/>
      <rgbColor rgb="FFFFFF99"/>
      <rgbColor rgb="FFBEBEB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0505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6464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8"/>
  <sheetViews>
    <sheetView showGridLines="0" tabSelected="1" zoomScaleNormal="100" workbookViewId="0">
      <selection activeCell="BI26" sqref="BI26"/>
    </sheetView>
  </sheetViews>
  <sheetFormatPr defaultColWidth="8.5"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 customWidth="1"/>
  </cols>
  <sheetData>
    <row r="1" spans="1:74">
      <c r="A1" s="15" t="s">
        <v>0</v>
      </c>
      <c r="AZ1" s="15"/>
      <c r="BA1" s="15" t="s">
        <v>1</v>
      </c>
      <c r="BB1" s="15"/>
      <c r="BT1" s="15" t="s">
        <v>2</v>
      </c>
      <c r="BU1" s="15" t="s">
        <v>2</v>
      </c>
      <c r="BV1" s="15" t="s">
        <v>3</v>
      </c>
    </row>
    <row r="2" spans="1:74" ht="36.950000000000003" customHeight="1">
      <c r="AR2" s="14" t="s">
        <v>4</v>
      </c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S2" s="16" t="s">
        <v>5</v>
      </c>
      <c r="BT2" s="16" t="s">
        <v>6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5</v>
      </c>
      <c r="BT3" s="16" t="s">
        <v>6</v>
      </c>
    </row>
    <row r="4" spans="1:74" ht="24.95" customHeight="1">
      <c r="B4" s="19"/>
      <c r="D4" s="20" t="s">
        <v>7</v>
      </c>
      <c r="AR4" s="19"/>
      <c r="AS4" s="21" t="s">
        <v>8</v>
      </c>
      <c r="BE4" s="22" t="s">
        <v>9</v>
      </c>
      <c r="BS4" s="16" t="s">
        <v>10</v>
      </c>
    </row>
    <row r="5" spans="1:74" ht="12" customHeight="1">
      <c r="B5" s="19"/>
      <c r="D5" s="23" t="s">
        <v>11</v>
      </c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R5" s="19"/>
      <c r="BE5" s="12" t="s">
        <v>12</v>
      </c>
      <c r="BS5" s="16" t="s">
        <v>5</v>
      </c>
    </row>
    <row r="6" spans="1:74" ht="36.950000000000003" customHeight="1">
      <c r="B6" s="19"/>
      <c r="D6" s="25" t="s">
        <v>13</v>
      </c>
      <c r="K6" s="11" t="s">
        <v>14</v>
      </c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R6" s="19"/>
      <c r="BE6" s="12"/>
      <c r="BS6" s="16" t="s">
        <v>5</v>
      </c>
    </row>
    <row r="7" spans="1:74" ht="12" customHeight="1">
      <c r="B7" s="19"/>
      <c r="D7" s="26" t="s">
        <v>15</v>
      </c>
      <c r="K7" s="24"/>
      <c r="AK7" s="26" t="s">
        <v>16</v>
      </c>
      <c r="AN7" s="24"/>
      <c r="AR7" s="19"/>
      <c r="BE7" s="12"/>
      <c r="BS7" s="16" t="s">
        <v>5</v>
      </c>
    </row>
    <row r="8" spans="1:74" ht="12" customHeight="1">
      <c r="B8" s="19"/>
      <c r="D8" s="26" t="s">
        <v>17</v>
      </c>
      <c r="K8" s="24" t="s">
        <v>18</v>
      </c>
      <c r="AK8" s="26" t="s">
        <v>19</v>
      </c>
      <c r="AN8" s="27" t="s">
        <v>24</v>
      </c>
      <c r="AR8" s="19"/>
      <c r="BE8" s="12"/>
      <c r="BS8" s="16" t="s">
        <v>5</v>
      </c>
    </row>
    <row r="9" spans="1:74" ht="14.45" customHeight="1">
      <c r="B9" s="19"/>
      <c r="AR9" s="19"/>
      <c r="BE9" s="12"/>
      <c r="BS9" s="16" t="s">
        <v>5</v>
      </c>
    </row>
    <row r="10" spans="1:74" ht="12" customHeight="1">
      <c r="B10" s="19"/>
      <c r="D10" s="26" t="s">
        <v>20</v>
      </c>
      <c r="AK10" s="26" t="s">
        <v>21</v>
      </c>
      <c r="AN10" s="24"/>
      <c r="AR10" s="19"/>
      <c r="BE10" s="12"/>
      <c r="BS10" s="16" t="s">
        <v>5</v>
      </c>
    </row>
    <row r="11" spans="1:74" ht="18.600000000000001" customHeight="1">
      <c r="B11" s="19"/>
      <c r="E11" s="24" t="s">
        <v>996</v>
      </c>
      <c r="AK11" s="26" t="s">
        <v>22</v>
      </c>
      <c r="AN11" s="24"/>
      <c r="AR11" s="19"/>
      <c r="BE11" s="12"/>
      <c r="BS11" s="16" t="s">
        <v>5</v>
      </c>
    </row>
    <row r="12" spans="1:74" ht="6.95" customHeight="1">
      <c r="B12" s="19"/>
      <c r="AR12" s="19"/>
      <c r="BE12" s="12"/>
      <c r="BS12" s="16" t="s">
        <v>5</v>
      </c>
    </row>
    <row r="13" spans="1:74" ht="12" customHeight="1">
      <c r="B13" s="19"/>
      <c r="D13" s="26" t="s">
        <v>23</v>
      </c>
      <c r="AK13" s="26" t="s">
        <v>21</v>
      </c>
      <c r="AN13" s="28" t="s">
        <v>24</v>
      </c>
      <c r="AR13" s="19"/>
      <c r="BE13" s="12"/>
      <c r="BS13" s="16" t="s">
        <v>5</v>
      </c>
    </row>
    <row r="14" spans="1:74" ht="12.75">
      <c r="B14" s="19"/>
      <c r="E14" s="10" t="s">
        <v>24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26" t="s">
        <v>22</v>
      </c>
      <c r="AN14" s="28" t="s">
        <v>24</v>
      </c>
      <c r="AR14" s="19"/>
      <c r="BE14" s="12"/>
      <c r="BS14" s="16" t="s">
        <v>5</v>
      </c>
    </row>
    <row r="15" spans="1:74" ht="6.95" customHeight="1">
      <c r="B15" s="19"/>
      <c r="AR15" s="19"/>
      <c r="BE15" s="12"/>
      <c r="BS15" s="16" t="s">
        <v>2</v>
      </c>
    </row>
    <row r="16" spans="1:74" ht="12" customHeight="1">
      <c r="B16" s="19"/>
      <c r="D16" s="26" t="s">
        <v>25</v>
      </c>
      <c r="AK16" s="26" t="s">
        <v>21</v>
      </c>
      <c r="AN16" s="24"/>
      <c r="AR16" s="19"/>
      <c r="BE16" s="12"/>
      <c r="BS16" s="16" t="s">
        <v>2</v>
      </c>
    </row>
    <row r="17" spans="2:71" ht="18.600000000000001" customHeight="1">
      <c r="B17" s="19"/>
      <c r="E17" s="24" t="s">
        <v>26</v>
      </c>
      <c r="AK17" s="26" t="s">
        <v>22</v>
      </c>
      <c r="AN17" s="24"/>
      <c r="AR17" s="19"/>
      <c r="BE17" s="12"/>
      <c r="BS17" s="16" t="s">
        <v>27</v>
      </c>
    </row>
    <row r="18" spans="2:71" ht="6.95" customHeight="1">
      <c r="B18" s="19"/>
      <c r="AR18" s="19"/>
      <c r="BE18" s="12"/>
      <c r="BS18" s="16" t="s">
        <v>5</v>
      </c>
    </row>
    <row r="19" spans="2:71" ht="12" customHeight="1">
      <c r="B19" s="19"/>
      <c r="D19" s="26" t="s">
        <v>28</v>
      </c>
      <c r="AK19" s="26" t="s">
        <v>21</v>
      </c>
      <c r="AN19" s="24"/>
      <c r="AR19" s="19"/>
      <c r="BE19" s="12"/>
      <c r="BS19" s="16" t="s">
        <v>5</v>
      </c>
    </row>
    <row r="20" spans="2:71" ht="18.600000000000001" customHeight="1">
      <c r="B20" s="19"/>
      <c r="E20" s="24" t="s">
        <v>29</v>
      </c>
      <c r="AK20" s="26" t="s">
        <v>22</v>
      </c>
      <c r="AN20" s="24"/>
      <c r="AR20" s="19"/>
      <c r="BE20" s="12"/>
      <c r="BS20" s="16" t="s">
        <v>27</v>
      </c>
    </row>
    <row r="21" spans="2:71" ht="6.95" customHeight="1">
      <c r="B21" s="19"/>
      <c r="AR21" s="19"/>
      <c r="BE21" s="12"/>
    </row>
    <row r="22" spans="2:71" ht="12" customHeight="1">
      <c r="B22" s="19"/>
      <c r="D22" s="26" t="s">
        <v>30</v>
      </c>
      <c r="AR22" s="19"/>
      <c r="BE22" s="12"/>
    </row>
    <row r="23" spans="2:71" ht="16.5" customHeight="1">
      <c r="B23" s="1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R23" s="19"/>
      <c r="BE23" s="12"/>
    </row>
    <row r="24" spans="2:71" ht="6.95" customHeight="1">
      <c r="B24" s="19"/>
      <c r="AR24" s="19"/>
      <c r="BE24" s="12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12"/>
    </row>
    <row r="26" spans="2:71" ht="14.45" customHeight="1">
      <c r="B26" s="19"/>
      <c r="D26" s="31" t="s">
        <v>31</v>
      </c>
      <c r="AK26" s="8">
        <f>ROUND(AG94,2)</f>
        <v>0</v>
      </c>
      <c r="AL26" s="8"/>
      <c r="AM26" s="8"/>
      <c r="AN26" s="8"/>
      <c r="AO26" s="8"/>
      <c r="AR26" s="19"/>
      <c r="BE26" s="12"/>
    </row>
    <row r="27" spans="2:71" ht="14.45" customHeight="1">
      <c r="B27" s="19"/>
      <c r="D27" s="31" t="s">
        <v>32</v>
      </c>
      <c r="AK27" s="8">
        <f>ROUND(AG101, 2)</f>
        <v>0</v>
      </c>
      <c r="AL27" s="8"/>
      <c r="AM27" s="8"/>
      <c r="AN27" s="8"/>
      <c r="AO27" s="8"/>
      <c r="AR27" s="19"/>
      <c r="BE27" s="12"/>
    </row>
    <row r="28" spans="2:71" s="33" customFormat="1" ht="6.95" customHeight="1">
      <c r="B28" s="34"/>
      <c r="AR28" s="34"/>
      <c r="BE28" s="12"/>
    </row>
    <row r="29" spans="2:71" s="33" customFormat="1" ht="25.9" customHeight="1">
      <c r="B29" s="34"/>
      <c r="D29" s="35" t="s">
        <v>33</v>
      </c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7">
        <f>ROUND(AK26 + AK27, 2)</f>
        <v>0</v>
      </c>
      <c r="AL29" s="7"/>
      <c r="AM29" s="7"/>
      <c r="AN29" s="7"/>
      <c r="AO29" s="7"/>
      <c r="AR29" s="34"/>
      <c r="BE29" s="12"/>
    </row>
    <row r="30" spans="2:71" s="33" customFormat="1" ht="6.95" customHeight="1">
      <c r="B30" s="34"/>
      <c r="AR30" s="34"/>
      <c r="BE30" s="12"/>
    </row>
    <row r="31" spans="2:71" s="33" customFormat="1" ht="12.75">
      <c r="B31" s="34"/>
      <c r="L31" s="6" t="s">
        <v>34</v>
      </c>
      <c r="M31" s="6"/>
      <c r="N31" s="6"/>
      <c r="O31" s="6"/>
      <c r="P31" s="6"/>
      <c r="W31" s="6" t="s">
        <v>35</v>
      </c>
      <c r="X31" s="6"/>
      <c r="Y31" s="6"/>
      <c r="Z31" s="6"/>
      <c r="AA31" s="6"/>
      <c r="AB31" s="6"/>
      <c r="AC31" s="6"/>
      <c r="AD31" s="6"/>
      <c r="AE31" s="6"/>
      <c r="AK31" s="6" t="s">
        <v>36</v>
      </c>
      <c r="AL31" s="6"/>
      <c r="AM31" s="6"/>
      <c r="AN31" s="6"/>
      <c r="AO31" s="6"/>
      <c r="AR31" s="34"/>
      <c r="BE31" s="12"/>
    </row>
    <row r="32" spans="2:71" s="38" customFormat="1" ht="14.45" customHeight="1">
      <c r="B32" s="39"/>
      <c r="D32" s="26" t="s">
        <v>37</v>
      </c>
      <c r="F32" s="40" t="s">
        <v>38</v>
      </c>
      <c r="L32" s="5">
        <v>0.2</v>
      </c>
      <c r="M32" s="5"/>
      <c r="N32" s="5"/>
      <c r="O32" s="5"/>
      <c r="P32" s="5"/>
      <c r="Q32" s="41"/>
      <c r="R32" s="41"/>
      <c r="S32" s="41"/>
      <c r="T32" s="41"/>
      <c r="U32" s="41"/>
      <c r="V32" s="41"/>
      <c r="W32" s="4">
        <f>ROUND(AZ94 + SUM(CD101:CD105), 2)</f>
        <v>0</v>
      </c>
      <c r="X32" s="4"/>
      <c r="Y32" s="4"/>
      <c r="Z32" s="4"/>
      <c r="AA32" s="4"/>
      <c r="AB32" s="4"/>
      <c r="AC32" s="4"/>
      <c r="AD32" s="4"/>
      <c r="AE32" s="4"/>
      <c r="AF32" s="41"/>
      <c r="AG32" s="41"/>
      <c r="AH32" s="41"/>
      <c r="AI32" s="41"/>
      <c r="AJ32" s="41"/>
      <c r="AK32" s="4">
        <f>ROUND(AV94 + SUM(BY101:BY105), 2)</f>
        <v>0</v>
      </c>
      <c r="AL32" s="4"/>
      <c r="AM32" s="4"/>
      <c r="AN32" s="4"/>
      <c r="AO32" s="4"/>
      <c r="AP32" s="41"/>
      <c r="AQ32" s="41"/>
      <c r="AR32" s="42"/>
      <c r="AS32" s="41"/>
      <c r="AT32" s="41"/>
      <c r="AU32" s="41"/>
      <c r="AV32" s="41"/>
      <c r="AW32" s="41"/>
      <c r="AX32" s="41"/>
      <c r="AY32" s="41"/>
      <c r="AZ32" s="41"/>
      <c r="BE32" s="12"/>
    </row>
    <row r="33" spans="2:57" s="38" customFormat="1" ht="14.45" customHeight="1">
      <c r="B33" s="39"/>
      <c r="F33" s="40" t="s">
        <v>39</v>
      </c>
      <c r="L33" s="5">
        <v>0.2</v>
      </c>
      <c r="M33" s="5"/>
      <c r="N33" s="5"/>
      <c r="O33" s="5"/>
      <c r="P33" s="5"/>
      <c r="Q33" s="41"/>
      <c r="R33" s="41"/>
      <c r="S33" s="41"/>
      <c r="T33" s="41"/>
      <c r="U33" s="41"/>
      <c r="V33" s="41"/>
      <c r="W33" s="4">
        <f>ROUND(BA94 + SUM(CE101:CE105), 2)</f>
        <v>0</v>
      </c>
      <c r="X33" s="4"/>
      <c r="Y33" s="4"/>
      <c r="Z33" s="4"/>
      <c r="AA33" s="4"/>
      <c r="AB33" s="4"/>
      <c r="AC33" s="4"/>
      <c r="AD33" s="4"/>
      <c r="AE33" s="4"/>
      <c r="AF33" s="41"/>
      <c r="AG33" s="41"/>
      <c r="AH33" s="41"/>
      <c r="AI33" s="41"/>
      <c r="AJ33" s="41"/>
      <c r="AK33" s="4">
        <f>ROUND(AW94 + SUM(BZ101:BZ105), 2)</f>
        <v>0</v>
      </c>
      <c r="AL33" s="4"/>
      <c r="AM33" s="4"/>
      <c r="AN33" s="4"/>
      <c r="AO33" s="4"/>
      <c r="AP33" s="41"/>
      <c r="AQ33" s="41"/>
      <c r="AR33" s="42"/>
      <c r="AS33" s="41"/>
      <c r="AT33" s="41"/>
      <c r="AU33" s="41"/>
      <c r="AV33" s="41"/>
      <c r="AW33" s="41"/>
      <c r="AX33" s="41"/>
      <c r="AY33" s="41"/>
      <c r="AZ33" s="41"/>
      <c r="BE33" s="12"/>
    </row>
    <row r="34" spans="2:57" s="38" customFormat="1" ht="14.45" hidden="1" customHeight="1">
      <c r="B34" s="39"/>
      <c r="F34" s="26" t="s">
        <v>40</v>
      </c>
      <c r="L34" s="3">
        <v>0.2</v>
      </c>
      <c r="M34" s="3"/>
      <c r="N34" s="3"/>
      <c r="O34" s="3"/>
      <c r="P34" s="3"/>
      <c r="W34" s="2">
        <f>ROUND(BB94 + SUM(CF101:CF105), 2)</f>
        <v>0</v>
      </c>
      <c r="X34" s="2"/>
      <c r="Y34" s="2"/>
      <c r="Z34" s="2"/>
      <c r="AA34" s="2"/>
      <c r="AB34" s="2"/>
      <c r="AC34" s="2"/>
      <c r="AD34" s="2"/>
      <c r="AE34" s="2"/>
      <c r="AK34" s="2">
        <v>0</v>
      </c>
      <c r="AL34" s="2"/>
      <c r="AM34" s="2"/>
      <c r="AN34" s="2"/>
      <c r="AO34" s="2"/>
      <c r="AR34" s="39"/>
      <c r="BE34" s="12"/>
    </row>
    <row r="35" spans="2:57" s="38" customFormat="1" ht="14.45" hidden="1" customHeight="1">
      <c r="B35" s="39"/>
      <c r="F35" s="26" t="s">
        <v>41</v>
      </c>
      <c r="L35" s="3">
        <v>0.2</v>
      </c>
      <c r="M35" s="3"/>
      <c r="N35" s="3"/>
      <c r="O35" s="3"/>
      <c r="P35" s="3"/>
      <c r="W35" s="2">
        <f>ROUND(BC94 + SUM(CG101:CG105), 2)</f>
        <v>0</v>
      </c>
      <c r="X35" s="2"/>
      <c r="Y35" s="2"/>
      <c r="Z35" s="2"/>
      <c r="AA35" s="2"/>
      <c r="AB35" s="2"/>
      <c r="AC35" s="2"/>
      <c r="AD35" s="2"/>
      <c r="AE35" s="2"/>
      <c r="AK35" s="2">
        <v>0</v>
      </c>
      <c r="AL35" s="2"/>
      <c r="AM35" s="2"/>
      <c r="AN35" s="2"/>
      <c r="AO35" s="2"/>
      <c r="AR35" s="39"/>
    </row>
    <row r="36" spans="2:57" s="38" customFormat="1" ht="14.45" hidden="1" customHeight="1">
      <c r="B36" s="39"/>
      <c r="F36" s="40" t="s">
        <v>42</v>
      </c>
      <c r="L36" s="5">
        <v>0</v>
      </c>
      <c r="M36" s="5"/>
      <c r="N36" s="5"/>
      <c r="O36" s="5"/>
      <c r="P36" s="5"/>
      <c r="Q36" s="41"/>
      <c r="R36" s="41"/>
      <c r="S36" s="41"/>
      <c r="T36" s="41"/>
      <c r="U36" s="41"/>
      <c r="V36" s="41"/>
      <c r="W36" s="4">
        <f>ROUND(BD94 + SUM(CH101:CH105), 2)</f>
        <v>0</v>
      </c>
      <c r="X36" s="4"/>
      <c r="Y36" s="4"/>
      <c r="Z36" s="4"/>
      <c r="AA36" s="4"/>
      <c r="AB36" s="4"/>
      <c r="AC36" s="4"/>
      <c r="AD36" s="4"/>
      <c r="AE36" s="4"/>
      <c r="AF36" s="41"/>
      <c r="AG36" s="41"/>
      <c r="AH36" s="41"/>
      <c r="AI36" s="41"/>
      <c r="AJ36" s="41"/>
      <c r="AK36" s="4">
        <v>0</v>
      </c>
      <c r="AL36" s="4"/>
      <c r="AM36" s="4"/>
      <c r="AN36" s="4"/>
      <c r="AO36" s="4"/>
      <c r="AP36" s="41"/>
      <c r="AQ36" s="41"/>
      <c r="AR36" s="42"/>
      <c r="AS36" s="41"/>
      <c r="AT36" s="41"/>
      <c r="AU36" s="41"/>
      <c r="AV36" s="41"/>
      <c r="AW36" s="41"/>
      <c r="AX36" s="41"/>
      <c r="AY36" s="41"/>
      <c r="AZ36" s="41"/>
    </row>
    <row r="37" spans="2:57" s="33" customFormat="1" ht="6.95" customHeight="1">
      <c r="B37" s="34"/>
      <c r="AR37" s="34"/>
    </row>
    <row r="38" spans="2:57" s="33" customFormat="1" ht="25.9" customHeight="1">
      <c r="B38" s="34"/>
      <c r="C38" s="43"/>
      <c r="D38" s="44" t="s">
        <v>43</v>
      </c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6" t="s">
        <v>44</v>
      </c>
      <c r="U38" s="45"/>
      <c r="V38" s="45"/>
      <c r="W38" s="45"/>
      <c r="X38" s="1" t="s">
        <v>45</v>
      </c>
      <c r="Y38" s="1"/>
      <c r="Z38" s="1"/>
      <c r="AA38" s="1"/>
      <c r="AB38" s="1"/>
      <c r="AC38" s="45"/>
      <c r="AD38" s="45"/>
      <c r="AE38" s="45"/>
      <c r="AF38" s="45"/>
      <c r="AG38" s="45"/>
      <c r="AH38" s="45"/>
      <c r="AI38" s="45"/>
      <c r="AJ38" s="45"/>
      <c r="AK38" s="226">
        <f>SUM(AK29:AK36)</f>
        <v>0</v>
      </c>
      <c r="AL38" s="226"/>
      <c r="AM38" s="226"/>
      <c r="AN38" s="226"/>
      <c r="AO38" s="226"/>
      <c r="AP38" s="43"/>
      <c r="AQ38" s="43"/>
      <c r="AR38" s="34"/>
    </row>
    <row r="39" spans="2:57" s="33" customFormat="1" ht="6.95" customHeight="1">
      <c r="B39" s="34"/>
      <c r="AR39" s="34"/>
    </row>
    <row r="40" spans="2:57" s="33" customFormat="1" ht="14.45" customHeight="1">
      <c r="B40" s="34"/>
      <c r="AR40" s="34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33" customFormat="1" ht="14.45" customHeight="1">
      <c r="B49" s="34"/>
      <c r="D49" s="47" t="s">
        <v>46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7" t="s">
        <v>47</v>
      </c>
      <c r="AI49" s="48"/>
      <c r="AJ49" s="48"/>
      <c r="AK49" s="48"/>
      <c r="AL49" s="48"/>
      <c r="AM49" s="48"/>
      <c r="AN49" s="48"/>
      <c r="AO49" s="48"/>
      <c r="AR49" s="34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33" customFormat="1" ht="12.75">
      <c r="B60" s="34"/>
      <c r="D60" s="49" t="s">
        <v>48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9" t="s">
        <v>49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9" t="s">
        <v>48</v>
      </c>
      <c r="AI60" s="36"/>
      <c r="AJ60" s="36"/>
      <c r="AK60" s="36"/>
      <c r="AL60" s="36"/>
      <c r="AM60" s="49" t="s">
        <v>49</v>
      </c>
      <c r="AN60" s="36"/>
      <c r="AO60" s="36"/>
      <c r="AR60" s="34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33" customFormat="1" ht="12.75">
      <c r="B64" s="34"/>
      <c r="D64" s="47" t="s">
        <v>50</v>
      </c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7" t="s">
        <v>51</v>
      </c>
      <c r="AI64" s="48"/>
      <c r="AJ64" s="48"/>
      <c r="AK64" s="48"/>
      <c r="AL64" s="48"/>
      <c r="AM64" s="48"/>
      <c r="AN64" s="48"/>
      <c r="AO64" s="48"/>
      <c r="AR64" s="34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33" customFormat="1" ht="12.75">
      <c r="B75" s="34"/>
      <c r="D75" s="49" t="s">
        <v>48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9" t="s">
        <v>49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9" t="s">
        <v>48</v>
      </c>
      <c r="AI75" s="36"/>
      <c r="AJ75" s="36"/>
      <c r="AK75" s="36"/>
      <c r="AL75" s="36"/>
      <c r="AM75" s="49" t="s">
        <v>49</v>
      </c>
      <c r="AN75" s="36"/>
      <c r="AO75" s="36"/>
      <c r="AR75" s="34"/>
    </row>
    <row r="76" spans="2:44" s="33" customFormat="1">
      <c r="B76" s="34"/>
      <c r="AR76" s="34"/>
    </row>
    <row r="77" spans="2:44" s="33" customFormat="1" ht="6.95" customHeight="1"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34"/>
    </row>
    <row r="81" spans="1:91" s="33" customFormat="1" ht="6.95" customHeight="1"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34"/>
    </row>
    <row r="82" spans="1:91" s="33" customFormat="1" ht="24.95" customHeight="1">
      <c r="B82" s="34"/>
      <c r="C82" s="20" t="s">
        <v>52</v>
      </c>
      <c r="AR82" s="34"/>
    </row>
    <row r="83" spans="1:91" s="33" customFormat="1" ht="6.95" customHeight="1">
      <c r="B83" s="34"/>
      <c r="AR83" s="34"/>
    </row>
    <row r="84" spans="1:91" s="54" customFormat="1" ht="12" customHeight="1">
      <c r="B84" s="55"/>
      <c r="C84" s="26" t="s">
        <v>11</v>
      </c>
      <c r="L84" s="54">
        <f>K5</f>
        <v>0</v>
      </c>
      <c r="AR84" s="55"/>
    </row>
    <row r="85" spans="1:91" s="56" customFormat="1" ht="36.950000000000003" customHeight="1">
      <c r="B85" s="57"/>
      <c r="C85" s="58" t="s">
        <v>13</v>
      </c>
      <c r="L85" s="227" t="str">
        <f>K6</f>
        <v>Rekonštrukcia farmy Terezov - Objekt SO.27 - spojovacia chodba</v>
      </c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R85" s="57"/>
    </row>
    <row r="86" spans="1:91" s="33" customFormat="1" ht="6.95" customHeight="1">
      <c r="B86" s="34"/>
      <c r="AR86" s="34"/>
    </row>
    <row r="87" spans="1:91" s="33" customFormat="1" ht="12" customHeight="1">
      <c r="B87" s="34"/>
      <c r="C87" s="26" t="s">
        <v>17</v>
      </c>
      <c r="L87" s="59" t="str">
        <f>IF(K8="","",K8)</f>
        <v>Kútniky</v>
      </c>
      <c r="AI87" s="26" t="s">
        <v>19</v>
      </c>
      <c r="AM87" s="228" t="str">
        <f>IF(AN8= "","",AN8)</f>
        <v>Vyplň údaj</v>
      </c>
      <c r="AN87" s="228"/>
      <c r="AR87" s="34"/>
    </row>
    <row r="88" spans="1:91" s="33" customFormat="1" ht="6.95" customHeight="1">
      <c r="B88" s="34"/>
      <c r="AR88" s="34"/>
    </row>
    <row r="89" spans="1:91" s="33" customFormat="1" ht="15.2" customHeight="1">
      <c r="B89" s="34"/>
      <c r="C89" s="26" t="s">
        <v>20</v>
      </c>
      <c r="L89" s="54" t="str">
        <f>IF(E11= "","",E11)</f>
        <v>PD Kútniky s.r.o.</v>
      </c>
      <c r="AI89" s="26" t="s">
        <v>25</v>
      </c>
      <c r="AM89" s="229" t="str">
        <f>IF(E17="","",E17)</f>
        <v xml:space="preserve">Ing.arch. Žalman, CSc </v>
      </c>
      <c r="AN89" s="229"/>
      <c r="AO89" s="229"/>
      <c r="AP89" s="229"/>
      <c r="AR89" s="34"/>
      <c r="AS89" s="230" t="s">
        <v>53</v>
      </c>
      <c r="AT89" s="230"/>
      <c r="AU89" s="61"/>
      <c r="AV89" s="61"/>
      <c r="AW89" s="61"/>
      <c r="AX89" s="61"/>
      <c r="AY89" s="61"/>
      <c r="AZ89" s="61"/>
      <c r="BA89" s="61"/>
      <c r="BB89" s="61"/>
      <c r="BC89" s="61"/>
      <c r="BD89" s="62"/>
    </row>
    <row r="90" spans="1:91" s="33" customFormat="1" ht="15.2" customHeight="1">
      <c r="B90" s="34"/>
      <c r="C90" s="26" t="s">
        <v>23</v>
      </c>
      <c r="L90" s="54" t="str">
        <f>IF(E14= "Vyplň údaj","",E14)</f>
        <v/>
      </c>
      <c r="AI90" s="26" t="s">
        <v>28</v>
      </c>
      <c r="AM90" s="229" t="str">
        <f>IF(E20="","",E20)</f>
        <v>Rosoft s.r.o.</v>
      </c>
      <c r="AN90" s="229"/>
      <c r="AO90" s="229"/>
      <c r="AP90" s="229"/>
      <c r="AR90" s="34"/>
      <c r="AS90" s="230"/>
      <c r="AT90" s="230"/>
      <c r="BD90" s="63"/>
    </row>
    <row r="91" spans="1:91" s="33" customFormat="1" ht="10.9" customHeight="1">
      <c r="B91" s="34"/>
      <c r="AR91" s="34"/>
      <c r="AS91" s="230"/>
      <c r="AT91" s="230"/>
      <c r="BD91" s="63"/>
    </row>
    <row r="92" spans="1:91" s="33" customFormat="1" ht="29.25" customHeight="1">
      <c r="B92" s="34"/>
      <c r="C92" s="231" t="s">
        <v>54</v>
      </c>
      <c r="D92" s="231"/>
      <c r="E92" s="231"/>
      <c r="F92" s="231"/>
      <c r="G92" s="231"/>
      <c r="H92" s="64"/>
      <c r="I92" s="232" t="s">
        <v>55</v>
      </c>
      <c r="J92" s="232"/>
      <c r="K92" s="232"/>
      <c r="L92" s="232"/>
      <c r="M92" s="232"/>
      <c r="N92" s="232"/>
      <c r="O92" s="232"/>
      <c r="P92" s="232"/>
      <c r="Q92" s="232"/>
      <c r="R92" s="232"/>
      <c r="S92" s="232"/>
      <c r="T92" s="232"/>
      <c r="U92" s="232"/>
      <c r="V92" s="232"/>
      <c r="W92" s="232"/>
      <c r="X92" s="232"/>
      <c r="Y92" s="232"/>
      <c r="Z92" s="232"/>
      <c r="AA92" s="232"/>
      <c r="AB92" s="232"/>
      <c r="AC92" s="232"/>
      <c r="AD92" s="232"/>
      <c r="AE92" s="232"/>
      <c r="AF92" s="232"/>
      <c r="AG92" s="233" t="s">
        <v>56</v>
      </c>
      <c r="AH92" s="233"/>
      <c r="AI92" s="233"/>
      <c r="AJ92" s="233"/>
      <c r="AK92" s="233"/>
      <c r="AL92" s="233"/>
      <c r="AM92" s="233"/>
      <c r="AN92" s="234" t="s">
        <v>57</v>
      </c>
      <c r="AO92" s="234"/>
      <c r="AP92" s="234"/>
      <c r="AQ92" s="65" t="s">
        <v>58</v>
      </c>
      <c r="AR92" s="34"/>
      <c r="AS92" s="66" t="s">
        <v>59</v>
      </c>
      <c r="AT92" s="67" t="s">
        <v>60</v>
      </c>
      <c r="AU92" s="67" t="s">
        <v>61</v>
      </c>
      <c r="AV92" s="67" t="s">
        <v>62</v>
      </c>
      <c r="AW92" s="67" t="s">
        <v>63</v>
      </c>
      <c r="AX92" s="67" t="s">
        <v>64</v>
      </c>
      <c r="AY92" s="67" t="s">
        <v>65</v>
      </c>
      <c r="AZ92" s="67" t="s">
        <v>66</v>
      </c>
      <c r="BA92" s="67" t="s">
        <v>67</v>
      </c>
      <c r="BB92" s="67" t="s">
        <v>68</v>
      </c>
      <c r="BC92" s="67" t="s">
        <v>69</v>
      </c>
      <c r="BD92" s="68" t="s">
        <v>70</v>
      </c>
    </row>
    <row r="93" spans="1:91" s="33" customFormat="1" ht="10.9" customHeight="1">
      <c r="B93" s="34"/>
      <c r="AR93" s="34"/>
      <c r="AS93" s="69"/>
      <c r="AT93" s="61"/>
      <c r="AU93" s="61"/>
      <c r="AV93" s="61"/>
      <c r="AW93" s="61"/>
      <c r="AX93" s="61"/>
      <c r="AY93" s="61"/>
      <c r="AZ93" s="61"/>
      <c r="BA93" s="61"/>
      <c r="BB93" s="61"/>
      <c r="BC93" s="61"/>
      <c r="BD93" s="62"/>
    </row>
    <row r="94" spans="1:91" s="70" customFormat="1" ht="32.450000000000003" customHeight="1">
      <c r="B94" s="71"/>
      <c r="C94" s="72" t="s">
        <v>71</v>
      </c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235">
        <f>ROUND(SUM(AG95:AG99),2)</f>
        <v>0</v>
      </c>
      <c r="AH94" s="235"/>
      <c r="AI94" s="235"/>
      <c r="AJ94" s="235"/>
      <c r="AK94" s="235"/>
      <c r="AL94" s="235"/>
      <c r="AM94" s="235"/>
      <c r="AN94" s="236">
        <f t="shared" ref="AN94:AN99" si="0">SUM(AG94,AT94)</f>
        <v>0</v>
      </c>
      <c r="AO94" s="236"/>
      <c r="AP94" s="236"/>
      <c r="AQ94" s="75"/>
      <c r="AR94" s="71"/>
      <c r="AS94" s="76">
        <f>ROUND(SUM(AS95:AS99),2)</f>
        <v>0</v>
      </c>
      <c r="AT94" s="77">
        <f t="shared" ref="AT94:AT99" si="1">ROUND(SUM(AV94:AW94),2)</f>
        <v>0</v>
      </c>
      <c r="AU94" s="78">
        <f>ROUND(SUM(AU95:AU99),5)</f>
        <v>0</v>
      </c>
      <c r="AV94" s="77">
        <f>ROUND(AZ94*L32,2)</f>
        <v>0</v>
      </c>
      <c r="AW94" s="77">
        <f>ROUND(BA94*L33,2)</f>
        <v>0</v>
      </c>
      <c r="AX94" s="77">
        <f>ROUND(BB94*L32,2)</f>
        <v>0</v>
      </c>
      <c r="AY94" s="77">
        <f>ROUND(BC94*L33,2)</f>
        <v>0</v>
      </c>
      <c r="AZ94" s="77">
        <f>ROUND(SUM(AZ95:AZ99),2)</f>
        <v>0</v>
      </c>
      <c r="BA94" s="77">
        <f>ROUND(SUM(BA95:BA99),2)</f>
        <v>0</v>
      </c>
      <c r="BB94" s="77">
        <f>ROUND(SUM(BB95:BB99),2)</f>
        <v>0</v>
      </c>
      <c r="BC94" s="77">
        <f>ROUND(SUM(BC95:BC99),2)</f>
        <v>0</v>
      </c>
      <c r="BD94" s="79">
        <f>ROUND(SUM(BD95:BD99),2)</f>
        <v>0</v>
      </c>
      <c r="BS94" s="80" t="s">
        <v>72</v>
      </c>
      <c r="BT94" s="80" t="s">
        <v>73</v>
      </c>
      <c r="BU94" s="81" t="s">
        <v>74</v>
      </c>
      <c r="BV94" s="80" t="s">
        <v>75</v>
      </c>
      <c r="BW94" s="80" t="s">
        <v>3</v>
      </c>
      <c r="BX94" s="80" t="s">
        <v>76</v>
      </c>
      <c r="CL94" s="80"/>
    </row>
    <row r="95" spans="1:91" s="91" customFormat="1" ht="24.75" customHeight="1">
      <c r="A95" s="82" t="s">
        <v>77</v>
      </c>
      <c r="B95" s="83"/>
      <c r="C95" s="84"/>
      <c r="D95" s="237" t="s">
        <v>78</v>
      </c>
      <c r="E95" s="237"/>
      <c r="F95" s="237"/>
      <c r="G95" s="237"/>
      <c r="H95" s="237"/>
      <c r="I95" s="85"/>
      <c r="J95" s="237" t="s">
        <v>79</v>
      </c>
      <c r="K95" s="237"/>
      <c r="L95" s="237"/>
      <c r="M95" s="237"/>
      <c r="N95" s="237"/>
      <c r="O95" s="237"/>
      <c r="P95" s="237"/>
      <c r="Q95" s="237"/>
      <c r="R95" s="237"/>
      <c r="S95" s="237"/>
      <c r="T95" s="237"/>
      <c r="U95" s="237"/>
      <c r="V95" s="237"/>
      <c r="W95" s="237"/>
      <c r="X95" s="237"/>
      <c r="Y95" s="237"/>
      <c r="Z95" s="237"/>
      <c r="AA95" s="237"/>
      <c r="AB95" s="237"/>
      <c r="AC95" s="237"/>
      <c r="AD95" s="237"/>
      <c r="AE95" s="237"/>
      <c r="AF95" s="237"/>
      <c r="AG95" s="238">
        <f>'arch - Architektúra a sta...'!J32</f>
        <v>0</v>
      </c>
      <c r="AH95" s="238"/>
      <c r="AI95" s="238"/>
      <c r="AJ95" s="238"/>
      <c r="AK95" s="238"/>
      <c r="AL95" s="238"/>
      <c r="AM95" s="238"/>
      <c r="AN95" s="238">
        <f t="shared" si="0"/>
        <v>0</v>
      </c>
      <c r="AO95" s="238"/>
      <c r="AP95" s="238"/>
      <c r="AQ95" s="86" t="s">
        <v>80</v>
      </c>
      <c r="AR95" s="83"/>
      <c r="AS95" s="87">
        <v>0</v>
      </c>
      <c r="AT95" s="88">
        <f t="shared" si="1"/>
        <v>0</v>
      </c>
      <c r="AU95" s="89">
        <f>'arch - Architektúra a sta...'!P140</f>
        <v>0</v>
      </c>
      <c r="AV95" s="88">
        <f>'arch - Architektúra a sta...'!J35</f>
        <v>0</v>
      </c>
      <c r="AW95" s="88">
        <f>'arch - Architektúra a sta...'!J36</f>
        <v>0</v>
      </c>
      <c r="AX95" s="88">
        <f>'arch - Architektúra a sta...'!J37</f>
        <v>0</v>
      </c>
      <c r="AY95" s="88">
        <f>'arch - Architektúra a sta...'!J38</f>
        <v>0</v>
      </c>
      <c r="AZ95" s="88">
        <f>'arch - Architektúra a sta...'!F35</f>
        <v>0</v>
      </c>
      <c r="BA95" s="88">
        <f>'arch - Architektúra a sta...'!F36</f>
        <v>0</v>
      </c>
      <c r="BB95" s="88">
        <f>'arch - Architektúra a sta...'!F37</f>
        <v>0</v>
      </c>
      <c r="BC95" s="88">
        <f>'arch - Architektúra a sta...'!F38</f>
        <v>0</v>
      </c>
      <c r="BD95" s="90">
        <f>'arch - Architektúra a sta...'!F39</f>
        <v>0</v>
      </c>
      <c r="BT95" s="92" t="s">
        <v>81</v>
      </c>
      <c r="BV95" s="92" t="s">
        <v>75</v>
      </c>
      <c r="BW95" s="92" t="s">
        <v>82</v>
      </c>
      <c r="BX95" s="92" t="s">
        <v>3</v>
      </c>
      <c r="CL95" s="92"/>
      <c r="CM95" s="92" t="s">
        <v>73</v>
      </c>
    </row>
    <row r="96" spans="1:91" s="91" customFormat="1" ht="16.5" customHeight="1">
      <c r="A96" s="82" t="s">
        <v>77</v>
      </c>
      <c r="B96" s="83"/>
      <c r="C96" s="84"/>
      <c r="D96" s="237" t="s">
        <v>83</v>
      </c>
      <c r="E96" s="237"/>
      <c r="F96" s="237"/>
      <c r="G96" s="237"/>
      <c r="H96" s="237"/>
      <c r="I96" s="85"/>
      <c r="J96" s="237" t="s">
        <v>84</v>
      </c>
      <c r="K96" s="237"/>
      <c r="L96" s="237"/>
      <c r="M96" s="237"/>
      <c r="N96" s="237"/>
      <c r="O96" s="237"/>
      <c r="P96" s="237"/>
      <c r="Q96" s="237"/>
      <c r="R96" s="237"/>
      <c r="S96" s="237"/>
      <c r="T96" s="237"/>
      <c r="U96" s="237"/>
      <c r="V96" s="237"/>
      <c r="W96" s="237"/>
      <c r="X96" s="237"/>
      <c r="Y96" s="237"/>
      <c r="Z96" s="237"/>
      <c r="AA96" s="237"/>
      <c r="AB96" s="237"/>
      <c r="AC96" s="237"/>
      <c r="AD96" s="237"/>
      <c r="AE96" s="237"/>
      <c r="AF96" s="237"/>
      <c r="AG96" s="238">
        <f>'zti - Zdravotechnické inš...'!J32</f>
        <v>0</v>
      </c>
      <c r="AH96" s="238"/>
      <c r="AI96" s="238"/>
      <c r="AJ96" s="238"/>
      <c r="AK96" s="238"/>
      <c r="AL96" s="238"/>
      <c r="AM96" s="238"/>
      <c r="AN96" s="238">
        <f t="shared" si="0"/>
        <v>0</v>
      </c>
      <c r="AO96" s="238"/>
      <c r="AP96" s="238"/>
      <c r="AQ96" s="86" t="s">
        <v>80</v>
      </c>
      <c r="AR96" s="83"/>
      <c r="AS96" s="87">
        <v>0</v>
      </c>
      <c r="AT96" s="88">
        <f t="shared" si="1"/>
        <v>0</v>
      </c>
      <c r="AU96" s="89">
        <f>'zti - Zdravotechnické inš...'!P134</f>
        <v>0</v>
      </c>
      <c r="AV96" s="88">
        <f>'zti - Zdravotechnické inš...'!J35</f>
        <v>0</v>
      </c>
      <c r="AW96" s="88">
        <f>'zti - Zdravotechnické inš...'!J36</f>
        <v>0</v>
      </c>
      <c r="AX96" s="88">
        <f>'zti - Zdravotechnické inš...'!J37</f>
        <v>0</v>
      </c>
      <c r="AY96" s="88">
        <f>'zti - Zdravotechnické inš...'!J38</f>
        <v>0</v>
      </c>
      <c r="AZ96" s="88">
        <f>'zti - Zdravotechnické inš...'!F35</f>
        <v>0</v>
      </c>
      <c r="BA96" s="88">
        <f>'zti - Zdravotechnické inš...'!F36</f>
        <v>0</v>
      </c>
      <c r="BB96" s="88">
        <f>'zti - Zdravotechnické inš...'!F37</f>
        <v>0</v>
      </c>
      <c r="BC96" s="88">
        <f>'zti - Zdravotechnické inš...'!F38</f>
        <v>0</v>
      </c>
      <c r="BD96" s="90">
        <f>'zti - Zdravotechnické inš...'!F39</f>
        <v>0</v>
      </c>
      <c r="BT96" s="92" t="s">
        <v>81</v>
      </c>
      <c r="BV96" s="92" t="s">
        <v>75</v>
      </c>
      <c r="BW96" s="92" t="s">
        <v>85</v>
      </c>
      <c r="BX96" s="92" t="s">
        <v>3</v>
      </c>
      <c r="CL96" s="92"/>
      <c r="CM96" s="92" t="s">
        <v>73</v>
      </c>
    </row>
    <row r="97" spans="1:91" s="91" customFormat="1" ht="16.5" customHeight="1">
      <c r="A97" s="82" t="s">
        <v>77</v>
      </c>
      <c r="B97" s="83"/>
      <c r="C97" s="84"/>
      <c r="D97" s="237" t="s">
        <v>86</v>
      </c>
      <c r="E97" s="237"/>
      <c r="F97" s="237"/>
      <c r="G97" s="237"/>
      <c r="H97" s="237"/>
      <c r="I97" s="85"/>
      <c r="J97" s="237" t="s">
        <v>87</v>
      </c>
      <c r="K97" s="237"/>
      <c r="L97" s="237"/>
      <c r="M97" s="237"/>
      <c r="N97" s="237"/>
      <c r="O97" s="237"/>
      <c r="P97" s="237"/>
      <c r="Q97" s="237"/>
      <c r="R97" s="237"/>
      <c r="S97" s="237"/>
      <c r="T97" s="237"/>
      <c r="U97" s="237"/>
      <c r="V97" s="237"/>
      <c r="W97" s="237"/>
      <c r="X97" s="237"/>
      <c r="Y97" s="237"/>
      <c r="Z97" s="237"/>
      <c r="AA97" s="237"/>
      <c r="AB97" s="237"/>
      <c r="AC97" s="237"/>
      <c r="AD97" s="237"/>
      <c r="AE97" s="237"/>
      <c r="AF97" s="237"/>
      <c r="AG97" s="238">
        <f>'plyn - Plynofikácia'!J32</f>
        <v>0</v>
      </c>
      <c r="AH97" s="238"/>
      <c r="AI97" s="238"/>
      <c r="AJ97" s="238"/>
      <c r="AK97" s="238"/>
      <c r="AL97" s="238"/>
      <c r="AM97" s="238"/>
      <c r="AN97" s="238">
        <f t="shared" si="0"/>
        <v>0</v>
      </c>
      <c r="AO97" s="238"/>
      <c r="AP97" s="238"/>
      <c r="AQ97" s="86" t="s">
        <v>80</v>
      </c>
      <c r="AR97" s="83"/>
      <c r="AS97" s="87">
        <v>0</v>
      </c>
      <c r="AT97" s="88">
        <f t="shared" si="1"/>
        <v>0</v>
      </c>
      <c r="AU97" s="89">
        <f>'plyn - Plynofikácia'!P138</f>
        <v>0</v>
      </c>
      <c r="AV97" s="88">
        <f>'plyn - Plynofikácia'!J35</f>
        <v>0</v>
      </c>
      <c r="AW97" s="88">
        <f>'plyn - Plynofikácia'!J36</f>
        <v>0</v>
      </c>
      <c r="AX97" s="88">
        <f>'plyn - Plynofikácia'!J37</f>
        <v>0</v>
      </c>
      <c r="AY97" s="88">
        <f>'plyn - Plynofikácia'!J38</f>
        <v>0</v>
      </c>
      <c r="AZ97" s="88">
        <f>'plyn - Plynofikácia'!F35</f>
        <v>0</v>
      </c>
      <c r="BA97" s="88">
        <f>'plyn - Plynofikácia'!F36</f>
        <v>0</v>
      </c>
      <c r="BB97" s="88">
        <f>'plyn - Plynofikácia'!F37</f>
        <v>0</v>
      </c>
      <c r="BC97" s="88">
        <f>'plyn - Plynofikácia'!F38</f>
        <v>0</v>
      </c>
      <c r="BD97" s="90">
        <f>'plyn - Plynofikácia'!F39</f>
        <v>0</v>
      </c>
      <c r="BT97" s="92" t="s">
        <v>81</v>
      </c>
      <c r="BV97" s="92" t="s">
        <v>75</v>
      </c>
      <c r="BW97" s="92" t="s">
        <v>88</v>
      </c>
      <c r="BX97" s="92" t="s">
        <v>3</v>
      </c>
      <c r="CL97" s="92"/>
      <c r="CM97" s="92" t="s">
        <v>73</v>
      </c>
    </row>
    <row r="98" spans="1:91" s="91" customFormat="1" ht="16.5" customHeight="1">
      <c r="A98" s="82" t="s">
        <v>77</v>
      </c>
      <c r="B98" s="83"/>
      <c r="C98" s="84"/>
      <c r="D98" s="237" t="s">
        <v>89</v>
      </c>
      <c r="E98" s="237"/>
      <c r="F98" s="237"/>
      <c r="G98" s="237"/>
      <c r="H98" s="237"/>
      <c r="I98" s="85"/>
      <c r="J98" s="237" t="s">
        <v>90</v>
      </c>
      <c r="K98" s="237"/>
      <c r="L98" s="237"/>
      <c r="M98" s="237"/>
      <c r="N98" s="237"/>
      <c r="O98" s="237"/>
      <c r="P98" s="237"/>
      <c r="Q98" s="237"/>
      <c r="R98" s="237"/>
      <c r="S98" s="237"/>
      <c r="T98" s="237"/>
      <c r="U98" s="237"/>
      <c r="V98" s="237"/>
      <c r="W98" s="237"/>
      <c r="X98" s="237"/>
      <c r="Y98" s="237"/>
      <c r="Z98" s="237"/>
      <c r="AA98" s="237"/>
      <c r="AB98" s="237"/>
      <c r="AC98" s="237"/>
      <c r="AD98" s="237"/>
      <c r="AE98" s="237"/>
      <c r="AF98" s="237"/>
      <c r="AG98" s="238">
        <f>'ele - Elektroinštalácia'!J32</f>
        <v>0</v>
      </c>
      <c r="AH98" s="238"/>
      <c r="AI98" s="238"/>
      <c r="AJ98" s="238"/>
      <c r="AK98" s="238"/>
      <c r="AL98" s="238"/>
      <c r="AM98" s="238"/>
      <c r="AN98" s="238">
        <f t="shared" si="0"/>
        <v>0</v>
      </c>
      <c r="AO98" s="238"/>
      <c r="AP98" s="238"/>
      <c r="AQ98" s="86" t="s">
        <v>80</v>
      </c>
      <c r="AR98" s="83"/>
      <c r="AS98" s="87">
        <v>0</v>
      </c>
      <c r="AT98" s="88">
        <f t="shared" si="1"/>
        <v>0</v>
      </c>
      <c r="AU98" s="89">
        <f>'ele - Elektroinštalácia'!P128</f>
        <v>0</v>
      </c>
      <c r="AV98" s="88">
        <f>'ele - Elektroinštalácia'!J35</f>
        <v>0</v>
      </c>
      <c r="AW98" s="88">
        <f>'ele - Elektroinštalácia'!J36</f>
        <v>0</v>
      </c>
      <c r="AX98" s="88">
        <f>'ele - Elektroinštalácia'!J37</f>
        <v>0</v>
      </c>
      <c r="AY98" s="88">
        <f>'ele - Elektroinštalácia'!J38</f>
        <v>0</v>
      </c>
      <c r="AZ98" s="88">
        <f>'ele - Elektroinštalácia'!F35</f>
        <v>0</v>
      </c>
      <c r="BA98" s="88">
        <f>'ele - Elektroinštalácia'!F36</f>
        <v>0</v>
      </c>
      <c r="BB98" s="88">
        <f>'ele - Elektroinštalácia'!F37</f>
        <v>0</v>
      </c>
      <c r="BC98" s="88">
        <f>'ele - Elektroinštalácia'!F38</f>
        <v>0</v>
      </c>
      <c r="BD98" s="90">
        <f>'ele - Elektroinštalácia'!F39</f>
        <v>0</v>
      </c>
      <c r="BT98" s="92" t="s">
        <v>81</v>
      </c>
      <c r="BV98" s="92" t="s">
        <v>75</v>
      </c>
      <c r="BW98" s="92" t="s">
        <v>91</v>
      </c>
      <c r="BX98" s="92" t="s">
        <v>3</v>
      </c>
      <c r="CL98" s="92"/>
      <c r="CM98" s="92" t="s">
        <v>73</v>
      </c>
    </row>
    <row r="99" spans="1:91" s="91" customFormat="1" ht="16.5" customHeight="1">
      <c r="A99" s="82" t="s">
        <v>77</v>
      </c>
      <c r="B99" s="83"/>
      <c r="C99" s="84"/>
      <c r="D99" s="237" t="s">
        <v>92</v>
      </c>
      <c r="E99" s="237"/>
      <c r="F99" s="237"/>
      <c r="G99" s="237"/>
      <c r="H99" s="237"/>
      <c r="I99" s="85"/>
      <c r="J99" s="237" t="s">
        <v>93</v>
      </c>
      <c r="K99" s="237"/>
      <c r="L99" s="237"/>
      <c r="M99" s="237"/>
      <c r="N99" s="237"/>
      <c r="O99" s="237"/>
      <c r="P99" s="237"/>
      <c r="Q99" s="237"/>
      <c r="R99" s="237"/>
      <c r="S99" s="237"/>
      <c r="T99" s="237"/>
      <c r="U99" s="237"/>
      <c r="V99" s="237"/>
      <c r="W99" s="237"/>
      <c r="X99" s="237"/>
      <c r="Y99" s="237"/>
      <c r="Z99" s="237"/>
      <c r="AA99" s="237"/>
      <c r="AB99" s="237"/>
      <c r="AC99" s="237"/>
      <c r="AD99" s="237"/>
      <c r="AE99" s="237"/>
      <c r="AF99" s="237"/>
      <c r="AG99" s="238">
        <f>'odvod - Odvodnenie obsluž...'!J32</f>
        <v>0</v>
      </c>
      <c r="AH99" s="238"/>
      <c r="AI99" s="238"/>
      <c r="AJ99" s="238"/>
      <c r="AK99" s="238"/>
      <c r="AL99" s="238"/>
      <c r="AM99" s="238"/>
      <c r="AN99" s="238">
        <f t="shared" si="0"/>
        <v>0</v>
      </c>
      <c r="AO99" s="238"/>
      <c r="AP99" s="238"/>
      <c r="AQ99" s="86" t="s">
        <v>80</v>
      </c>
      <c r="AR99" s="83"/>
      <c r="AS99" s="93">
        <v>0</v>
      </c>
      <c r="AT99" s="94">
        <f t="shared" si="1"/>
        <v>0</v>
      </c>
      <c r="AU99" s="95">
        <f>'odvod - Odvodnenie obsluž...'!P135</f>
        <v>0</v>
      </c>
      <c r="AV99" s="94">
        <f>'odvod - Odvodnenie obsluž...'!J35</f>
        <v>0</v>
      </c>
      <c r="AW99" s="94">
        <f>'odvod - Odvodnenie obsluž...'!J36</f>
        <v>0</v>
      </c>
      <c r="AX99" s="94">
        <f>'odvod - Odvodnenie obsluž...'!J37</f>
        <v>0</v>
      </c>
      <c r="AY99" s="94">
        <f>'odvod - Odvodnenie obsluž...'!J38</f>
        <v>0</v>
      </c>
      <c r="AZ99" s="94">
        <f>'odvod - Odvodnenie obsluž...'!F35</f>
        <v>0</v>
      </c>
      <c r="BA99" s="94">
        <f>'odvod - Odvodnenie obsluž...'!F36</f>
        <v>0</v>
      </c>
      <c r="BB99" s="94">
        <f>'odvod - Odvodnenie obsluž...'!F37</f>
        <v>0</v>
      </c>
      <c r="BC99" s="94">
        <f>'odvod - Odvodnenie obsluž...'!F38</f>
        <v>0</v>
      </c>
      <c r="BD99" s="96">
        <f>'odvod - Odvodnenie obsluž...'!F39</f>
        <v>0</v>
      </c>
      <c r="BT99" s="92" t="s">
        <v>81</v>
      </c>
      <c r="BV99" s="92" t="s">
        <v>75</v>
      </c>
      <c r="BW99" s="92" t="s">
        <v>94</v>
      </c>
      <c r="BX99" s="92" t="s">
        <v>3</v>
      </c>
      <c r="CL99" s="92"/>
      <c r="CM99" s="92" t="s">
        <v>73</v>
      </c>
    </row>
    <row r="100" spans="1:91">
      <c r="B100" s="19"/>
      <c r="AR100" s="19"/>
    </row>
    <row r="101" spans="1:91" s="33" customFormat="1" ht="30" customHeight="1">
      <c r="B101" s="34"/>
      <c r="C101" s="72" t="s">
        <v>95</v>
      </c>
      <c r="AG101" s="236">
        <f>ROUND(SUM(AG102:AG105), 2)</f>
        <v>0</v>
      </c>
      <c r="AH101" s="236"/>
      <c r="AI101" s="236"/>
      <c r="AJ101" s="236"/>
      <c r="AK101" s="236"/>
      <c r="AL101" s="236"/>
      <c r="AM101" s="236"/>
      <c r="AN101" s="236">
        <f>ROUND(SUM(AN102:AN105), 2)</f>
        <v>0</v>
      </c>
      <c r="AO101" s="236"/>
      <c r="AP101" s="236"/>
      <c r="AQ101" s="97"/>
      <c r="AR101" s="34"/>
      <c r="AS101" s="66" t="s">
        <v>96</v>
      </c>
      <c r="AT101" s="67" t="s">
        <v>97</v>
      </c>
      <c r="AU101" s="67" t="s">
        <v>37</v>
      </c>
      <c r="AV101" s="68" t="s">
        <v>60</v>
      </c>
    </row>
    <row r="102" spans="1:91" s="33" customFormat="1" ht="19.899999999999999" customHeight="1">
      <c r="B102" s="34"/>
      <c r="D102" s="239" t="s">
        <v>98</v>
      </c>
      <c r="E102" s="239"/>
      <c r="F102" s="239"/>
      <c r="G102" s="239"/>
      <c r="H102" s="239"/>
      <c r="I102" s="239"/>
      <c r="J102" s="239"/>
      <c r="K102" s="239"/>
      <c r="L102" s="239"/>
      <c r="M102" s="239"/>
      <c r="N102" s="239"/>
      <c r="O102" s="239"/>
      <c r="P102" s="239"/>
      <c r="Q102" s="239"/>
      <c r="R102" s="239"/>
      <c r="S102" s="239"/>
      <c r="T102" s="239"/>
      <c r="U102" s="239"/>
      <c r="V102" s="239"/>
      <c r="W102" s="239"/>
      <c r="X102" s="239"/>
      <c r="Y102" s="239"/>
      <c r="Z102" s="239"/>
      <c r="AA102" s="239"/>
      <c r="AB102" s="239"/>
      <c r="AG102" s="240">
        <f>ROUND(AG94 * AS102, 2)</f>
        <v>0</v>
      </c>
      <c r="AH102" s="240"/>
      <c r="AI102" s="240"/>
      <c r="AJ102" s="240"/>
      <c r="AK102" s="240"/>
      <c r="AL102" s="240"/>
      <c r="AM102" s="240"/>
      <c r="AN102" s="241">
        <f>ROUND(AG102 + AV102, 2)</f>
        <v>0</v>
      </c>
      <c r="AO102" s="241"/>
      <c r="AP102" s="241"/>
      <c r="AR102" s="34"/>
      <c r="AS102" s="99">
        <v>0</v>
      </c>
      <c r="AT102" s="100" t="s">
        <v>99</v>
      </c>
      <c r="AU102" s="100" t="s">
        <v>38</v>
      </c>
      <c r="AV102" s="101">
        <f>ROUND(IF(AU102="základná",AG102*L32,IF(AU102="znížená",AG102*L33,0)), 2)</f>
        <v>0</v>
      </c>
      <c r="BV102" s="16" t="s">
        <v>100</v>
      </c>
      <c r="BY102" s="102">
        <f>IF(AU102="základná",AV102,0)</f>
        <v>0</v>
      </c>
      <c r="BZ102" s="102">
        <f>IF(AU102="znížená",AV102,0)</f>
        <v>0</v>
      </c>
      <c r="CA102" s="102">
        <v>0</v>
      </c>
      <c r="CB102" s="102">
        <v>0</v>
      </c>
      <c r="CC102" s="102">
        <v>0</v>
      </c>
      <c r="CD102" s="102">
        <f>IF(AU102="základná",AG102,0)</f>
        <v>0</v>
      </c>
      <c r="CE102" s="102">
        <f>IF(AU102="znížená",AG102,0)</f>
        <v>0</v>
      </c>
      <c r="CF102" s="102">
        <f>IF(AU102="zákl. prenesená",AG102,0)</f>
        <v>0</v>
      </c>
      <c r="CG102" s="102">
        <f>IF(AU102="zníž. prenesená",AG102,0)</f>
        <v>0</v>
      </c>
      <c r="CH102" s="102">
        <f>IF(AU102="nulová",AG102,0)</f>
        <v>0</v>
      </c>
      <c r="CI102" s="16">
        <f>IF(AU102="základná",1,IF(AU102="znížená",2,IF(AU102="zákl. prenesená",4,IF(AU102="zníž. prenesená",5,3))))</f>
        <v>1</v>
      </c>
      <c r="CJ102" s="16">
        <f>IF(AT102="stavebná časť",1,IF(AT102="investičná časť",2,3))</f>
        <v>1</v>
      </c>
      <c r="CK102" s="16" t="str">
        <f>IF(D102="Vyplň vlastné","","x")</f>
        <v>x</v>
      </c>
    </row>
    <row r="103" spans="1:91" s="33" customFormat="1" ht="19.899999999999999" customHeight="1">
      <c r="B103" s="34"/>
      <c r="D103" s="242" t="s">
        <v>101</v>
      </c>
      <c r="E103" s="242"/>
      <c r="F103" s="242"/>
      <c r="G103" s="242"/>
      <c r="H103" s="242"/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G103" s="240">
        <f>ROUND(AG94 * AS103, 2)</f>
        <v>0</v>
      </c>
      <c r="AH103" s="240"/>
      <c r="AI103" s="240"/>
      <c r="AJ103" s="240"/>
      <c r="AK103" s="240"/>
      <c r="AL103" s="240"/>
      <c r="AM103" s="240"/>
      <c r="AN103" s="241">
        <f>ROUND(AG103 + AV103, 2)</f>
        <v>0</v>
      </c>
      <c r="AO103" s="241"/>
      <c r="AP103" s="241"/>
      <c r="AR103" s="34"/>
      <c r="AS103" s="99">
        <v>0</v>
      </c>
      <c r="AT103" s="100" t="s">
        <v>99</v>
      </c>
      <c r="AU103" s="100" t="s">
        <v>38</v>
      </c>
      <c r="AV103" s="101">
        <f>ROUND(IF(AU103="základná",AG103*L32,IF(AU103="znížená",AG103*L33,0)), 2)</f>
        <v>0</v>
      </c>
      <c r="BV103" s="16" t="s">
        <v>102</v>
      </c>
      <c r="BY103" s="102">
        <f>IF(AU103="základná",AV103,0)</f>
        <v>0</v>
      </c>
      <c r="BZ103" s="102">
        <f>IF(AU103="znížená",AV103,0)</f>
        <v>0</v>
      </c>
      <c r="CA103" s="102">
        <v>0</v>
      </c>
      <c r="CB103" s="102">
        <v>0</v>
      </c>
      <c r="CC103" s="102">
        <v>0</v>
      </c>
      <c r="CD103" s="102">
        <f>IF(AU103="základná",AG103,0)</f>
        <v>0</v>
      </c>
      <c r="CE103" s="102">
        <f>IF(AU103="znížená",AG103,0)</f>
        <v>0</v>
      </c>
      <c r="CF103" s="102">
        <f>IF(AU103="zákl. prenesená",AG103,0)</f>
        <v>0</v>
      </c>
      <c r="CG103" s="102">
        <f>IF(AU103="zníž. prenesená",AG103,0)</f>
        <v>0</v>
      </c>
      <c r="CH103" s="102">
        <f>IF(AU103="nulová",AG103,0)</f>
        <v>0</v>
      </c>
      <c r="CI103" s="16">
        <f>IF(AU103="základná",1,IF(AU103="znížená",2,IF(AU103="zákl. prenesená",4,IF(AU103="zníž. prenesená",5,3))))</f>
        <v>1</v>
      </c>
      <c r="CJ103" s="16">
        <f>IF(AT103="stavebná časť",1,IF(AT103="investičná časť",2,3))</f>
        <v>1</v>
      </c>
      <c r="CK103" s="16" t="str">
        <f>IF(D103="Vyplň vlastné","","x")</f>
        <v/>
      </c>
    </row>
    <row r="104" spans="1:91" s="33" customFormat="1" ht="19.899999999999999" customHeight="1">
      <c r="B104" s="34"/>
      <c r="D104" s="242" t="s">
        <v>101</v>
      </c>
      <c r="E104" s="242"/>
      <c r="F104" s="242"/>
      <c r="G104" s="242"/>
      <c r="H104" s="242"/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  <c r="T104" s="242"/>
      <c r="U104" s="242"/>
      <c r="V104" s="242"/>
      <c r="W104" s="242"/>
      <c r="X104" s="242"/>
      <c r="Y104" s="242"/>
      <c r="Z104" s="242"/>
      <c r="AA104" s="242"/>
      <c r="AB104" s="242"/>
      <c r="AG104" s="240">
        <f>ROUND(AG94 * AS104, 2)</f>
        <v>0</v>
      </c>
      <c r="AH104" s="240"/>
      <c r="AI104" s="240"/>
      <c r="AJ104" s="240"/>
      <c r="AK104" s="240"/>
      <c r="AL104" s="240"/>
      <c r="AM104" s="240"/>
      <c r="AN104" s="241">
        <f>ROUND(AG104 + AV104, 2)</f>
        <v>0</v>
      </c>
      <c r="AO104" s="241"/>
      <c r="AP104" s="241"/>
      <c r="AR104" s="34"/>
      <c r="AS104" s="99">
        <v>0</v>
      </c>
      <c r="AT104" s="100" t="s">
        <v>99</v>
      </c>
      <c r="AU104" s="100" t="s">
        <v>38</v>
      </c>
      <c r="AV104" s="101">
        <f>ROUND(IF(AU104="základná",AG104*L32,IF(AU104="znížená",AG104*L33,0)), 2)</f>
        <v>0</v>
      </c>
      <c r="BV104" s="16" t="s">
        <v>102</v>
      </c>
      <c r="BY104" s="102">
        <f>IF(AU104="základná",AV104,0)</f>
        <v>0</v>
      </c>
      <c r="BZ104" s="102">
        <f>IF(AU104="znížená",AV104,0)</f>
        <v>0</v>
      </c>
      <c r="CA104" s="102">
        <v>0</v>
      </c>
      <c r="CB104" s="102">
        <v>0</v>
      </c>
      <c r="CC104" s="102">
        <v>0</v>
      </c>
      <c r="CD104" s="102">
        <f>IF(AU104="základná",AG104,0)</f>
        <v>0</v>
      </c>
      <c r="CE104" s="102">
        <f>IF(AU104="znížená",AG104,0)</f>
        <v>0</v>
      </c>
      <c r="CF104" s="102">
        <f>IF(AU104="zákl. prenesená",AG104,0)</f>
        <v>0</v>
      </c>
      <c r="CG104" s="102">
        <f>IF(AU104="zníž. prenesená",AG104,0)</f>
        <v>0</v>
      </c>
      <c r="CH104" s="102">
        <f>IF(AU104="nulová",AG104,0)</f>
        <v>0</v>
      </c>
      <c r="CI104" s="16">
        <f>IF(AU104="základná",1,IF(AU104="znížená",2,IF(AU104="zákl. prenesená",4,IF(AU104="zníž. prenesená",5,3))))</f>
        <v>1</v>
      </c>
      <c r="CJ104" s="16">
        <f>IF(AT104="stavebná časť",1,IF(AT104="investičná časť",2,3))</f>
        <v>1</v>
      </c>
      <c r="CK104" s="16" t="str">
        <f>IF(D104="Vyplň vlastné","","x")</f>
        <v/>
      </c>
    </row>
    <row r="105" spans="1:91" s="33" customFormat="1" ht="19.899999999999999" customHeight="1">
      <c r="B105" s="34"/>
      <c r="D105" s="242" t="s">
        <v>101</v>
      </c>
      <c r="E105" s="242"/>
      <c r="F105" s="242"/>
      <c r="G105" s="242"/>
      <c r="H105" s="242"/>
      <c r="I105" s="242"/>
      <c r="J105" s="242"/>
      <c r="K105" s="242"/>
      <c r="L105" s="242"/>
      <c r="M105" s="242"/>
      <c r="N105" s="242"/>
      <c r="O105" s="242"/>
      <c r="P105" s="242"/>
      <c r="Q105" s="242"/>
      <c r="R105" s="242"/>
      <c r="S105" s="242"/>
      <c r="T105" s="242"/>
      <c r="U105" s="242"/>
      <c r="V105" s="242"/>
      <c r="W105" s="242"/>
      <c r="X105" s="242"/>
      <c r="Y105" s="242"/>
      <c r="Z105" s="242"/>
      <c r="AA105" s="242"/>
      <c r="AB105" s="242"/>
      <c r="AG105" s="240">
        <f>ROUND(AG94 * AS105, 2)</f>
        <v>0</v>
      </c>
      <c r="AH105" s="240"/>
      <c r="AI105" s="240"/>
      <c r="AJ105" s="240"/>
      <c r="AK105" s="240"/>
      <c r="AL105" s="240"/>
      <c r="AM105" s="240"/>
      <c r="AN105" s="241">
        <f>ROUND(AG105 + AV105, 2)</f>
        <v>0</v>
      </c>
      <c r="AO105" s="241"/>
      <c r="AP105" s="241"/>
      <c r="AR105" s="34"/>
      <c r="AS105" s="103">
        <v>0</v>
      </c>
      <c r="AT105" s="104" t="s">
        <v>99</v>
      </c>
      <c r="AU105" s="104" t="s">
        <v>38</v>
      </c>
      <c r="AV105" s="105">
        <f>ROUND(IF(AU105="základná",AG105*L32,IF(AU105="znížená",AG105*L33,0)), 2)</f>
        <v>0</v>
      </c>
      <c r="BV105" s="16" t="s">
        <v>102</v>
      </c>
      <c r="BY105" s="102">
        <f>IF(AU105="základná",AV105,0)</f>
        <v>0</v>
      </c>
      <c r="BZ105" s="102">
        <f>IF(AU105="znížená",AV105,0)</f>
        <v>0</v>
      </c>
      <c r="CA105" s="102">
        <v>0</v>
      </c>
      <c r="CB105" s="102">
        <v>0</v>
      </c>
      <c r="CC105" s="102">
        <v>0</v>
      </c>
      <c r="CD105" s="102">
        <f>IF(AU105="základná",AG105,0)</f>
        <v>0</v>
      </c>
      <c r="CE105" s="102">
        <f>IF(AU105="znížená",AG105,0)</f>
        <v>0</v>
      </c>
      <c r="CF105" s="102">
        <f>IF(AU105="zákl. prenesená",AG105,0)</f>
        <v>0</v>
      </c>
      <c r="CG105" s="102">
        <f>IF(AU105="zníž. prenesená",AG105,0)</f>
        <v>0</v>
      </c>
      <c r="CH105" s="102">
        <f>IF(AU105="nulová",AG105,0)</f>
        <v>0</v>
      </c>
      <c r="CI105" s="16">
        <f>IF(AU105="základná",1,IF(AU105="znížená",2,IF(AU105="zákl. prenesená",4,IF(AU105="zníž. prenesená",5,3))))</f>
        <v>1</v>
      </c>
      <c r="CJ105" s="16">
        <f>IF(AT105="stavebná časť",1,IF(AT105="investičná časť",2,3))</f>
        <v>1</v>
      </c>
      <c r="CK105" s="16" t="str">
        <f>IF(D105="Vyplň vlastné","","x")</f>
        <v/>
      </c>
    </row>
    <row r="106" spans="1:91" s="33" customFormat="1" ht="10.9" customHeight="1">
      <c r="B106" s="34"/>
      <c r="AR106" s="34"/>
    </row>
    <row r="107" spans="1:91" s="33" customFormat="1" ht="30" customHeight="1">
      <c r="B107" s="34"/>
      <c r="C107" s="106" t="s">
        <v>103</v>
      </c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243">
        <f>ROUND(AG94 + AG101, 2)</f>
        <v>0</v>
      </c>
      <c r="AH107" s="243"/>
      <c r="AI107" s="243"/>
      <c r="AJ107" s="243"/>
      <c r="AK107" s="243"/>
      <c r="AL107" s="243"/>
      <c r="AM107" s="243"/>
      <c r="AN107" s="243">
        <f>ROUND(AN94 + AN101, 2)</f>
        <v>0</v>
      </c>
      <c r="AO107" s="243"/>
      <c r="AP107" s="243"/>
      <c r="AQ107" s="107"/>
      <c r="AR107" s="34"/>
    </row>
    <row r="108" spans="1:91" s="33" customFormat="1" ht="6.95" customHeight="1">
      <c r="B108" s="50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51"/>
      <c r="AP108" s="51"/>
      <c r="AQ108" s="51"/>
      <c r="AR108" s="34"/>
    </row>
  </sheetData>
  <mergeCells count="76">
    <mergeCell ref="D105:AB105"/>
    <mergeCell ref="AG105:AM105"/>
    <mergeCell ref="AN105:AP105"/>
    <mergeCell ref="AG107:AM107"/>
    <mergeCell ref="AN107:AP107"/>
    <mergeCell ref="D103:AB103"/>
    <mergeCell ref="AG103:AM103"/>
    <mergeCell ref="AN103:AP103"/>
    <mergeCell ref="D104:AB104"/>
    <mergeCell ref="AG104:AM104"/>
    <mergeCell ref="AN104:AP104"/>
    <mergeCell ref="AG101:AM101"/>
    <mergeCell ref="AN101:AP101"/>
    <mergeCell ref="D102:AB102"/>
    <mergeCell ref="AG102:AM102"/>
    <mergeCell ref="AN102:AP102"/>
    <mergeCell ref="D98:H98"/>
    <mergeCell ref="J98:AF98"/>
    <mergeCell ref="AG98:AM98"/>
    <mergeCell ref="AN98:AP98"/>
    <mergeCell ref="D99:H99"/>
    <mergeCell ref="J99:AF99"/>
    <mergeCell ref="AG99:AM99"/>
    <mergeCell ref="AN99:AP99"/>
    <mergeCell ref="D96:H96"/>
    <mergeCell ref="J96:AF96"/>
    <mergeCell ref="AG96:AM96"/>
    <mergeCell ref="AN96:AP96"/>
    <mergeCell ref="D97:H97"/>
    <mergeCell ref="J97:AF97"/>
    <mergeCell ref="AG97:AM97"/>
    <mergeCell ref="AN97:AP97"/>
    <mergeCell ref="AG94:AM94"/>
    <mergeCell ref="AN94:AP94"/>
    <mergeCell ref="D95:H95"/>
    <mergeCell ref="J95:AF95"/>
    <mergeCell ref="AG95:AM95"/>
    <mergeCell ref="AN95:AP95"/>
    <mergeCell ref="AS89:AT91"/>
    <mergeCell ref="AM90:AP90"/>
    <mergeCell ref="C92:G92"/>
    <mergeCell ref="I92:AF92"/>
    <mergeCell ref="AG92:AM92"/>
    <mergeCell ref="AN92:AP92"/>
    <mergeCell ref="X38:AB38"/>
    <mergeCell ref="AK38:AO38"/>
    <mergeCell ref="L85:AO85"/>
    <mergeCell ref="AM87:AN87"/>
    <mergeCell ref="AM89:AP89"/>
    <mergeCell ref="L35:P35"/>
    <mergeCell ref="W35:AE35"/>
    <mergeCell ref="AK35:AO35"/>
    <mergeCell ref="L36:P36"/>
    <mergeCell ref="W36:AE36"/>
    <mergeCell ref="AK36:AO36"/>
    <mergeCell ref="W33:AE33"/>
    <mergeCell ref="AK33:AO33"/>
    <mergeCell ref="L34:P34"/>
    <mergeCell ref="W34:AE34"/>
    <mergeCell ref="AK34:AO34"/>
    <mergeCell ref="AR2:BE2"/>
    <mergeCell ref="K5:AO5"/>
    <mergeCell ref="BE5:BE34"/>
    <mergeCell ref="K6:AO6"/>
    <mergeCell ref="E14:AJ14"/>
    <mergeCell ref="E23:AN23"/>
    <mergeCell ref="AK26:AO26"/>
    <mergeCell ref="AK27:AO27"/>
    <mergeCell ref="AK29:AO29"/>
    <mergeCell ref="L31:P31"/>
    <mergeCell ref="W31:AE31"/>
    <mergeCell ref="AK31:AO31"/>
    <mergeCell ref="L32:P32"/>
    <mergeCell ref="W32:AE32"/>
    <mergeCell ref="AK32:AO32"/>
    <mergeCell ref="L33:P33"/>
  </mergeCells>
  <dataValidations count="2">
    <dataValidation type="list" allowBlank="1" showInputMessage="1" showErrorMessage="1" error="Povolené sú hodnoty základná, znížená, nulová." sqref="AU101:AU105" xr:uid="{00000000-0002-0000-0000-000000000000}">
      <formula1>"základná,znížená,nulová"</formula1>
      <formula2>0</formula2>
    </dataValidation>
    <dataValidation type="list" allowBlank="1" showInputMessage="1" showErrorMessage="1" error="Povolené sú hodnoty stavebná časť, technologická časť, investičná časť." sqref="AT101:AT105" xr:uid="{00000000-0002-0000-0000-000001000000}">
      <formula1>"stavebná časť,technologická časť,investičná časť"</formula1>
      <formula2>0</formula2>
    </dataValidation>
  </dataValidations>
  <hyperlinks>
    <hyperlink ref="A95" location="'arch - Architektúra a sta...'!C2" display="/" xr:uid="{00000000-0004-0000-0000-000000000000}"/>
    <hyperlink ref="A96" location="'zti - Zdravotechnické inš...'!C2" display="/" xr:uid="{00000000-0004-0000-0000-000001000000}"/>
    <hyperlink ref="A97" location="'plyn - Plynofikácia'!C2" display="/" xr:uid="{00000000-0004-0000-0000-000002000000}"/>
    <hyperlink ref="A98" location="'ele - Elektroinštalácia'!C2" display="/" xr:uid="{00000000-0004-0000-0000-000003000000}"/>
    <hyperlink ref="A99" location="'odvod - Odvodnenie obsluž...'!C2" display="/" xr:uid="{00000000-0004-0000-0000-000004000000}"/>
  </hyperlinks>
  <pageMargins left="0.39374999999999999" right="0.39374999999999999" top="0.39374999999999999" bottom="0.39374999999999999" header="0.511811023622047" footer="0"/>
  <pageSetup paperSize="9" fitToHeight="100" orientation="portrait" horizontalDpi="300" verticalDpi="300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37"/>
  <sheetViews>
    <sheetView showGridLines="0" zoomScaleNormal="100" workbookViewId="0">
      <selection activeCell="Y21" sqref="Y21"/>
    </sheetView>
  </sheetViews>
  <sheetFormatPr defaultColWidth="8.5"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 customWidth="1"/>
  </cols>
  <sheetData>
    <row r="2" spans="2:46" ht="36.950000000000003" customHeight="1">
      <c r="L2" s="14" t="s">
        <v>4</v>
      </c>
      <c r="M2" s="14"/>
      <c r="N2" s="14"/>
      <c r="O2" s="14"/>
      <c r="P2" s="14"/>
      <c r="Q2" s="14"/>
      <c r="R2" s="14"/>
      <c r="S2" s="14"/>
      <c r="T2" s="14"/>
      <c r="U2" s="14"/>
      <c r="V2" s="14"/>
      <c r="AT2" s="16" t="s">
        <v>82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73</v>
      </c>
    </row>
    <row r="4" spans="2:46" ht="24.95" customHeight="1">
      <c r="B4" s="19"/>
      <c r="D4" s="20" t="s">
        <v>104</v>
      </c>
      <c r="L4" s="19"/>
      <c r="M4" s="109" t="s">
        <v>8</v>
      </c>
      <c r="AT4" s="16" t="s">
        <v>2</v>
      </c>
    </row>
    <row r="5" spans="2:46" ht="6.95" customHeight="1">
      <c r="B5" s="19"/>
      <c r="L5" s="19"/>
    </row>
    <row r="6" spans="2:46" ht="12" customHeight="1">
      <c r="B6" s="19"/>
      <c r="D6" s="26" t="s">
        <v>13</v>
      </c>
      <c r="L6" s="19"/>
    </row>
    <row r="7" spans="2:46" ht="16.5" customHeight="1">
      <c r="B7" s="19"/>
      <c r="E7" s="244" t="str">
        <f>'Rekapitulácia stavby'!K6</f>
        <v>Rekonštrukcia farmy Terezov - Objekt SO.27 - spojovacia chodba</v>
      </c>
      <c r="F7" s="244"/>
      <c r="G7" s="244"/>
      <c r="H7" s="244"/>
      <c r="L7" s="19"/>
    </row>
    <row r="8" spans="2:46" s="33" customFormat="1" ht="12" customHeight="1">
      <c r="B8" s="34"/>
      <c r="D8" s="26" t="s">
        <v>105</v>
      </c>
      <c r="L8" s="34"/>
    </row>
    <row r="9" spans="2:46" s="33" customFormat="1" ht="30" customHeight="1">
      <c r="B9" s="34"/>
      <c r="E9" s="227" t="s">
        <v>106</v>
      </c>
      <c r="F9" s="227"/>
      <c r="G9" s="227"/>
      <c r="H9" s="227"/>
      <c r="L9" s="34"/>
    </row>
    <row r="10" spans="2:46" s="33" customFormat="1">
      <c r="B10" s="34"/>
      <c r="L10" s="34"/>
    </row>
    <row r="11" spans="2:46" s="33" customFormat="1" ht="12" customHeight="1">
      <c r="B11" s="34"/>
      <c r="D11" s="26" t="s">
        <v>15</v>
      </c>
      <c r="F11" s="24"/>
      <c r="I11" s="26" t="s">
        <v>16</v>
      </c>
      <c r="J11" s="24"/>
      <c r="L11" s="34"/>
    </row>
    <row r="12" spans="2:46" s="33" customFormat="1" ht="12" customHeight="1">
      <c r="B12" s="34"/>
      <c r="D12" s="26" t="s">
        <v>17</v>
      </c>
      <c r="F12" s="24" t="s">
        <v>18</v>
      </c>
      <c r="I12" s="26" t="s">
        <v>19</v>
      </c>
      <c r="J12" s="60" t="str">
        <f>'Rekapitulácia stavby'!AN8</f>
        <v>Vyplň údaj</v>
      </c>
      <c r="L12" s="34"/>
    </row>
    <row r="13" spans="2:46" s="33" customFormat="1" ht="10.9" customHeight="1">
      <c r="B13" s="34"/>
      <c r="L13" s="34"/>
    </row>
    <row r="14" spans="2:46" s="33" customFormat="1" ht="12" customHeight="1">
      <c r="B14" s="34"/>
      <c r="D14" s="26" t="s">
        <v>20</v>
      </c>
      <c r="I14" s="26" t="s">
        <v>21</v>
      </c>
      <c r="J14" s="24"/>
      <c r="L14" s="34"/>
    </row>
    <row r="15" spans="2:46" s="33" customFormat="1" ht="18" customHeight="1">
      <c r="B15" s="34"/>
      <c r="E15" s="24" t="s">
        <v>996</v>
      </c>
      <c r="I15" s="26" t="s">
        <v>22</v>
      </c>
      <c r="J15" s="24"/>
      <c r="L15" s="34"/>
    </row>
    <row r="16" spans="2:46" s="33" customFormat="1" ht="6.95" customHeight="1">
      <c r="B16" s="34"/>
      <c r="L16" s="34"/>
    </row>
    <row r="17" spans="2:12" s="33" customFormat="1" ht="12" customHeight="1">
      <c r="B17" s="34"/>
      <c r="D17" s="26" t="s">
        <v>23</v>
      </c>
      <c r="I17" s="26" t="s">
        <v>21</v>
      </c>
      <c r="J17" s="110" t="str">
        <f>'Rekapitulácia stavby'!AN13</f>
        <v>Vyplň údaj</v>
      </c>
      <c r="L17" s="34"/>
    </row>
    <row r="18" spans="2:12" s="33" customFormat="1" ht="18" customHeight="1">
      <c r="B18" s="34"/>
      <c r="E18" s="245" t="str">
        <f>'Rekapitulácia stavby'!E14</f>
        <v>Vyplň údaj</v>
      </c>
      <c r="F18" s="245"/>
      <c r="G18" s="245"/>
      <c r="H18" s="245"/>
      <c r="I18" s="26" t="s">
        <v>22</v>
      </c>
      <c r="J18" s="110" t="str">
        <f>'Rekapitulácia stavby'!AN14</f>
        <v>Vyplň údaj</v>
      </c>
      <c r="L18" s="34"/>
    </row>
    <row r="19" spans="2:12" s="33" customFormat="1" ht="6.95" customHeight="1">
      <c r="B19" s="34"/>
      <c r="L19" s="34"/>
    </row>
    <row r="20" spans="2:12" s="33" customFormat="1" ht="12" customHeight="1">
      <c r="B20" s="34"/>
      <c r="D20" s="26" t="s">
        <v>25</v>
      </c>
      <c r="I20" s="26" t="s">
        <v>21</v>
      </c>
      <c r="J20" s="24"/>
      <c r="L20" s="34"/>
    </row>
    <row r="21" spans="2:12" s="33" customFormat="1" ht="18" customHeight="1">
      <c r="B21" s="34"/>
      <c r="E21" s="24" t="s">
        <v>26</v>
      </c>
      <c r="I21" s="26" t="s">
        <v>22</v>
      </c>
      <c r="J21" s="24"/>
      <c r="L21" s="34"/>
    </row>
    <row r="22" spans="2:12" s="33" customFormat="1" ht="6.95" customHeight="1">
      <c r="B22" s="34"/>
      <c r="L22" s="34"/>
    </row>
    <row r="23" spans="2:12" s="33" customFormat="1" ht="12" customHeight="1">
      <c r="B23" s="34"/>
      <c r="D23" s="26" t="s">
        <v>28</v>
      </c>
      <c r="I23" s="26" t="s">
        <v>21</v>
      </c>
      <c r="J23" s="24"/>
      <c r="L23" s="34"/>
    </row>
    <row r="24" spans="2:12" s="33" customFormat="1" ht="18" customHeight="1">
      <c r="B24" s="34"/>
      <c r="E24" s="24" t="s">
        <v>29</v>
      </c>
      <c r="I24" s="26" t="s">
        <v>22</v>
      </c>
      <c r="J24" s="24"/>
      <c r="L24" s="34"/>
    </row>
    <row r="25" spans="2:12" s="33" customFormat="1" ht="6.95" customHeight="1">
      <c r="B25" s="34"/>
      <c r="L25" s="34"/>
    </row>
    <row r="26" spans="2:12" s="33" customFormat="1" ht="12" customHeight="1">
      <c r="B26" s="34"/>
      <c r="D26" s="26" t="s">
        <v>30</v>
      </c>
      <c r="L26" s="34"/>
    </row>
    <row r="27" spans="2:12" s="111" customFormat="1" ht="16.5" customHeight="1">
      <c r="B27" s="112"/>
      <c r="E27" s="9"/>
      <c r="F27" s="9"/>
      <c r="G27" s="9"/>
      <c r="H27" s="9"/>
      <c r="L27" s="112"/>
    </row>
    <row r="28" spans="2:12" s="33" customFormat="1" ht="6.95" customHeight="1">
      <c r="B28" s="34"/>
      <c r="L28" s="34"/>
    </row>
    <row r="29" spans="2:12" s="33" customFormat="1" ht="6.95" customHeight="1">
      <c r="B29" s="34"/>
      <c r="D29" s="61"/>
      <c r="E29" s="61"/>
      <c r="F29" s="61"/>
      <c r="G29" s="61"/>
      <c r="H29" s="61"/>
      <c r="I29" s="61"/>
      <c r="J29" s="61"/>
      <c r="K29" s="61"/>
      <c r="L29" s="34"/>
    </row>
    <row r="30" spans="2:12" s="33" customFormat="1" ht="14.45" customHeight="1">
      <c r="B30" s="34"/>
      <c r="D30" s="24" t="s">
        <v>107</v>
      </c>
      <c r="J30" s="32">
        <f>J96</f>
        <v>0</v>
      </c>
      <c r="L30" s="34"/>
    </row>
    <row r="31" spans="2:12" s="33" customFormat="1" ht="14.45" customHeight="1">
      <c r="B31" s="34"/>
      <c r="D31" s="31" t="s">
        <v>98</v>
      </c>
      <c r="J31" s="32">
        <f>J113</f>
        <v>0</v>
      </c>
      <c r="L31" s="34"/>
    </row>
    <row r="32" spans="2:12" s="33" customFormat="1" ht="25.5" customHeight="1">
      <c r="B32" s="34"/>
      <c r="D32" s="113" t="s">
        <v>33</v>
      </c>
      <c r="J32" s="74">
        <f>ROUND(J30 + J31, 2)</f>
        <v>0</v>
      </c>
      <c r="L32" s="34"/>
    </row>
    <row r="33" spans="2:12" s="33" customFormat="1" ht="6.95" customHeight="1">
      <c r="B33" s="34"/>
      <c r="D33" s="61"/>
      <c r="E33" s="61"/>
      <c r="F33" s="61"/>
      <c r="G33" s="61"/>
      <c r="H33" s="61"/>
      <c r="I33" s="61"/>
      <c r="J33" s="61"/>
      <c r="K33" s="61"/>
      <c r="L33" s="34"/>
    </row>
    <row r="34" spans="2:12" s="33" customFormat="1" ht="14.45" customHeight="1">
      <c r="B34" s="34"/>
      <c r="F34" s="37" t="s">
        <v>35</v>
      </c>
      <c r="I34" s="37" t="s">
        <v>34</v>
      </c>
      <c r="J34" s="37" t="s">
        <v>36</v>
      </c>
      <c r="L34" s="34"/>
    </row>
    <row r="35" spans="2:12" s="33" customFormat="1" ht="14.45" customHeight="1">
      <c r="B35" s="34"/>
      <c r="D35" s="114" t="s">
        <v>37</v>
      </c>
      <c r="E35" s="40" t="s">
        <v>38</v>
      </c>
      <c r="F35" s="115">
        <f>ROUND((SUM(BE113:BE120) + SUM(BE140:BE236)),  2)</f>
        <v>0</v>
      </c>
      <c r="G35" s="116"/>
      <c r="H35" s="116"/>
      <c r="I35" s="117">
        <v>0.2</v>
      </c>
      <c r="J35" s="115">
        <f>ROUND(((SUM(BE113:BE120) + SUM(BE140:BE236))*I35),  2)</f>
        <v>0</v>
      </c>
      <c r="L35" s="34"/>
    </row>
    <row r="36" spans="2:12" s="33" customFormat="1" ht="14.45" customHeight="1">
      <c r="B36" s="34"/>
      <c r="E36" s="40" t="s">
        <v>39</v>
      </c>
      <c r="F36" s="115">
        <f>ROUND((SUM(BF113:BF120) + SUM(BF140:BF236)),  2)</f>
        <v>0</v>
      </c>
      <c r="G36" s="116"/>
      <c r="H36" s="116"/>
      <c r="I36" s="117">
        <v>0.2</v>
      </c>
      <c r="J36" s="115">
        <f>ROUND(((SUM(BF113:BF120) + SUM(BF140:BF236))*I36),  2)</f>
        <v>0</v>
      </c>
      <c r="L36" s="34"/>
    </row>
    <row r="37" spans="2:12" s="33" customFormat="1" ht="14.45" hidden="1" customHeight="1">
      <c r="B37" s="34"/>
      <c r="E37" s="26" t="s">
        <v>40</v>
      </c>
      <c r="F37" s="118">
        <f>ROUND((SUM(BG113:BG120) + SUM(BG140:BG236)),  2)</f>
        <v>0</v>
      </c>
      <c r="I37" s="119">
        <v>0.2</v>
      </c>
      <c r="J37" s="118">
        <f>0</f>
        <v>0</v>
      </c>
      <c r="L37" s="34"/>
    </row>
    <row r="38" spans="2:12" s="33" customFormat="1" ht="14.45" hidden="1" customHeight="1">
      <c r="B38" s="34"/>
      <c r="E38" s="26" t="s">
        <v>41</v>
      </c>
      <c r="F38" s="118">
        <f>ROUND((SUM(BH113:BH120) + SUM(BH140:BH236)),  2)</f>
        <v>0</v>
      </c>
      <c r="I38" s="119">
        <v>0.2</v>
      </c>
      <c r="J38" s="118">
        <f>0</f>
        <v>0</v>
      </c>
      <c r="L38" s="34"/>
    </row>
    <row r="39" spans="2:12" s="33" customFormat="1" ht="14.45" hidden="1" customHeight="1">
      <c r="B39" s="34"/>
      <c r="E39" s="40" t="s">
        <v>42</v>
      </c>
      <c r="F39" s="115">
        <f>ROUND((SUM(BI113:BI120) + SUM(BI140:BI236)),  2)</f>
        <v>0</v>
      </c>
      <c r="G39" s="116"/>
      <c r="H39" s="116"/>
      <c r="I39" s="117">
        <v>0</v>
      </c>
      <c r="J39" s="115">
        <f>0</f>
        <v>0</v>
      </c>
      <c r="L39" s="34"/>
    </row>
    <row r="40" spans="2:12" s="33" customFormat="1" ht="6.95" customHeight="1">
      <c r="B40" s="34"/>
      <c r="L40" s="34"/>
    </row>
    <row r="41" spans="2:12" s="33" customFormat="1" ht="25.5" customHeight="1">
      <c r="B41" s="34"/>
      <c r="C41" s="107"/>
      <c r="D41" s="120" t="s">
        <v>43</v>
      </c>
      <c r="E41" s="64"/>
      <c r="F41" s="64"/>
      <c r="G41" s="121" t="s">
        <v>44</v>
      </c>
      <c r="H41" s="122" t="s">
        <v>45</v>
      </c>
      <c r="I41" s="64"/>
      <c r="J41" s="123">
        <f>SUM(J32:J39)</f>
        <v>0</v>
      </c>
      <c r="K41" s="124"/>
      <c r="L41" s="34"/>
    </row>
    <row r="42" spans="2:12" s="33" customFormat="1" ht="14.45" customHeight="1">
      <c r="B42" s="34"/>
      <c r="L42" s="34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33" customFormat="1" ht="14.45" customHeight="1">
      <c r="B50" s="34"/>
      <c r="D50" s="47" t="s">
        <v>46</v>
      </c>
      <c r="E50" s="48"/>
      <c r="F50" s="48"/>
      <c r="G50" s="47" t="s">
        <v>47</v>
      </c>
      <c r="H50" s="48"/>
      <c r="I50" s="48"/>
      <c r="J50" s="48"/>
      <c r="K50" s="48"/>
      <c r="L50" s="34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33" customFormat="1" ht="12.75">
      <c r="B61" s="34"/>
      <c r="D61" s="49" t="s">
        <v>48</v>
      </c>
      <c r="E61" s="36"/>
      <c r="F61" s="125" t="s">
        <v>49</v>
      </c>
      <c r="G61" s="49" t="s">
        <v>48</v>
      </c>
      <c r="H61" s="36"/>
      <c r="I61" s="36"/>
      <c r="J61" s="126" t="s">
        <v>49</v>
      </c>
      <c r="K61" s="36"/>
      <c r="L61" s="34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33" customFormat="1" ht="12.75">
      <c r="B65" s="34"/>
      <c r="D65" s="47" t="s">
        <v>50</v>
      </c>
      <c r="E65" s="48"/>
      <c r="F65" s="48"/>
      <c r="G65" s="47" t="s">
        <v>51</v>
      </c>
      <c r="H65" s="48"/>
      <c r="I65" s="48"/>
      <c r="J65" s="48"/>
      <c r="K65" s="48"/>
      <c r="L65" s="34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33" customFormat="1" ht="12.75">
      <c r="B76" s="34"/>
      <c r="D76" s="49" t="s">
        <v>48</v>
      </c>
      <c r="E76" s="36"/>
      <c r="F76" s="125" t="s">
        <v>49</v>
      </c>
      <c r="G76" s="49" t="s">
        <v>48</v>
      </c>
      <c r="H76" s="36"/>
      <c r="I76" s="36"/>
      <c r="J76" s="126" t="s">
        <v>49</v>
      </c>
      <c r="K76" s="36"/>
      <c r="L76" s="34"/>
    </row>
    <row r="77" spans="2:12" s="33" customFormat="1" ht="14.45" customHeight="1"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34"/>
    </row>
    <row r="81" spans="2:47" s="33" customFormat="1" ht="6.95" customHeight="1"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34"/>
    </row>
    <row r="82" spans="2:47" s="33" customFormat="1" ht="24.95" customHeight="1">
      <c r="B82" s="34"/>
      <c r="C82" s="20" t="s">
        <v>108</v>
      </c>
      <c r="L82" s="34"/>
    </row>
    <row r="83" spans="2:47" s="33" customFormat="1" ht="6.95" customHeight="1">
      <c r="B83" s="34"/>
      <c r="L83" s="34"/>
    </row>
    <row r="84" spans="2:47" s="33" customFormat="1" ht="12" customHeight="1">
      <c r="B84" s="34"/>
      <c r="C84" s="26" t="s">
        <v>13</v>
      </c>
      <c r="L84" s="34"/>
    </row>
    <row r="85" spans="2:47" s="33" customFormat="1" ht="16.5" customHeight="1">
      <c r="B85" s="34"/>
      <c r="E85" s="244" t="str">
        <f>E7</f>
        <v>Rekonštrukcia farmy Terezov - Objekt SO.27 - spojovacia chodba</v>
      </c>
      <c r="F85" s="244"/>
      <c r="G85" s="244"/>
      <c r="H85" s="244"/>
      <c r="L85" s="34"/>
    </row>
    <row r="86" spans="2:47" s="33" customFormat="1" ht="12" customHeight="1">
      <c r="B86" s="34"/>
      <c r="C86" s="26" t="s">
        <v>105</v>
      </c>
      <c r="L86" s="34"/>
    </row>
    <row r="87" spans="2:47" s="33" customFormat="1" ht="30" customHeight="1">
      <c r="B87" s="34"/>
      <c r="E87" s="227" t="str">
        <f>E9</f>
        <v>arch - Architektúra a statické konštrukcie, spevnená komunikácia</v>
      </c>
      <c r="F87" s="227"/>
      <c r="G87" s="227"/>
      <c r="H87" s="227"/>
      <c r="L87" s="34"/>
    </row>
    <row r="88" spans="2:47" s="33" customFormat="1" ht="6.95" customHeight="1">
      <c r="B88" s="34"/>
      <c r="L88" s="34"/>
    </row>
    <row r="89" spans="2:47" s="33" customFormat="1" ht="12" customHeight="1">
      <c r="B89" s="34"/>
      <c r="C89" s="26" t="s">
        <v>17</v>
      </c>
      <c r="F89" s="24" t="str">
        <f>F12</f>
        <v>Kútniky</v>
      </c>
      <c r="I89" s="26" t="s">
        <v>19</v>
      </c>
      <c r="J89" s="60" t="str">
        <f>IF(J12="","",J12)</f>
        <v>Vyplň údaj</v>
      </c>
      <c r="L89" s="34"/>
    </row>
    <row r="90" spans="2:47" s="33" customFormat="1" ht="6.95" customHeight="1">
      <c r="B90" s="34"/>
      <c r="L90" s="34"/>
    </row>
    <row r="91" spans="2:47" s="33" customFormat="1" ht="25.7" customHeight="1">
      <c r="B91" s="34"/>
      <c r="C91" s="26" t="s">
        <v>20</v>
      </c>
      <c r="F91" s="24" t="str">
        <f>E15</f>
        <v>PD Kútniky s.r.o.</v>
      </c>
      <c r="I91" s="26" t="s">
        <v>25</v>
      </c>
      <c r="J91" s="29" t="str">
        <f>E21</f>
        <v xml:space="preserve">Ing.arch. Žalman, CSc </v>
      </c>
      <c r="L91" s="34"/>
    </row>
    <row r="92" spans="2:47" s="33" customFormat="1" ht="15.2" customHeight="1">
      <c r="B92" s="34"/>
      <c r="C92" s="26" t="s">
        <v>23</v>
      </c>
      <c r="F92" s="24" t="str">
        <f>IF(E18="","",E18)</f>
        <v>Vyplň údaj</v>
      </c>
      <c r="I92" s="26" t="s">
        <v>28</v>
      </c>
      <c r="J92" s="29" t="str">
        <f>E24</f>
        <v>Rosoft s.r.o.</v>
      </c>
      <c r="L92" s="34"/>
    </row>
    <row r="93" spans="2:47" s="33" customFormat="1" ht="10.35" customHeight="1">
      <c r="B93" s="34"/>
      <c r="L93" s="34"/>
    </row>
    <row r="94" spans="2:47" s="33" customFormat="1" ht="29.25" customHeight="1">
      <c r="B94" s="34"/>
      <c r="C94" s="127" t="s">
        <v>109</v>
      </c>
      <c r="D94" s="107"/>
      <c r="E94" s="107"/>
      <c r="F94" s="107"/>
      <c r="G94" s="107"/>
      <c r="H94" s="107"/>
      <c r="I94" s="107"/>
      <c r="J94" s="128" t="s">
        <v>110</v>
      </c>
      <c r="K94" s="107"/>
      <c r="L94" s="34"/>
    </row>
    <row r="95" spans="2:47" s="33" customFormat="1" ht="10.35" customHeight="1">
      <c r="B95" s="34"/>
      <c r="L95" s="34"/>
    </row>
    <row r="96" spans="2:47" s="33" customFormat="1" ht="22.9" customHeight="1">
      <c r="B96" s="34"/>
      <c r="C96" s="129" t="s">
        <v>111</v>
      </c>
      <c r="J96" s="74">
        <f>J140</f>
        <v>0</v>
      </c>
      <c r="L96" s="34"/>
      <c r="AU96" s="16" t="s">
        <v>112</v>
      </c>
    </row>
    <row r="97" spans="2:12" s="130" customFormat="1" ht="24.95" customHeight="1">
      <c r="B97" s="131"/>
      <c r="D97" s="132" t="s">
        <v>113</v>
      </c>
      <c r="E97" s="133"/>
      <c r="F97" s="133"/>
      <c r="G97" s="133"/>
      <c r="H97" s="133"/>
      <c r="I97" s="133"/>
      <c r="J97" s="134">
        <f>J141</f>
        <v>0</v>
      </c>
      <c r="L97" s="131"/>
    </row>
    <row r="98" spans="2:12" s="135" customFormat="1" ht="19.899999999999999" customHeight="1">
      <c r="B98" s="136"/>
      <c r="D98" s="137" t="s">
        <v>114</v>
      </c>
      <c r="E98" s="138"/>
      <c r="F98" s="138"/>
      <c r="G98" s="138"/>
      <c r="H98" s="138"/>
      <c r="I98" s="138"/>
      <c r="J98" s="139">
        <f>J142</f>
        <v>0</v>
      </c>
      <c r="L98" s="136"/>
    </row>
    <row r="99" spans="2:12" s="135" customFormat="1" ht="19.899999999999999" customHeight="1">
      <c r="B99" s="136"/>
      <c r="D99" s="137" t="s">
        <v>115</v>
      </c>
      <c r="E99" s="138"/>
      <c r="F99" s="138"/>
      <c r="G99" s="138"/>
      <c r="H99" s="138"/>
      <c r="I99" s="138"/>
      <c r="J99" s="139">
        <f>J154</f>
        <v>0</v>
      </c>
      <c r="L99" s="136"/>
    </row>
    <row r="100" spans="2:12" s="135" customFormat="1" ht="19.899999999999999" customHeight="1">
      <c r="B100" s="136"/>
      <c r="D100" s="137" t="s">
        <v>116</v>
      </c>
      <c r="E100" s="138"/>
      <c r="F100" s="138"/>
      <c r="G100" s="138"/>
      <c r="H100" s="138"/>
      <c r="I100" s="138"/>
      <c r="J100" s="139">
        <f>J161</f>
        <v>0</v>
      </c>
      <c r="L100" s="136"/>
    </row>
    <row r="101" spans="2:12" s="135" customFormat="1" ht="19.899999999999999" customHeight="1">
      <c r="B101" s="136"/>
      <c r="D101" s="137" t="s">
        <v>117</v>
      </c>
      <c r="E101" s="138"/>
      <c r="F101" s="138"/>
      <c r="G101" s="138"/>
      <c r="H101" s="138"/>
      <c r="I101" s="138"/>
      <c r="J101" s="139">
        <f>J170</f>
        <v>0</v>
      </c>
      <c r="L101" s="136"/>
    </row>
    <row r="102" spans="2:12" s="135" customFormat="1" ht="19.899999999999999" customHeight="1">
      <c r="B102" s="136"/>
      <c r="D102" s="137" t="s">
        <v>118</v>
      </c>
      <c r="E102" s="138"/>
      <c r="F102" s="138"/>
      <c r="G102" s="138"/>
      <c r="H102" s="138"/>
      <c r="I102" s="138"/>
      <c r="J102" s="139">
        <f>J172</f>
        <v>0</v>
      </c>
      <c r="L102" s="136"/>
    </row>
    <row r="103" spans="2:12" s="135" customFormat="1" ht="19.899999999999999" customHeight="1">
      <c r="B103" s="136"/>
      <c r="D103" s="137" t="s">
        <v>119</v>
      </c>
      <c r="E103" s="138"/>
      <c r="F103" s="138"/>
      <c r="G103" s="138"/>
      <c r="H103" s="138"/>
      <c r="I103" s="138"/>
      <c r="J103" s="139">
        <f>J176</f>
        <v>0</v>
      </c>
      <c r="L103" s="136"/>
    </row>
    <row r="104" spans="2:12" s="135" customFormat="1" ht="19.899999999999999" customHeight="1">
      <c r="B104" s="136"/>
      <c r="D104" s="137" t="s">
        <v>120</v>
      </c>
      <c r="E104" s="138"/>
      <c r="F104" s="138"/>
      <c r="G104" s="138"/>
      <c r="H104" s="138"/>
      <c r="I104" s="138"/>
      <c r="J104" s="139">
        <f>J189</f>
        <v>0</v>
      </c>
      <c r="L104" s="136"/>
    </row>
    <row r="105" spans="2:12" s="135" customFormat="1" ht="19.899999999999999" customHeight="1">
      <c r="B105" s="136"/>
      <c r="D105" s="137" t="s">
        <v>121</v>
      </c>
      <c r="E105" s="138"/>
      <c r="F105" s="138"/>
      <c r="G105" s="138"/>
      <c r="H105" s="138"/>
      <c r="I105" s="138"/>
      <c r="J105" s="139">
        <f>J196</f>
        <v>0</v>
      </c>
      <c r="L105" s="136"/>
    </row>
    <row r="106" spans="2:12" s="130" customFormat="1" ht="24.95" customHeight="1">
      <c r="B106" s="131"/>
      <c r="D106" s="132" t="s">
        <v>122</v>
      </c>
      <c r="E106" s="133"/>
      <c r="F106" s="133"/>
      <c r="G106" s="133"/>
      <c r="H106" s="133"/>
      <c r="I106" s="133"/>
      <c r="J106" s="134">
        <f>J198</f>
        <v>0</v>
      </c>
      <c r="L106" s="131"/>
    </row>
    <row r="107" spans="2:12" s="135" customFormat="1" ht="19.899999999999999" customHeight="1">
      <c r="B107" s="136"/>
      <c r="D107" s="137" t="s">
        <v>123</v>
      </c>
      <c r="E107" s="138"/>
      <c r="F107" s="138"/>
      <c r="G107" s="138"/>
      <c r="H107" s="138"/>
      <c r="I107" s="138"/>
      <c r="J107" s="139">
        <f>J199</f>
        <v>0</v>
      </c>
      <c r="L107" s="136"/>
    </row>
    <row r="108" spans="2:12" s="135" customFormat="1" ht="19.899999999999999" customHeight="1">
      <c r="B108" s="136"/>
      <c r="D108" s="137" t="s">
        <v>124</v>
      </c>
      <c r="E108" s="138"/>
      <c r="F108" s="138"/>
      <c r="G108" s="138"/>
      <c r="H108" s="138"/>
      <c r="I108" s="138"/>
      <c r="J108" s="139">
        <f>J208</f>
        <v>0</v>
      </c>
      <c r="L108" s="136"/>
    </row>
    <row r="109" spans="2:12" s="135" customFormat="1" ht="19.899999999999999" customHeight="1">
      <c r="B109" s="136"/>
      <c r="D109" s="137" t="s">
        <v>125</v>
      </c>
      <c r="E109" s="138"/>
      <c r="F109" s="138"/>
      <c r="G109" s="138"/>
      <c r="H109" s="138"/>
      <c r="I109" s="138"/>
      <c r="J109" s="139">
        <f>J220</f>
        <v>0</v>
      </c>
      <c r="L109" s="136"/>
    </row>
    <row r="110" spans="2:12" s="135" customFormat="1" ht="19.899999999999999" customHeight="1">
      <c r="B110" s="136"/>
      <c r="D110" s="137" t="s">
        <v>126</v>
      </c>
      <c r="E110" s="138"/>
      <c r="F110" s="138"/>
      <c r="G110" s="138"/>
      <c r="H110" s="138"/>
      <c r="I110" s="138"/>
      <c r="J110" s="139">
        <f>J234</f>
        <v>0</v>
      </c>
      <c r="L110" s="136"/>
    </row>
    <row r="111" spans="2:12" s="33" customFormat="1" ht="21.95" customHeight="1">
      <c r="B111" s="34"/>
      <c r="L111" s="34"/>
    </row>
    <row r="112" spans="2:12" s="33" customFormat="1" ht="6.95" customHeight="1">
      <c r="B112" s="34"/>
      <c r="L112" s="34"/>
    </row>
    <row r="113" spans="2:65" s="33" customFormat="1" ht="29.25" customHeight="1">
      <c r="B113" s="34"/>
      <c r="C113" s="129" t="s">
        <v>127</v>
      </c>
      <c r="J113" s="140">
        <f>ROUND(J114 + J115 + J116 + J117 + J118 + J119,2)</f>
        <v>0</v>
      </c>
      <c r="L113" s="34"/>
      <c r="N113" s="141" t="s">
        <v>37</v>
      </c>
    </row>
    <row r="114" spans="2:65" s="33" customFormat="1" ht="18" customHeight="1">
      <c r="B114" s="142"/>
      <c r="C114" s="143"/>
      <c r="D114" s="242" t="s">
        <v>128</v>
      </c>
      <c r="E114" s="242"/>
      <c r="F114" s="242"/>
      <c r="G114" s="143"/>
      <c r="H114" s="143"/>
      <c r="I114" s="143"/>
      <c r="J114" s="98">
        <v>0</v>
      </c>
      <c r="K114" s="143"/>
      <c r="L114" s="142"/>
      <c r="M114" s="143"/>
      <c r="N114" s="144" t="s">
        <v>39</v>
      </c>
      <c r="O114" s="143"/>
      <c r="P114" s="143"/>
      <c r="Q114" s="143"/>
      <c r="R114" s="143"/>
      <c r="S114" s="143"/>
      <c r="T114" s="143"/>
      <c r="U114" s="143"/>
      <c r="V114" s="143"/>
      <c r="W114" s="143"/>
      <c r="X114" s="143"/>
      <c r="Y114" s="143"/>
      <c r="Z114" s="143"/>
      <c r="AA114" s="143"/>
      <c r="AB114" s="143"/>
      <c r="AC114" s="143"/>
      <c r="AD114" s="143"/>
      <c r="AE114" s="143"/>
      <c r="AF114" s="143"/>
      <c r="AG114" s="143"/>
      <c r="AH114" s="143"/>
      <c r="AI114" s="143"/>
      <c r="AJ114" s="143"/>
      <c r="AK114" s="143"/>
      <c r="AL114" s="143"/>
      <c r="AM114" s="143"/>
      <c r="AN114" s="143"/>
      <c r="AO114" s="143"/>
      <c r="AP114" s="143"/>
      <c r="AQ114" s="143"/>
      <c r="AR114" s="143"/>
      <c r="AS114" s="143"/>
      <c r="AT114" s="143"/>
      <c r="AU114" s="143"/>
      <c r="AV114" s="143"/>
      <c r="AW114" s="143"/>
      <c r="AX114" s="143"/>
      <c r="AY114" s="145" t="s">
        <v>129</v>
      </c>
      <c r="AZ114" s="143"/>
      <c r="BA114" s="143"/>
      <c r="BB114" s="143"/>
      <c r="BC114" s="143"/>
      <c r="BD114" s="143"/>
      <c r="BE114" s="146">
        <f t="shared" ref="BE114:BE119" si="0">IF(N114="základná",J114,0)</f>
        <v>0</v>
      </c>
      <c r="BF114" s="146">
        <f t="shared" ref="BF114:BF119" si="1">IF(N114="znížená",J114,0)</f>
        <v>0</v>
      </c>
      <c r="BG114" s="146">
        <f t="shared" ref="BG114:BG119" si="2">IF(N114="zákl. prenesená",J114,0)</f>
        <v>0</v>
      </c>
      <c r="BH114" s="146">
        <f t="shared" ref="BH114:BH119" si="3">IF(N114="zníž. prenesená",J114,0)</f>
        <v>0</v>
      </c>
      <c r="BI114" s="146">
        <f t="shared" ref="BI114:BI119" si="4">IF(N114="nulová",J114,0)</f>
        <v>0</v>
      </c>
      <c r="BJ114" s="145" t="s">
        <v>130</v>
      </c>
      <c r="BK114" s="143"/>
      <c r="BL114" s="143"/>
      <c r="BM114" s="143"/>
    </row>
    <row r="115" spans="2:65" s="33" customFormat="1" ht="18" customHeight="1">
      <c r="B115" s="142"/>
      <c r="C115" s="143"/>
      <c r="D115" s="242" t="s">
        <v>131</v>
      </c>
      <c r="E115" s="242"/>
      <c r="F115" s="242"/>
      <c r="G115" s="143"/>
      <c r="H115" s="143"/>
      <c r="I115" s="143"/>
      <c r="J115" s="98">
        <v>0</v>
      </c>
      <c r="K115" s="143"/>
      <c r="L115" s="142"/>
      <c r="M115" s="143"/>
      <c r="N115" s="144" t="s">
        <v>39</v>
      </c>
      <c r="O115" s="143"/>
      <c r="P115" s="143"/>
      <c r="Q115" s="143"/>
      <c r="R115" s="143"/>
      <c r="S115" s="143"/>
      <c r="T115" s="143"/>
      <c r="U115" s="143"/>
      <c r="V115" s="143"/>
      <c r="W115" s="143"/>
      <c r="X115" s="143"/>
      <c r="Y115" s="143"/>
      <c r="Z115" s="143"/>
      <c r="AA115" s="143"/>
      <c r="AB115" s="143"/>
      <c r="AC115" s="143"/>
      <c r="AD115" s="143"/>
      <c r="AE115" s="143"/>
      <c r="AF115" s="143"/>
      <c r="AG115" s="143"/>
      <c r="AH115" s="143"/>
      <c r="AI115" s="143"/>
      <c r="AJ115" s="143"/>
      <c r="AK115" s="143"/>
      <c r="AL115" s="143"/>
      <c r="AM115" s="143"/>
      <c r="AN115" s="143"/>
      <c r="AO115" s="143"/>
      <c r="AP115" s="143"/>
      <c r="AQ115" s="143"/>
      <c r="AR115" s="143"/>
      <c r="AS115" s="143"/>
      <c r="AT115" s="143"/>
      <c r="AU115" s="143"/>
      <c r="AV115" s="143"/>
      <c r="AW115" s="143"/>
      <c r="AX115" s="143"/>
      <c r="AY115" s="145" t="s">
        <v>129</v>
      </c>
      <c r="AZ115" s="143"/>
      <c r="BA115" s="143"/>
      <c r="BB115" s="143"/>
      <c r="BC115" s="143"/>
      <c r="BD115" s="143"/>
      <c r="BE115" s="146">
        <f t="shared" si="0"/>
        <v>0</v>
      </c>
      <c r="BF115" s="146">
        <f t="shared" si="1"/>
        <v>0</v>
      </c>
      <c r="BG115" s="146">
        <f t="shared" si="2"/>
        <v>0</v>
      </c>
      <c r="BH115" s="146">
        <f t="shared" si="3"/>
        <v>0</v>
      </c>
      <c r="BI115" s="146">
        <f t="shared" si="4"/>
        <v>0</v>
      </c>
      <c r="BJ115" s="145" t="s">
        <v>130</v>
      </c>
      <c r="BK115" s="143"/>
      <c r="BL115" s="143"/>
      <c r="BM115" s="143"/>
    </row>
    <row r="116" spans="2:65" s="33" customFormat="1" ht="18" customHeight="1">
      <c r="B116" s="142"/>
      <c r="C116" s="143"/>
      <c r="D116" s="242" t="s">
        <v>132</v>
      </c>
      <c r="E116" s="242"/>
      <c r="F116" s="242"/>
      <c r="G116" s="143"/>
      <c r="H116" s="143"/>
      <c r="I116" s="143"/>
      <c r="J116" s="98">
        <v>0</v>
      </c>
      <c r="K116" s="143"/>
      <c r="L116" s="142"/>
      <c r="M116" s="143"/>
      <c r="N116" s="144" t="s">
        <v>39</v>
      </c>
      <c r="O116" s="143"/>
      <c r="P116" s="143"/>
      <c r="Q116" s="143"/>
      <c r="R116" s="143"/>
      <c r="S116" s="143"/>
      <c r="T116" s="143"/>
      <c r="U116" s="143"/>
      <c r="V116" s="143"/>
      <c r="W116" s="143"/>
      <c r="X116" s="143"/>
      <c r="Y116" s="143"/>
      <c r="Z116" s="143"/>
      <c r="AA116" s="143"/>
      <c r="AB116" s="143"/>
      <c r="AC116" s="143"/>
      <c r="AD116" s="143"/>
      <c r="AE116" s="143"/>
      <c r="AF116" s="143"/>
      <c r="AG116" s="143"/>
      <c r="AH116" s="143"/>
      <c r="AI116" s="143"/>
      <c r="AJ116" s="143"/>
      <c r="AK116" s="143"/>
      <c r="AL116" s="143"/>
      <c r="AM116" s="143"/>
      <c r="AN116" s="143"/>
      <c r="AO116" s="143"/>
      <c r="AP116" s="143"/>
      <c r="AQ116" s="143"/>
      <c r="AR116" s="143"/>
      <c r="AS116" s="143"/>
      <c r="AT116" s="143"/>
      <c r="AU116" s="143"/>
      <c r="AV116" s="143"/>
      <c r="AW116" s="143"/>
      <c r="AX116" s="143"/>
      <c r="AY116" s="145" t="s">
        <v>129</v>
      </c>
      <c r="AZ116" s="143"/>
      <c r="BA116" s="143"/>
      <c r="BB116" s="143"/>
      <c r="BC116" s="143"/>
      <c r="BD116" s="143"/>
      <c r="BE116" s="146">
        <f t="shared" si="0"/>
        <v>0</v>
      </c>
      <c r="BF116" s="146">
        <f t="shared" si="1"/>
        <v>0</v>
      </c>
      <c r="BG116" s="146">
        <f t="shared" si="2"/>
        <v>0</v>
      </c>
      <c r="BH116" s="146">
        <f t="shared" si="3"/>
        <v>0</v>
      </c>
      <c r="BI116" s="146">
        <f t="shared" si="4"/>
        <v>0</v>
      </c>
      <c r="BJ116" s="145" t="s">
        <v>130</v>
      </c>
      <c r="BK116" s="143"/>
      <c r="BL116" s="143"/>
      <c r="BM116" s="143"/>
    </row>
    <row r="117" spans="2:65" s="33" customFormat="1" ht="18" customHeight="1">
      <c r="B117" s="142"/>
      <c r="C117" s="143"/>
      <c r="D117" s="242" t="s">
        <v>133</v>
      </c>
      <c r="E117" s="242"/>
      <c r="F117" s="242"/>
      <c r="G117" s="143"/>
      <c r="H117" s="143"/>
      <c r="I117" s="143"/>
      <c r="J117" s="98">
        <v>0</v>
      </c>
      <c r="K117" s="143"/>
      <c r="L117" s="142"/>
      <c r="M117" s="143"/>
      <c r="N117" s="144" t="s">
        <v>39</v>
      </c>
      <c r="O117" s="143"/>
      <c r="P117" s="143"/>
      <c r="Q117" s="143"/>
      <c r="R117" s="143"/>
      <c r="S117" s="143"/>
      <c r="T117" s="143"/>
      <c r="U117" s="143"/>
      <c r="V117" s="143"/>
      <c r="W117" s="143"/>
      <c r="X117" s="143"/>
      <c r="Y117" s="143"/>
      <c r="Z117" s="143"/>
      <c r="AA117" s="143"/>
      <c r="AB117" s="143"/>
      <c r="AC117" s="143"/>
      <c r="AD117" s="143"/>
      <c r="AE117" s="143"/>
      <c r="AF117" s="143"/>
      <c r="AG117" s="143"/>
      <c r="AH117" s="143"/>
      <c r="AI117" s="143"/>
      <c r="AJ117" s="143"/>
      <c r="AK117" s="143"/>
      <c r="AL117" s="143"/>
      <c r="AM117" s="143"/>
      <c r="AN117" s="143"/>
      <c r="AO117" s="143"/>
      <c r="AP117" s="143"/>
      <c r="AQ117" s="143"/>
      <c r="AR117" s="143"/>
      <c r="AS117" s="143"/>
      <c r="AT117" s="143"/>
      <c r="AU117" s="143"/>
      <c r="AV117" s="143"/>
      <c r="AW117" s="143"/>
      <c r="AX117" s="143"/>
      <c r="AY117" s="145" t="s">
        <v>129</v>
      </c>
      <c r="AZ117" s="143"/>
      <c r="BA117" s="143"/>
      <c r="BB117" s="143"/>
      <c r="BC117" s="143"/>
      <c r="BD117" s="143"/>
      <c r="BE117" s="146">
        <f t="shared" si="0"/>
        <v>0</v>
      </c>
      <c r="BF117" s="146">
        <f t="shared" si="1"/>
        <v>0</v>
      </c>
      <c r="BG117" s="146">
        <f t="shared" si="2"/>
        <v>0</v>
      </c>
      <c r="BH117" s="146">
        <f t="shared" si="3"/>
        <v>0</v>
      </c>
      <c r="BI117" s="146">
        <f t="shared" si="4"/>
        <v>0</v>
      </c>
      <c r="BJ117" s="145" t="s">
        <v>130</v>
      </c>
      <c r="BK117" s="143"/>
      <c r="BL117" s="143"/>
      <c r="BM117" s="143"/>
    </row>
    <row r="118" spans="2:65" s="33" customFormat="1" ht="18" customHeight="1">
      <c r="B118" s="142"/>
      <c r="C118" s="143"/>
      <c r="D118" s="242" t="s">
        <v>134</v>
      </c>
      <c r="E118" s="242"/>
      <c r="F118" s="242"/>
      <c r="G118" s="143"/>
      <c r="H118" s="143"/>
      <c r="I118" s="143"/>
      <c r="J118" s="98">
        <v>0</v>
      </c>
      <c r="K118" s="143"/>
      <c r="L118" s="142"/>
      <c r="M118" s="143"/>
      <c r="N118" s="144" t="s">
        <v>39</v>
      </c>
      <c r="O118" s="143"/>
      <c r="P118" s="143"/>
      <c r="Q118" s="143"/>
      <c r="R118" s="143"/>
      <c r="S118" s="143"/>
      <c r="T118" s="143"/>
      <c r="U118" s="143"/>
      <c r="V118" s="143"/>
      <c r="W118" s="143"/>
      <c r="X118" s="143"/>
      <c r="Y118" s="143"/>
      <c r="Z118" s="143"/>
      <c r="AA118" s="143"/>
      <c r="AB118" s="143"/>
      <c r="AC118" s="143"/>
      <c r="AD118" s="143"/>
      <c r="AE118" s="143"/>
      <c r="AF118" s="143"/>
      <c r="AG118" s="143"/>
      <c r="AH118" s="143"/>
      <c r="AI118" s="143"/>
      <c r="AJ118" s="143"/>
      <c r="AK118" s="143"/>
      <c r="AL118" s="143"/>
      <c r="AM118" s="143"/>
      <c r="AN118" s="143"/>
      <c r="AO118" s="143"/>
      <c r="AP118" s="143"/>
      <c r="AQ118" s="143"/>
      <c r="AR118" s="143"/>
      <c r="AS118" s="143"/>
      <c r="AT118" s="143"/>
      <c r="AU118" s="143"/>
      <c r="AV118" s="143"/>
      <c r="AW118" s="143"/>
      <c r="AX118" s="143"/>
      <c r="AY118" s="145" t="s">
        <v>129</v>
      </c>
      <c r="AZ118" s="143"/>
      <c r="BA118" s="143"/>
      <c r="BB118" s="143"/>
      <c r="BC118" s="143"/>
      <c r="BD118" s="143"/>
      <c r="BE118" s="146">
        <f t="shared" si="0"/>
        <v>0</v>
      </c>
      <c r="BF118" s="146">
        <f t="shared" si="1"/>
        <v>0</v>
      </c>
      <c r="BG118" s="146">
        <f t="shared" si="2"/>
        <v>0</v>
      </c>
      <c r="BH118" s="146">
        <f t="shared" si="3"/>
        <v>0</v>
      </c>
      <c r="BI118" s="146">
        <f t="shared" si="4"/>
        <v>0</v>
      </c>
      <c r="BJ118" s="145" t="s">
        <v>130</v>
      </c>
      <c r="BK118" s="143"/>
      <c r="BL118" s="143"/>
      <c r="BM118" s="143"/>
    </row>
    <row r="119" spans="2:65" s="33" customFormat="1" ht="18" customHeight="1">
      <c r="B119" s="142"/>
      <c r="C119" s="143"/>
      <c r="D119" s="147" t="s">
        <v>135</v>
      </c>
      <c r="E119" s="143"/>
      <c r="F119" s="143"/>
      <c r="G119" s="143"/>
      <c r="H119" s="143"/>
      <c r="I119" s="143"/>
      <c r="J119" s="98">
        <f>ROUND(J30*T119,2)</f>
        <v>0</v>
      </c>
      <c r="K119" s="143"/>
      <c r="L119" s="142"/>
      <c r="M119" s="143"/>
      <c r="N119" s="144" t="s">
        <v>39</v>
      </c>
      <c r="O119" s="143"/>
      <c r="P119" s="143"/>
      <c r="Q119" s="143"/>
      <c r="R119" s="143"/>
      <c r="S119" s="143"/>
      <c r="T119" s="143"/>
      <c r="U119" s="143"/>
      <c r="V119" s="143"/>
      <c r="W119" s="143"/>
      <c r="X119" s="143"/>
      <c r="Y119" s="143"/>
      <c r="Z119" s="143"/>
      <c r="AA119" s="143"/>
      <c r="AB119" s="143"/>
      <c r="AC119" s="143"/>
      <c r="AD119" s="143"/>
      <c r="AE119" s="143"/>
      <c r="AF119" s="143"/>
      <c r="AG119" s="143"/>
      <c r="AH119" s="143"/>
      <c r="AI119" s="143"/>
      <c r="AJ119" s="143"/>
      <c r="AK119" s="143"/>
      <c r="AL119" s="143"/>
      <c r="AM119" s="143"/>
      <c r="AN119" s="143"/>
      <c r="AO119" s="143"/>
      <c r="AP119" s="143"/>
      <c r="AQ119" s="143"/>
      <c r="AR119" s="143"/>
      <c r="AS119" s="143"/>
      <c r="AT119" s="143"/>
      <c r="AU119" s="143"/>
      <c r="AV119" s="143"/>
      <c r="AW119" s="143"/>
      <c r="AX119" s="143"/>
      <c r="AY119" s="145" t="s">
        <v>136</v>
      </c>
      <c r="AZ119" s="143"/>
      <c r="BA119" s="143"/>
      <c r="BB119" s="143"/>
      <c r="BC119" s="143"/>
      <c r="BD119" s="143"/>
      <c r="BE119" s="146">
        <f t="shared" si="0"/>
        <v>0</v>
      </c>
      <c r="BF119" s="146">
        <f t="shared" si="1"/>
        <v>0</v>
      </c>
      <c r="BG119" s="146">
        <f t="shared" si="2"/>
        <v>0</v>
      </c>
      <c r="BH119" s="146">
        <f t="shared" si="3"/>
        <v>0</v>
      </c>
      <c r="BI119" s="146">
        <f t="shared" si="4"/>
        <v>0</v>
      </c>
      <c r="BJ119" s="145" t="s">
        <v>130</v>
      </c>
      <c r="BK119" s="143"/>
      <c r="BL119" s="143"/>
      <c r="BM119" s="143"/>
    </row>
    <row r="120" spans="2:65" s="33" customFormat="1">
      <c r="B120" s="34"/>
      <c r="L120" s="34"/>
    </row>
    <row r="121" spans="2:65" s="33" customFormat="1" ht="29.25" customHeight="1">
      <c r="B121" s="34"/>
      <c r="C121" s="106" t="s">
        <v>103</v>
      </c>
      <c r="D121" s="107"/>
      <c r="E121" s="107"/>
      <c r="F121" s="107"/>
      <c r="G121" s="107"/>
      <c r="H121" s="107"/>
      <c r="I121" s="107"/>
      <c r="J121" s="108">
        <f>ROUND(J96+J113,2)</f>
        <v>0</v>
      </c>
      <c r="K121" s="107"/>
      <c r="L121" s="34"/>
    </row>
    <row r="122" spans="2:65" s="33" customFormat="1" ht="6.95" customHeight="1">
      <c r="B122" s="50"/>
      <c r="C122" s="51"/>
      <c r="D122" s="51"/>
      <c r="E122" s="51"/>
      <c r="F122" s="51"/>
      <c r="G122" s="51"/>
      <c r="H122" s="51"/>
      <c r="I122" s="51"/>
      <c r="J122" s="51"/>
      <c r="K122" s="51"/>
      <c r="L122" s="34"/>
    </row>
    <row r="126" spans="2:65" s="33" customFormat="1" ht="6.95" customHeight="1">
      <c r="B126" s="52"/>
      <c r="C126" s="53"/>
      <c r="D126" s="53"/>
      <c r="E126" s="53"/>
      <c r="F126" s="53"/>
      <c r="G126" s="53"/>
      <c r="H126" s="53"/>
      <c r="I126" s="53"/>
      <c r="J126" s="53"/>
      <c r="K126" s="53"/>
      <c r="L126" s="34"/>
    </row>
    <row r="127" spans="2:65" s="33" customFormat="1" ht="24.95" customHeight="1">
      <c r="B127" s="34"/>
      <c r="C127" s="20" t="s">
        <v>137</v>
      </c>
      <c r="L127" s="34"/>
    </row>
    <row r="128" spans="2:65" s="33" customFormat="1" ht="6.95" customHeight="1">
      <c r="B128" s="34"/>
      <c r="L128" s="34"/>
    </row>
    <row r="129" spans="2:65" s="33" customFormat="1" ht="12" customHeight="1">
      <c r="B129" s="34"/>
      <c r="C129" s="26" t="s">
        <v>13</v>
      </c>
      <c r="L129" s="34"/>
    </row>
    <row r="130" spans="2:65" s="33" customFormat="1" ht="16.5" customHeight="1">
      <c r="B130" s="34"/>
      <c r="E130" s="244" t="str">
        <f>E7</f>
        <v>Rekonštrukcia farmy Terezov - Objekt SO.27 - spojovacia chodba</v>
      </c>
      <c r="F130" s="244"/>
      <c r="G130" s="244"/>
      <c r="H130" s="244"/>
      <c r="L130" s="34"/>
    </row>
    <row r="131" spans="2:65" s="33" customFormat="1" ht="12" customHeight="1">
      <c r="B131" s="34"/>
      <c r="C131" s="26" t="s">
        <v>105</v>
      </c>
      <c r="L131" s="34"/>
    </row>
    <row r="132" spans="2:65" s="33" customFormat="1" ht="30" customHeight="1">
      <c r="B132" s="34"/>
      <c r="E132" s="227" t="str">
        <f>E9</f>
        <v>arch - Architektúra a statické konštrukcie, spevnená komunikácia</v>
      </c>
      <c r="F132" s="227"/>
      <c r="G132" s="227"/>
      <c r="H132" s="227"/>
      <c r="L132" s="34"/>
    </row>
    <row r="133" spans="2:65" s="33" customFormat="1" ht="6.95" customHeight="1">
      <c r="B133" s="34"/>
      <c r="L133" s="34"/>
    </row>
    <row r="134" spans="2:65" s="33" customFormat="1" ht="12" customHeight="1">
      <c r="B134" s="34"/>
      <c r="C134" s="26" t="s">
        <v>17</v>
      </c>
      <c r="F134" s="24" t="str">
        <f>F12</f>
        <v>Kútniky</v>
      </c>
      <c r="I134" s="26" t="s">
        <v>19</v>
      </c>
      <c r="J134" s="60" t="str">
        <f>IF(J12="","",J12)</f>
        <v>Vyplň údaj</v>
      </c>
      <c r="L134" s="34"/>
    </row>
    <row r="135" spans="2:65" s="33" customFormat="1" ht="6.95" customHeight="1">
      <c r="B135" s="34"/>
      <c r="L135" s="34"/>
    </row>
    <row r="136" spans="2:65" s="33" customFormat="1" ht="25.7" customHeight="1">
      <c r="B136" s="34"/>
      <c r="C136" s="26" t="s">
        <v>20</v>
      </c>
      <c r="F136" s="24" t="str">
        <f>E15</f>
        <v>PD Kútniky s.r.o.</v>
      </c>
      <c r="I136" s="26" t="s">
        <v>25</v>
      </c>
      <c r="J136" s="29" t="str">
        <f>E21</f>
        <v xml:space="preserve">Ing.arch. Žalman, CSc </v>
      </c>
      <c r="L136" s="34"/>
    </row>
    <row r="137" spans="2:65" s="33" customFormat="1" ht="15.2" customHeight="1">
      <c r="B137" s="34"/>
      <c r="C137" s="26" t="s">
        <v>23</v>
      </c>
      <c r="F137" s="24" t="str">
        <f>IF(E18="","",E18)</f>
        <v>Vyplň údaj</v>
      </c>
      <c r="I137" s="26" t="s">
        <v>28</v>
      </c>
      <c r="J137" s="29" t="str">
        <f>E24</f>
        <v>Rosoft s.r.o.</v>
      </c>
      <c r="L137" s="34"/>
    </row>
    <row r="138" spans="2:65" s="33" customFormat="1" ht="10.35" customHeight="1">
      <c r="B138" s="34"/>
      <c r="L138" s="34"/>
    </row>
    <row r="139" spans="2:65" s="148" customFormat="1" ht="29.25" customHeight="1">
      <c r="B139" s="149"/>
      <c r="C139" s="150" t="s">
        <v>138</v>
      </c>
      <c r="D139" s="151" t="s">
        <v>58</v>
      </c>
      <c r="E139" s="151" t="s">
        <v>54</v>
      </c>
      <c r="F139" s="151" t="s">
        <v>55</v>
      </c>
      <c r="G139" s="151" t="s">
        <v>139</v>
      </c>
      <c r="H139" s="151" t="s">
        <v>140</v>
      </c>
      <c r="I139" s="151" t="s">
        <v>141</v>
      </c>
      <c r="J139" s="152" t="s">
        <v>110</v>
      </c>
      <c r="K139" s="153" t="s">
        <v>142</v>
      </c>
      <c r="L139" s="149"/>
      <c r="M139" s="66"/>
      <c r="N139" s="67" t="s">
        <v>37</v>
      </c>
      <c r="O139" s="67" t="s">
        <v>143</v>
      </c>
      <c r="P139" s="67" t="s">
        <v>144</v>
      </c>
      <c r="Q139" s="67" t="s">
        <v>145</v>
      </c>
      <c r="R139" s="67" t="s">
        <v>146</v>
      </c>
      <c r="S139" s="67" t="s">
        <v>147</v>
      </c>
      <c r="T139" s="68" t="s">
        <v>148</v>
      </c>
    </row>
    <row r="140" spans="2:65" s="33" customFormat="1" ht="22.9" customHeight="1">
      <c r="B140" s="34"/>
      <c r="C140" s="72" t="s">
        <v>107</v>
      </c>
      <c r="J140" s="154">
        <f>BK140</f>
        <v>0</v>
      </c>
      <c r="L140" s="34"/>
      <c r="M140" s="69"/>
      <c r="N140" s="61"/>
      <c r="O140" s="61"/>
      <c r="P140" s="155">
        <f>P141+P198</f>
        <v>0</v>
      </c>
      <c r="Q140" s="61"/>
      <c r="R140" s="155">
        <f>R141+R198</f>
        <v>573.61189347920003</v>
      </c>
      <c r="S140" s="61"/>
      <c r="T140" s="156">
        <f>T141+T198</f>
        <v>298.24058400000001</v>
      </c>
      <c r="AT140" s="16" t="s">
        <v>72</v>
      </c>
      <c r="AU140" s="16" t="s">
        <v>112</v>
      </c>
      <c r="BK140" s="157">
        <f>BK141+BK198</f>
        <v>0</v>
      </c>
    </row>
    <row r="141" spans="2:65" s="158" customFormat="1" ht="25.9" customHeight="1">
      <c r="B141" s="159"/>
      <c r="D141" s="160" t="s">
        <v>72</v>
      </c>
      <c r="E141" s="161" t="s">
        <v>149</v>
      </c>
      <c r="F141" s="161" t="s">
        <v>150</v>
      </c>
      <c r="I141" s="162"/>
      <c r="J141" s="163">
        <f>BK141</f>
        <v>0</v>
      </c>
      <c r="L141" s="159"/>
      <c r="M141" s="164"/>
      <c r="P141" s="165">
        <f>P142+P154+P161+P170+P172+P176+P189+P196</f>
        <v>0</v>
      </c>
      <c r="R141" s="165">
        <f>R142+R154+R161+R170+R172+R176+R189+R196</f>
        <v>572.91955147919998</v>
      </c>
      <c r="T141" s="166">
        <f>T142+T154+T161+T170+T172+T176+T189+T196</f>
        <v>298.2</v>
      </c>
      <c r="AR141" s="160" t="s">
        <v>81</v>
      </c>
      <c r="AT141" s="167" t="s">
        <v>72</v>
      </c>
      <c r="AU141" s="167" t="s">
        <v>73</v>
      </c>
      <c r="AY141" s="160" t="s">
        <v>151</v>
      </c>
      <c r="BK141" s="168">
        <f>BK142+BK154+BK161+BK170+BK172+BK176+BK189+BK196</f>
        <v>0</v>
      </c>
    </row>
    <row r="142" spans="2:65" s="158" customFormat="1" ht="22.9" customHeight="1">
      <c r="B142" s="159"/>
      <c r="D142" s="160" t="s">
        <v>72</v>
      </c>
      <c r="E142" s="169" t="s">
        <v>81</v>
      </c>
      <c r="F142" s="169" t="s">
        <v>152</v>
      </c>
      <c r="I142" s="162"/>
      <c r="J142" s="170">
        <f>BK142</f>
        <v>0</v>
      </c>
      <c r="L142" s="159"/>
      <c r="M142" s="164"/>
      <c r="P142" s="165">
        <f>SUM(P143:P153)</f>
        <v>0</v>
      </c>
      <c r="R142" s="165">
        <f>SUM(R143:R153)</f>
        <v>0</v>
      </c>
      <c r="T142" s="166">
        <f>SUM(T143:T153)</f>
        <v>298.2</v>
      </c>
      <c r="AR142" s="160" t="s">
        <v>81</v>
      </c>
      <c r="AT142" s="167" t="s">
        <v>72</v>
      </c>
      <c r="AU142" s="167" t="s">
        <v>81</v>
      </c>
      <c r="AY142" s="160" t="s">
        <v>151</v>
      </c>
      <c r="BK142" s="168">
        <f>SUM(BK143:BK153)</f>
        <v>0</v>
      </c>
    </row>
    <row r="143" spans="2:65" s="33" customFormat="1" ht="33" customHeight="1">
      <c r="B143" s="142"/>
      <c r="C143" s="171" t="s">
        <v>81</v>
      </c>
      <c r="D143" s="171" t="s">
        <v>153</v>
      </c>
      <c r="E143" s="172" t="s">
        <v>154</v>
      </c>
      <c r="F143" s="173" t="s">
        <v>155</v>
      </c>
      <c r="G143" s="174" t="s">
        <v>156</v>
      </c>
      <c r="H143" s="175">
        <v>596.4</v>
      </c>
      <c r="I143" s="176"/>
      <c r="J143" s="177">
        <f>ROUND(I143*H143,2)</f>
        <v>0</v>
      </c>
      <c r="K143" s="178"/>
      <c r="L143" s="34"/>
      <c r="M143" s="179"/>
      <c r="N143" s="141" t="s">
        <v>39</v>
      </c>
      <c r="P143" s="180">
        <f>O143*H143</f>
        <v>0</v>
      </c>
      <c r="Q143" s="180">
        <v>0</v>
      </c>
      <c r="R143" s="180">
        <f>Q143*H143</f>
        <v>0</v>
      </c>
      <c r="S143" s="180">
        <v>0.5</v>
      </c>
      <c r="T143" s="181">
        <f>S143*H143</f>
        <v>298.2</v>
      </c>
      <c r="AR143" s="182" t="s">
        <v>157</v>
      </c>
      <c r="AT143" s="182" t="s">
        <v>153</v>
      </c>
      <c r="AU143" s="182" t="s">
        <v>130</v>
      </c>
      <c r="AY143" s="16" t="s">
        <v>151</v>
      </c>
      <c r="BE143" s="102">
        <f>IF(N143="základná",J143,0)</f>
        <v>0</v>
      </c>
      <c r="BF143" s="102">
        <f>IF(N143="znížená",J143,0)</f>
        <v>0</v>
      </c>
      <c r="BG143" s="102">
        <f>IF(N143="zákl. prenesená",J143,0)</f>
        <v>0</v>
      </c>
      <c r="BH143" s="102">
        <f>IF(N143="zníž. prenesená",J143,0)</f>
        <v>0</v>
      </c>
      <c r="BI143" s="102">
        <f>IF(N143="nulová",J143,0)</f>
        <v>0</v>
      </c>
      <c r="BJ143" s="16" t="s">
        <v>130</v>
      </c>
      <c r="BK143" s="102">
        <f>ROUND(I143*H143,2)</f>
        <v>0</v>
      </c>
      <c r="BL143" s="16" t="s">
        <v>157</v>
      </c>
      <c r="BM143" s="182" t="s">
        <v>158</v>
      </c>
    </row>
    <row r="144" spans="2:65" s="33" customFormat="1" ht="16.5" customHeight="1">
      <c r="B144" s="142"/>
      <c r="C144" s="171" t="s">
        <v>130</v>
      </c>
      <c r="D144" s="171" t="s">
        <v>153</v>
      </c>
      <c r="E144" s="172" t="s">
        <v>159</v>
      </c>
      <c r="F144" s="173" t="s">
        <v>160</v>
      </c>
      <c r="G144" s="174" t="s">
        <v>161</v>
      </c>
      <c r="H144" s="175">
        <v>131.208</v>
      </c>
      <c r="I144" s="176"/>
      <c r="J144" s="177">
        <f>ROUND(I144*H144,2)</f>
        <v>0</v>
      </c>
      <c r="K144" s="178"/>
      <c r="L144" s="34"/>
      <c r="M144" s="179"/>
      <c r="N144" s="141" t="s">
        <v>39</v>
      </c>
      <c r="P144" s="180">
        <f>O144*H144</f>
        <v>0</v>
      </c>
      <c r="Q144" s="180">
        <v>0</v>
      </c>
      <c r="R144" s="180">
        <f>Q144*H144</f>
        <v>0</v>
      </c>
      <c r="S144" s="180">
        <v>0</v>
      </c>
      <c r="T144" s="181">
        <f>S144*H144</f>
        <v>0</v>
      </c>
      <c r="AR144" s="182" t="s">
        <v>157</v>
      </c>
      <c r="AT144" s="182" t="s">
        <v>153</v>
      </c>
      <c r="AU144" s="182" t="s">
        <v>130</v>
      </c>
      <c r="AY144" s="16" t="s">
        <v>151</v>
      </c>
      <c r="BE144" s="102">
        <f>IF(N144="základná",J144,0)</f>
        <v>0</v>
      </c>
      <c r="BF144" s="102">
        <f>IF(N144="znížená",J144,0)</f>
        <v>0</v>
      </c>
      <c r="BG144" s="102">
        <f>IF(N144="zákl. prenesená",J144,0)</f>
        <v>0</v>
      </c>
      <c r="BH144" s="102">
        <f>IF(N144="zníž. prenesená",J144,0)</f>
        <v>0</v>
      </c>
      <c r="BI144" s="102">
        <f>IF(N144="nulová",J144,0)</f>
        <v>0</v>
      </c>
      <c r="BJ144" s="16" t="s">
        <v>130</v>
      </c>
      <c r="BK144" s="102">
        <f>ROUND(I144*H144,2)</f>
        <v>0</v>
      </c>
      <c r="BL144" s="16" t="s">
        <v>157</v>
      </c>
      <c r="BM144" s="182" t="s">
        <v>162</v>
      </c>
    </row>
    <row r="145" spans="2:65" s="183" customFormat="1">
      <c r="B145" s="184"/>
      <c r="D145" s="185" t="s">
        <v>163</v>
      </c>
      <c r="E145" s="186"/>
      <c r="F145" s="187" t="s">
        <v>164</v>
      </c>
      <c r="H145" s="188">
        <v>131.208</v>
      </c>
      <c r="I145" s="189"/>
      <c r="L145" s="184"/>
      <c r="M145" s="190"/>
      <c r="T145" s="191"/>
      <c r="AT145" s="186" t="s">
        <v>163</v>
      </c>
      <c r="AU145" s="186" t="s">
        <v>130</v>
      </c>
      <c r="AV145" s="183" t="s">
        <v>130</v>
      </c>
      <c r="AW145" s="183" t="s">
        <v>27</v>
      </c>
      <c r="AX145" s="183" t="s">
        <v>73</v>
      </c>
      <c r="AY145" s="186" t="s">
        <v>151</v>
      </c>
    </row>
    <row r="146" spans="2:65" s="192" customFormat="1">
      <c r="B146" s="193"/>
      <c r="D146" s="185" t="s">
        <v>163</v>
      </c>
      <c r="E146" s="194"/>
      <c r="F146" s="195" t="s">
        <v>165</v>
      </c>
      <c r="H146" s="196">
        <v>131.208</v>
      </c>
      <c r="I146" s="197"/>
      <c r="L146" s="193"/>
      <c r="M146" s="198"/>
      <c r="T146" s="199"/>
      <c r="AT146" s="194" t="s">
        <v>163</v>
      </c>
      <c r="AU146" s="194" t="s">
        <v>130</v>
      </c>
      <c r="AV146" s="192" t="s">
        <v>157</v>
      </c>
      <c r="AW146" s="192" t="s">
        <v>27</v>
      </c>
      <c r="AX146" s="192" t="s">
        <v>81</v>
      </c>
      <c r="AY146" s="194" t="s">
        <v>151</v>
      </c>
    </row>
    <row r="147" spans="2:65" s="33" customFormat="1" ht="24.2" customHeight="1">
      <c r="B147" s="142"/>
      <c r="C147" s="171" t="s">
        <v>166</v>
      </c>
      <c r="D147" s="171" t="s">
        <v>153</v>
      </c>
      <c r="E147" s="172" t="s">
        <v>167</v>
      </c>
      <c r="F147" s="173" t="s">
        <v>168</v>
      </c>
      <c r="G147" s="174" t="s">
        <v>161</v>
      </c>
      <c r="H147" s="175">
        <v>103.575</v>
      </c>
      <c r="I147" s="176"/>
      <c r="J147" s="177">
        <f t="shared" ref="J147:J153" si="5">ROUND(I147*H147,2)</f>
        <v>0</v>
      </c>
      <c r="K147" s="178"/>
      <c r="L147" s="34"/>
      <c r="M147" s="179"/>
      <c r="N147" s="141" t="s">
        <v>39</v>
      </c>
      <c r="P147" s="180">
        <f t="shared" ref="P147:P153" si="6">O147*H147</f>
        <v>0</v>
      </c>
      <c r="Q147" s="180">
        <v>0</v>
      </c>
      <c r="R147" s="180">
        <f t="shared" ref="R147:R153" si="7">Q147*H147</f>
        <v>0</v>
      </c>
      <c r="S147" s="180">
        <v>0</v>
      </c>
      <c r="T147" s="181">
        <f t="shared" ref="T147:T153" si="8">S147*H147</f>
        <v>0</v>
      </c>
      <c r="AR147" s="182" t="s">
        <v>157</v>
      </c>
      <c r="AT147" s="182" t="s">
        <v>153</v>
      </c>
      <c r="AU147" s="182" t="s">
        <v>130</v>
      </c>
      <c r="AY147" s="16" t="s">
        <v>151</v>
      </c>
      <c r="BE147" s="102">
        <f t="shared" ref="BE147:BE153" si="9">IF(N147="základná",J147,0)</f>
        <v>0</v>
      </c>
      <c r="BF147" s="102">
        <f t="shared" ref="BF147:BF153" si="10">IF(N147="znížená",J147,0)</f>
        <v>0</v>
      </c>
      <c r="BG147" s="102">
        <f t="shared" ref="BG147:BG153" si="11">IF(N147="zákl. prenesená",J147,0)</f>
        <v>0</v>
      </c>
      <c r="BH147" s="102">
        <f t="shared" ref="BH147:BH153" si="12">IF(N147="zníž. prenesená",J147,0)</f>
        <v>0</v>
      </c>
      <c r="BI147" s="102">
        <f t="shared" ref="BI147:BI153" si="13">IF(N147="nulová",J147,0)</f>
        <v>0</v>
      </c>
      <c r="BJ147" s="16" t="s">
        <v>130</v>
      </c>
      <c r="BK147" s="102">
        <f t="shared" ref="BK147:BK153" si="14">ROUND(I147*H147,2)</f>
        <v>0</v>
      </c>
      <c r="BL147" s="16" t="s">
        <v>157</v>
      </c>
      <c r="BM147" s="182" t="s">
        <v>157</v>
      </c>
    </row>
    <row r="148" spans="2:65" s="33" customFormat="1" ht="16.5" customHeight="1">
      <c r="B148" s="142"/>
      <c r="C148" s="171" t="s">
        <v>157</v>
      </c>
      <c r="D148" s="171" t="s">
        <v>153</v>
      </c>
      <c r="E148" s="172" t="s">
        <v>169</v>
      </c>
      <c r="F148" s="173" t="s">
        <v>170</v>
      </c>
      <c r="G148" s="174" t="s">
        <v>161</v>
      </c>
      <c r="H148" s="175">
        <v>51.787999999999997</v>
      </c>
      <c r="I148" s="176"/>
      <c r="J148" s="177">
        <f t="shared" si="5"/>
        <v>0</v>
      </c>
      <c r="K148" s="178"/>
      <c r="L148" s="34"/>
      <c r="M148" s="179"/>
      <c r="N148" s="141" t="s">
        <v>39</v>
      </c>
      <c r="P148" s="180">
        <f t="shared" si="6"/>
        <v>0</v>
      </c>
      <c r="Q148" s="180">
        <v>0</v>
      </c>
      <c r="R148" s="180">
        <f t="shared" si="7"/>
        <v>0</v>
      </c>
      <c r="S148" s="180">
        <v>0</v>
      </c>
      <c r="T148" s="181">
        <f t="shared" si="8"/>
        <v>0</v>
      </c>
      <c r="AR148" s="182" t="s">
        <v>157</v>
      </c>
      <c r="AT148" s="182" t="s">
        <v>153</v>
      </c>
      <c r="AU148" s="182" t="s">
        <v>130</v>
      </c>
      <c r="AY148" s="16" t="s">
        <v>151</v>
      </c>
      <c r="BE148" s="102">
        <f t="shared" si="9"/>
        <v>0</v>
      </c>
      <c r="BF148" s="102">
        <f t="shared" si="10"/>
        <v>0</v>
      </c>
      <c r="BG148" s="102">
        <f t="shared" si="11"/>
        <v>0</v>
      </c>
      <c r="BH148" s="102">
        <f t="shared" si="12"/>
        <v>0</v>
      </c>
      <c r="BI148" s="102">
        <f t="shared" si="13"/>
        <v>0</v>
      </c>
      <c r="BJ148" s="16" t="s">
        <v>130</v>
      </c>
      <c r="BK148" s="102">
        <f t="shared" si="14"/>
        <v>0</v>
      </c>
      <c r="BL148" s="16" t="s">
        <v>157</v>
      </c>
      <c r="BM148" s="182" t="s">
        <v>171</v>
      </c>
    </row>
    <row r="149" spans="2:65" s="33" customFormat="1" ht="21.75" customHeight="1">
      <c r="B149" s="142"/>
      <c r="C149" s="171" t="s">
        <v>172</v>
      </c>
      <c r="D149" s="171" t="s">
        <v>153</v>
      </c>
      <c r="E149" s="172" t="s">
        <v>173</v>
      </c>
      <c r="F149" s="173" t="s">
        <v>174</v>
      </c>
      <c r="G149" s="174" t="s">
        <v>161</v>
      </c>
      <c r="H149" s="175">
        <v>121.066</v>
      </c>
      <c r="I149" s="176"/>
      <c r="J149" s="177">
        <f t="shared" si="5"/>
        <v>0</v>
      </c>
      <c r="K149" s="178"/>
      <c r="L149" s="34"/>
      <c r="M149" s="179"/>
      <c r="N149" s="141" t="s">
        <v>39</v>
      </c>
      <c r="P149" s="180">
        <f t="shared" si="6"/>
        <v>0</v>
      </c>
      <c r="Q149" s="180">
        <v>0</v>
      </c>
      <c r="R149" s="180">
        <f t="shared" si="7"/>
        <v>0</v>
      </c>
      <c r="S149" s="180">
        <v>0</v>
      </c>
      <c r="T149" s="181">
        <f t="shared" si="8"/>
        <v>0</v>
      </c>
      <c r="AR149" s="182" t="s">
        <v>157</v>
      </c>
      <c r="AT149" s="182" t="s">
        <v>153</v>
      </c>
      <c r="AU149" s="182" t="s">
        <v>130</v>
      </c>
      <c r="AY149" s="16" t="s">
        <v>151</v>
      </c>
      <c r="BE149" s="102">
        <f t="shared" si="9"/>
        <v>0</v>
      </c>
      <c r="BF149" s="102">
        <f t="shared" si="10"/>
        <v>0</v>
      </c>
      <c r="BG149" s="102">
        <f t="shared" si="11"/>
        <v>0</v>
      </c>
      <c r="BH149" s="102">
        <f t="shared" si="12"/>
        <v>0</v>
      </c>
      <c r="BI149" s="102">
        <f t="shared" si="13"/>
        <v>0</v>
      </c>
      <c r="BJ149" s="16" t="s">
        <v>130</v>
      </c>
      <c r="BK149" s="102">
        <f t="shared" si="14"/>
        <v>0</v>
      </c>
      <c r="BL149" s="16" t="s">
        <v>157</v>
      </c>
      <c r="BM149" s="182" t="s">
        <v>175</v>
      </c>
    </row>
    <row r="150" spans="2:65" s="33" customFormat="1" ht="21.75" customHeight="1">
      <c r="B150" s="142"/>
      <c r="C150" s="171" t="s">
        <v>171</v>
      </c>
      <c r="D150" s="171" t="s">
        <v>153</v>
      </c>
      <c r="E150" s="172" t="s">
        <v>176</v>
      </c>
      <c r="F150" s="173" t="s">
        <v>177</v>
      </c>
      <c r="G150" s="174" t="s">
        <v>161</v>
      </c>
      <c r="H150" s="175">
        <v>60.533000000000001</v>
      </c>
      <c r="I150" s="176"/>
      <c r="J150" s="177">
        <f t="shared" si="5"/>
        <v>0</v>
      </c>
      <c r="K150" s="178"/>
      <c r="L150" s="34"/>
      <c r="M150" s="179"/>
      <c r="N150" s="141" t="s">
        <v>39</v>
      </c>
      <c r="P150" s="180">
        <f t="shared" si="6"/>
        <v>0</v>
      </c>
      <c r="Q150" s="180">
        <v>0</v>
      </c>
      <c r="R150" s="180">
        <f t="shared" si="7"/>
        <v>0</v>
      </c>
      <c r="S150" s="180">
        <v>0</v>
      </c>
      <c r="T150" s="181">
        <f t="shared" si="8"/>
        <v>0</v>
      </c>
      <c r="AR150" s="182" t="s">
        <v>157</v>
      </c>
      <c r="AT150" s="182" t="s">
        <v>153</v>
      </c>
      <c r="AU150" s="182" t="s">
        <v>130</v>
      </c>
      <c r="AY150" s="16" t="s">
        <v>151</v>
      </c>
      <c r="BE150" s="102">
        <f t="shared" si="9"/>
        <v>0</v>
      </c>
      <c r="BF150" s="102">
        <f t="shared" si="10"/>
        <v>0</v>
      </c>
      <c r="BG150" s="102">
        <f t="shared" si="11"/>
        <v>0</v>
      </c>
      <c r="BH150" s="102">
        <f t="shared" si="12"/>
        <v>0</v>
      </c>
      <c r="BI150" s="102">
        <f t="shared" si="13"/>
        <v>0</v>
      </c>
      <c r="BJ150" s="16" t="s">
        <v>130</v>
      </c>
      <c r="BK150" s="102">
        <f t="shared" si="14"/>
        <v>0</v>
      </c>
      <c r="BL150" s="16" t="s">
        <v>157</v>
      </c>
      <c r="BM150" s="182" t="s">
        <v>178</v>
      </c>
    </row>
    <row r="151" spans="2:65" s="33" customFormat="1" ht="24.2" customHeight="1">
      <c r="B151" s="142"/>
      <c r="C151" s="171" t="s">
        <v>179</v>
      </c>
      <c r="D151" s="171" t="s">
        <v>153</v>
      </c>
      <c r="E151" s="172" t="s">
        <v>180</v>
      </c>
      <c r="F151" s="173" t="s">
        <v>181</v>
      </c>
      <c r="G151" s="174" t="s">
        <v>161</v>
      </c>
      <c r="H151" s="175">
        <v>224.64099999999999</v>
      </c>
      <c r="I151" s="176"/>
      <c r="J151" s="177">
        <f t="shared" si="5"/>
        <v>0</v>
      </c>
      <c r="K151" s="178"/>
      <c r="L151" s="34"/>
      <c r="M151" s="179"/>
      <c r="N151" s="141" t="s">
        <v>39</v>
      </c>
      <c r="P151" s="180">
        <f t="shared" si="6"/>
        <v>0</v>
      </c>
      <c r="Q151" s="180">
        <v>0</v>
      </c>
      <c r="R151" s="180">
        <f t="shared" si="7"/>
        <v>0</v>
      </c>
      <c r="S151" s="180">
        <v>0</v>
      </c>
      <c r="T151" s="181">
        <f t="shared" si="8"/>
        <v>0</v>
      </c>
      <c r="AR151" s="182" t="s">
        <v>157</v>
      </c>
      <c r="AT151" s="182" t="s">
        <v>153</v>
      </c>
      <c r="AU151" s="182" t="s">
        <v>130</v>
      </c>
      <c r="AY151" s="16" t="s">
        <v>151</v>
      </c>
      <c r="BE151" s="102">
        <f t="shared" si="9"/>
        <v>0</v>
      </c>
      <c r="BF151" s="102">
        <f t="shared" si="10"/>
        <v>0</v>
      </c>
      <c r="BG151" s="102">
        <f t="shared" si="11"/>
        <v>0</v>
      </c>
      <c r="BH151" s="102">
        <f t="shared" si="12"/>
        <v>0</v>
      </c>
      <c r="BI151" s="102">
        <f t="shared" si="13"/>
        <v>0</v>
      </c>
      <c r="BJ151" s="16" t="s">
        <v>130</v>
      </c>
      <c r="BK151" s="102">
        <f t="shared" si="14"/>
        <v>0</v>
      </c>
      <c r="BL151" s="16" t="s">
        <v>157</v>
      </c>
      <c r="BM151" s="182" t="s">
        <v>182</v>
      </c>
    </row>
    <row r="152" spans="2:65" s="33" customFormat="1" ht="16.5" customHeight="1">
      <c r="B152" s="142"/>
      <c r="C152" s="171" t="s">
        <v>175</v>
      </c>
      <c r="D152" s="171" t="s">
        <v>153</v>
      </c>
      <c r="E152" s="172" t="s">
        <v>183</v>
      </c>
      <c r="F152" s="173" t="s">
        <v>184</v>
      </c>
      <c r="G152" s="174" t="s">
        <v>161</v>
      </c>
      <c r="H152" s="175">
        <v>224.64099999999999</v>
      </c>
      <c r="I152" s="176"/>
      <c r="J152" s="177">
        <f t="shared" si="5"/>
        <v>0</v>
      </c>
      <c r="K152" s="178"/>
      <c r="L152" s="34"/>
      <c r="M152" s="179"/>
      <c r="N152" s="141" t="s">
        <v>39</v>
      </c>
      <c r="P152" s="180">
        <f t="shared" si="6"/>
        <v>0</v>
      </c>
      <c r="Q152" s="180">
        <v>0</v>
      </c>
      <c r="R152" s="180">
        <f t="shared" si="7"/>
        <v>0</v>
      </c>
      <c r="S152" s="180">
        <v>0</v>
      </c>
      <c r="T152" s="181">
        <f t="shared" si="8"/>
        <v>0</v>
      </c>
      <c r="AR152" s="182" t="s">
        <v>157</v>
      </c>
      <c r="AT152" s="182" t="s">
        <v>153</v>
      </c>
      <c r="AU152" s="182" t="s">
        <v>130</v>
      </c>
      <c r="AY152" s="16" t="s">
        <v>151</v>
      </c>
      <c r="BE152" s="102">
        <f t="shared" si="9"/>
        <v>0</v>
      </c>
      <c r="BF152" s="102">
        <f t="shared" si="10"/>
        <v>0</v>
      </c>
      <c r="BG152" s="102">
        <f t="shared" si="11"/>
        <v>0</v>
      </c>
      <c r="BH152" s="102">
        <f t="shared" si="12"/>
        <v>0</v>
      </c>
      <c r="BI152" s="102">
        <f t="shared" si="13"/>
        <v>0</v>
      </c>
      <c r="BJ152" s="16" t="s">
        <v>130</v>
      </c>
      <c r="BK152" s="102">
        <f t="shared" si="14"/>
        <v>0</v>
      </c>
      <c r="BL152" s="16" t="s">
        <v>157</v>
      </c>
      <c r="BM152" s="182" t="s">
        <v>185</v>
      </c>
    </row>
    <row r="153" spans="2:65" s="33" customFormat="1" ht="16.5" customHeight="1">
      <c r="B153" s="142"/>
      <c r="C153" s="171" t="s">
        <v>186</v>
      </c>
      <c r="D153" s="171" t="s">
        <v>153</v>
      </c>
      <c r="E153" s="172" t="s">
        <v>187</v>
      </c>
      <c r="F153" s="173" t="s">
        <v>188</v>
      </c>
      <c r="G153" s="174" t="s">
        <v>156</v>
      </c>
      <c r="H153" s="175">
        <v>786</v>
      </c>
      <c r="I153" s="176"/>
      <c r="J153" s="177">
        <f t="shared" si="5"/>
        <v>0</v>
      </c>
      <c r="K153" s="178"/>
      <c r="L153" s="34"/>
      <c r="M153" s="179"/>
      <c r="N153" s="141" t="s">
        <v>39</v>
      </c>
      <c r="P153" s="180">
        <f t="shared" si="6"/>
        <v>0</v>
      </c>
      <c r="Q153" s="180">
        <v>0</v>
      </c>
      <c r="R153" s="180">
        <f t="shared" si="7"/>
        <v>0</v>
      </c>
      <c r="S153" s="180">
        <v>0</v>
      </c>
      <c r="T153" s="181">
        <f t="shared" si="8"/>
        <v>0</v>
      </c>
      <c r="AR153" s="182" t="s">
        <v>157</v>
      </c>
      <c r="AT153" s="182" t="s">
        <v>153</v>
      </c>
      <c r="AU153" s="182" t="s">
        <v>130</v>
      </c>
      <c r="AY153" s="16" t="s">
        <v>151</v>
      </c>
      <c r="BE153" s="102">
        <f t="shared" si="9"/>
        <v>0</v>
      </c>
      <c r="BF153" s="102">
        <f t="shared" si="10"/>
        <v>0</v>
      </c>
      <c r="BG153" s="102">
        <f t="shared" si="11"/>
        <v>0</v>
      </c>
      <c r="BH153" s="102">
        <f t="shared" si="12"/>
        <v>0</v>
      </c>
      <c r="BI153" s="102">
        <f t="shared" si="13"/>
        <v>0</v>
      </c>
      <c r="BJ153" s="16" t="s">
        <v>130</v>
      </c>
      <c r="BK153" s="102">
        <f t="shared" si="14"/>
        <v>0</v>
      </c>
      <c r="BL153" s="16" t="s">
        <v>157</v>
      </c>
      <c r="BM153" s="182" t="s">
        <v>189</v>
      </c>
    </row>
    <row r="154" spans="2:65" s="158" customFormat="1" ht="22.9" customHeight="1">
      <c r="B154" s="159"/>
      <c r="D154" s="160" t="s">
        <v>72</v>
      </c>
      <c r="E154" s="169" t="s">
        <v>130</v>
      </c>
      <c r="F154" s="169" t="s">
        <v>190</v>
      </c>
      <c r="I154" s="162"/>
      <c r="J154" s="170">
        <f>BK154</f>
        <v>0</v>
      </c>
      <c r="L154" s="159"/>
      <c r="M154" s="164"/>
      <c r="P154" s="165">
        <f>SUM(P155:P160)</f>
        <v>0</v>
      </c>
      <c r="R154" s="165">
        <f>SUM(R155:R160)</f>
        <v>251.13930963999996</v>
      </c>
      <c r="T154" s="166">
        <f>SUM(T155:T160)</f>
        <v>0</v>
      </c>
      <c r="AR154" s="160" t="s">
        <v>81</v>
      </c>
      <c r="AT154" s="167" t="s">
        <v>72</v>
      </c>
      <c r="AU154" s="167" t="s">
        <v>81</v>
      </c>
      <c r="AY154" s="160" t="s">
        <v>151</v>
      </c>
      <c r="BK154" s="168">
        <f>SUM(BK155:BK160)</f>
        <v>0</v>
      </c>
    </row>
    <row r="155" spans="2:65" s="33" customFormat="1" ht="21.75" customHeight="1">
      <c r="B155" s="142"/>
      <c r="C155" s="171" t="s">
        <v>178</v>
      </c>
      <c r="D155" s="171" t="s">
        <v>153</v>
      </c>
      <c r="E155" s="172" t="s">
        <v>191</v>
      </c>
      <c r="F155" s="173" t="s">
        <v>192</v>
      </c>
      <c r="G155" s="174" t="s">
        <v>156</v>
      </c>
      <c r="H155" s="175">
        <v>786</v>
      </c>
      <c r="I155" s="176"/>
      <c r="J155" s="177">
        <f t="shared" ref="J155:J160" si="15">ROUND(I155*H155,2)</f>
        <v>0</v>
      </c>
      <c r="K155" s="178"/>
      <c r="L155" s="34"/>
      <c r="M155" s="179"/>
      <c r="N155" s="141" t="s">
        <v>39</v>
      </c>
      <c r="P155" s="180">
        <f t="shared" ref="P155:P160" si="16">O155*H155</f>
        <v>0</v>
      </c>
      <c r="Q155" s="180">
        <v>0</v>
      </c>
      <c r="R155" s="180">
        <f t="shared" ref="R155:R160" si="17">Q155*H155</f>
        <v>0</v>
      </c>
      <c r="S155" s="180">
        <v>0</v>
      </c>
      <c r="T155" s="181">
        <f t="shared" ref="T155:T160" si="18">S155*H155</f>
        <v>0</v>
      </c>
      <c r="AR155" s="182" t="s">
        <v>157</v>
      </c>
      <c r="AT155" s="182" t="s">
        <v>153</v>
      </c>
      <c r="AU155" s="182" t="s">
        <v>130</v>
      </c>
      <c r="AY155" s="16" t="s">
        <v>151</v>
      </c>
      <c r="BE155" s="102">
        <f t="shared" ref="BE155:BE160" si="19">IF(N155="základná",J155,0)</f>
        <v>0</v>
      </c>
      <c r="BF155" s="102">
        <f t="shared" ref="BF155:BF160" si="20">IF(N155="znížená",J155,0)</f>
        <v>0</v>
      </c>
      <c r="BG155" s="102">
        <f t="shared" ref="BG155:BG160" si="21">IF(N155="zákl. prenesená",J155,0)</f>
        <v>0</v>
      </c>
      <c r="BH155" s="102">
        <f t="shared" ref="BH155:BH160" si="22">IF(N155="zníž. prenesená",J155,0)</f>
        <v>0</v>
      </c>
      <c r="BI155" s="102">
        <f t="shared" ref="BI155:BI160" si="23">IF(N155="nulová",J155,0)</f>
        <v>0</v>
      </c>
      <c r="BJ155" s="16" t="s">
        <v>130</v>
      </c>
      <c r="BK155" s="102">
        <f t="shared" ref="BK155:BK160" si="24">ROUND(I155*H155,2)</f>
        <v>0</v>
      </c>
      <c r="BL155" s="16" t="s">
        <v>157</v>
      </c>
      <c r="BM155" s="182" t="s">
        <v>193</v>
      </c>
    </row>
    <row r="156" spans="2:65" s="33" customFormat="1" ht="24.2" customHeight="1">
      <c r="B156" s="142"/>
      <c r="C156" s="171" t="s">
        <v>194</v>
      </c>
      <c r="D156" s="171" t="s">
        <v>153</v>
      </c>
      <c r="E156" s="172" t="s">
        <v>195</v>
      </c>
      <c r="F156" s="173" t="s">
        <v>196</v>
      </c>
      <c r="G156" s="174" t="s">
        <v>197</v>
      </c>
      <c r="H156" s="175">
        <v>1</v>
      </c>
      <c r="I156" s="176"/>
      <c r="J156" s="177">
        <f t="shared" si="15"/>
        <v>0</v>
      </c>
      <c r="K156" s="178"/>
      <c r="L156" s="34"/>
      <c r="M156" s="179"/>
      <c r="N156" s="141" t="s">
        <v>39</v>
      </c>
      <c r="P156" s="180">
        <f t="shared" si="16"/>
        <v>0</v>
      </c>
      <c r="Q156" s="180">
        <v>0</v>
      </c>
      <c r="R156" s="180">
        <f t="shared" si="17"/>
        <v>0</v>
      </c>
      <c r="S156" s="180">
        <v>0</v>
      </c>
      <c r="T156" s="181">
        <f t="shared" si="18"/>
        <v>0</v>
      </c>
      <c r="AR156" s="182" t="s">
        <v>157</v>
      </c>
      <c r="AT156" s="182" t="s">
        <v>153</v>
      </c>
      <c r="AU156" s="182" t="s">
        <v>130</v>
      </c>
      <c r="AY156" s="16" t="s">
        <v>151</v>
      </c>
      <c r="BE156" s="102">
        <f t="shared" si="19"/>
        <v>0</v>
      </c>
      <c r="BF156" s="102">
        <f t="shared" si="20"/>
        <v>0</v>
      </c>
      <c r="BG156" s="102">
        <f t="shared" si="21"/>
        <v>0</v>
      </c>
      <c r="BH156" s="102">
        <f t="shared" si="22"/>
        <v>0</v>
      </c>
      <c r="BI156" s="102">
        <f t="shared" si="23"/>
        <v>0</v>
      </c>
      <c r="BJ156" s="16" t="s">
        <v>130</v>
      </c>
      <c r="BK156" s="102">
        <f t="shared" si="24"/>
        <v>0</v>
      </c>
      <c r="BL156" s="16" t="s">
        <v>157</v>
      </c>
      <c r="BM156" s="182" t="s">
        <v>198</v>
      </c>
    </row>
    <row r="157" spans="2:65" s="33" customFormat="1" ht="24.2" customHeight="1">
      <c r="B157" s="142"/>
      <c r="C157" s="171" t="s">
        <v>182</v>
      </c>
      <c r="D157" s="171" t="s">
        <v>153</v>
      </c>
      <c r="E157" s="172" t="s">
        <v>199</v>
      </c>
      <c r="F157" s="173" t="s">
        <v>200</v>
      </c>
      <c r="G157" s="174" t="s">
        <v>161</v>
      </c>
      <c r="H157" s="175">
        <v>147.56399999999999</v>
      </c>
      <c r="I157" s="176"/>
      <c r="J157" s="177">
        <f t="shared" si="15"/>
        <v>0</v>
      </c>
      <c r="K157" s="178"/>
      <c r="L157" s="34"/>
      <c r="M157" s="179"/>
      <c r="N157" s="141" t="s">
        <v>39</v>
      </c>
      <c r="P157" s="180">
        <f t="shared" si="16"/>
        <v>0</v>
      </c>
      <c r="Q157" s="180">
        <v>0</v>
      </c>
      <c r="R157" s="180">
        <f t="shared" si="17"/>
        <v>0</v>
      </c>
      <c r="S157" s="180">
        <v>0</v>
      </c>
      <c r="T157" s="181">
        <f t="shared" si="18"/>
        <v>0</v>
      </c>
      <c r="AR157" s="182" t="s">
        <v>157</v>
      </c>
      <c r="AT157" s="182" t="s">
        <v>153</v>
      </c>
      <c r="AU157" s="182" t="s">
        <v>130</v>
      </c>
      <c r="AY157" s="16" t="s">
        <v>151</v>
      </c>
      <c r="BE157" s="102">
        <f t="shared" si="19"/>
        <v>0</v>
      </c>
      <c r="BF157" s="102">
        <f t="shared" si="20"/>
        <v>0</v>
      </c>
      <c r="BG157" s="102">
        <f t="shared" si="21"/>
        <v>0</v>
      </c>
      <c r="BH157" s="102">
        <f t="shared" si="22"/>
        <v>0</v>
      </c>
      <c r="BI157" s="102">
        <f t="shared" si="23"/>
        <v>0</v>
      </c>
      <c r="BJ157" s="16" t="s">
        <v>130</v>
      </c>
      <c r="BK157" s="102">
        <f t="shared" si="24"/>
        <v>0</v>
      </c>
      <c r="BL157" s="16" t="s">
        <v>157</v>
      </c>
      <c r="BM157" s="182" t="s">
        <v>201</v>
      </c>
    </row>
    <row r="158" spans="2:65" s="33" customFormat="1" ht="16.5" customHeight="1">
      <c r="B158" s="142"/>
      <c r="C158" s="171" t="s">
        <v>202</v>
      </c>
      <c r="D158" s="171" t="s">
        <v>153</v>
      </c>
      <c r="E158" s="172" t="s">
        <v>203</v>
      </c>
      <c r="F158" s="173" t="s">
        <v>204</v>
      </c>
      <c r="G158" s="174" t="s">
        <v>161</v>
      </c>
      <c r="H158" s="175">
        <v>103.95699999999999</v>
      </c>
      <c r="I158" s="176"/>
      <c r="J158" s="177">
        <f t="shared" si="15"/>
        <v>0</v>
      </c>
      <c r="K158" s="178"/>
      <c r="L158" s="34"/>
      <c r="M158" s="179"/>
      <c r="N158" s="141" t="s">
        <v>39</v>
      </c>
      <c r="P158" s="180">
        <f t="shared" si="16"/>
        <v>0</v>
      </c>
      <c r="Q158" s="180">
        <v>2.4157199999999999</v>
      </c>
      <c r="R158" s="180">
        <f t="shared" si="17"/>
        <v>251.13100403999997</v>
      </c>
      <c r="S158" s="180">
        <v>0</v>
      </c>
      <c r="T158" s="181">
        <f t="shared" si="18"/>
        <v>0</v>
      </c>
      <c r="AR158" s="182" t="s">
        <v>157</v>
      </c>
      <c r="AT158" s="182" t="s">
        <v>153</v>
      </c>
      <c r="AU158" s="182" t="s">
        <v>130</v>
      </c>
      <c r="AY158" s="16" t="s">
        <v>151</v>
      </c>
      <c r="BE158" s="102">
        <f t="shared" si="19"/>
        <v>0</v>
      </c>
      <c r="BF158" s="102">
        <f t="shared" si="20"/>
        <v>0</v>
      </c>
      <c r="BG158" s="102">
        <f t="shared" si="21"/>
        <v>0</v>
      </c>
      <c r="BH158" s="102">
        <f t="shared" si="22"/>
        <v>0</v>
      </c>
      <c r="BI158" s="102">
        <f t="shared" si="23"/>
        <v>0</v>
      </c>
      <c r="BJ158" s="16" t="s">
        <v>130</v>
      </c>
      <c r="BK158" s="102">
        <f t="shared" si="24"/>
        <v>0</v>
      </c>
      <c r="BL158" s="16" t="s">
        <v>157</v>
      </c>
      <c r="BM158" s="182" t="s">
        <v>205</v>
      </c>
    </row>
    <row r="159" spans="2:65" s="33" customFormat="1" ht="16.5" customHeight="1">
      <c r="B159" s="142"/>
      <c r="C159" s="171" t="s">
        <v>206</v>
      </c>
      <c r="D159" s="171" t="s">
        <v>153</v>
      </c>
      <c r="E159" s="172" t="s">
        <v>207</v>
      </c>
      <c r="F159" s="173" t="s">
        <v>208</v>
      </c>
      <c r="G159" s="174" t="s">
        <v>156</v>
      </c>
      <c r="H159" s="175">
        <v>5.1909999999999998</v>
      </c>
      <c r="I159" s="176"/>
      <c r="J159" s="177">
        <f t="shared" si="15"/>
        <v>0</v>
      </c>
      <c r="K159" s="178"/>
      <c r="L159" s="34"/>
      <c r="M159" s="179"/>
      <c r="N159" s="141" t="s">
        <v>39</v>
      </c>
      <c r="P159" s="180">
        <f t="shared" si="16"/>
        <v>0</v>
      </c>
      <c r="Q159" s="180">
        <v>1.6000000000000001E-3</v>
      </c>
      <c r="R159" s="180">
        <f t="shared" si="17"/>
        <v>8.3055999999999998E-3</v>
      </c>
      <c r="S159" s="180">
        <v>0</v>
      </c>
      <c r="T159" s="181">
        <f t="shared" si="18"/>
        <v>0</v>
      </c>
      <c r="AR159" s="182" t="s">
        <v>157</v>
      </c>
      <c r="AT159" s="182" t="s">
        <v>153</v>
      </c>
      <c r="AU159" s="182" t="s">
        <v>130</v>
      </c>
      <c r="AY159" s="16" t="s">
        <v>151</v>
      </c>
      <c r="BE159" s="102">
        <f t="shared" si="19"/>
        <v>0</v>
      </c>
      <c r="BF159" s="102">
        <f t="shared" si="20"/>
        <v>0</v>
      </c>
      <c r="BG159" s="102">
        <f t="shared" si="21"/>
        <v>0</v>
      </c>
      <c r="BH159" s="102">
        <f t="shared" si="22"/>
        <v>0</v>
      </c>
      <c r="BI159" s="102">
        <f t="shared" si="23"/>
        <v>0</v>
      </c>
      <c r="BJ159" s="16" t="s">
        <v>130</v>
      </c>
      <c r="BK159" s="102">
        <f t="shared" si="24"/>
        <v>0</v>
      </c>
      <c r="BL159" s="16" t="s">
        <v>157</v>
      </c>
      <c r="BM159" s="182" t="s">
        <v>209</v>
      </c>
    </row>
    <row r="160" spans="2:65" s="33" customFormat="1" ht="16.5" customHeight="1">
      <c r="B160" s="142"/>
      <c r="C160" s="171" t="s">
        <v>210</v>
      </c>
      <c r="D160" s="171" t="s">
        <v>153</v>
      </c>
      <c r="E160" s="172" t="s">
        <v>211</v>
      </c>
      <c r="F160" s="173" t="s">
        <v>212</v>
      </c>
      <c r="G160" s="174" t="s">
        <v>156</v>
      </c>
      <c r="H160" s="175">
        <v>5.1909999999999998</v>
      </c>
      <c r="I160" s="176"/>
      <c r="J160" s="177">
        <f t="shared" si="15"/>
        <v>0</v>
      </c>
      <c r="K160" s="178"/>
      <c r="L160" s="34"/>
      <c r="M160" s="179"/>
      <c r="N160" s="141" t="s">
        <v>39</v>
      </c>
      <c r="P160" s="180">
        <f t="shared" si="16"/>
        <v>0</v>
      </c>
      <c r="Q160" s="180">
        <v>0</v>
      </c>
      <c r="R160" s="180">
        <f t="shared" si="17"/>
        <v>0</v>
      </c>
      <c r="S160" s="180">
        <v>0</v>
      </c>
      <c r="T160" s="181">
        <f t="shared" si="18"/>
        <v>0</v>
      </c>
      <c r="AR160" s="182" t="s">
        <v>157</v>
      </c>
      <c r="AT160" s="182" t="s">
        <v>153</v>
      </c>
      <c r="AU160" s="182" t="s">
        <v>130</v>
      </c>
      <c r="AY160" s="16" t="s">
        <v>151</v>
      </c>
      <c r="BE160" s="102">
        <f t="shared" si="19"/>
        <v>0</v>
      </c>
      <c r="BF160" s="102">
        <f t="shared" si="20"/>
        <v>0</v>
      </c>
      <c r="BG160" s="102">
        <f t="shared" si="21"/>
        <v>0</v>
      </c>
      <c r="BH160" s="102">
        <f t="shared" si="22"/>
        <v>0</v>
      </c>
      <c r="BI160" s="102">
        <f t="shared" si="23"/>
        <v>0</v>
      </c>
      <c r="BJ160" s="16" t="s">
        <v>130</v>
      </c>
      <c r="BK160" s="102">
        <f t="shared" si="24"/>
        <v>0</v>
      </c>
      <c r="BL160" s="16" t="s">
        <v>157</v>
      </c>
      <c r="BM160" s="182" t="s">
        <v>213</v>
      </c>
    </row>
    <row r="161" spans="2:65" s="158" customFormat="1" ht="22.9" customHeight="1">
      <c r="B161" s="159"/>
      <c r="D161" s="160" t="s">
        <v>72</v>
      </c>
      <c r="E161" s="169" t="s">
        <v>166</v>
      </c>
      <c r="F161" s="169" t="s">
        <v>214</v>
      </c>
      <c r="I161" s="162"/>
      <c r="J161" s="170">
        <f>BK161</f>
        <v>0</v>
      </c>
      <c r="L161" s="159"/>
      <c r="M161" s="164"/>
      <c r="P161" s="165">
        <f>SUM(P162:P169)</f>
        <v>0</v>
      </c>
      <c r="R161" s="165">
        <f>SUM(R162:R169)</f>
        <v>208.96560673919998</v>
      </c>
      <c r="T161" s="166">
        <f>SUM(T162:T169)</f>
        <v>0</v>
      </c>
      <c r="AR161" s="160" t="s">
        <v>81</v>
      </c>
      <c r="AT161" s="167" t="s">
        <v>72</v>
      </c>
      <c r="AU161" s="167" t="s">
        <v>81</v>
      </c>
      <c r="AY161" s="160" t="s">
        <v>151</v>
      </c>
      <c r="BK161" s="168">
        <f>SUM(BK162:BK169)</f>
        <v>0</v>
      </c>
    </row>
    <row r="162" spans="2:65" s="33" customFormat="1" ht="24.2" customHeight="1">
      <c r="B162" s="142"/>
      <c r="C162" s="171" t="s">
        <v>215</v>
      </c>
      <c r="D162" s="171" t="s">
        <v>153</v>
      </c>
      <c r="E162" s="172" t="s">
        <v>216</v>
      </c>
      <c r="F162" s="173" t="s">
        <v>217</v>
      </c>
      <c r="G162" s="174" t="s">
        <v>161</v>
      </c>
      <c r="H162" s="175">
        <v>87.067999999999998</v>
      </c>
      <c r="I162" s="176"/>
      <c r="J162" s="177">
        <f t="shared" ref="J162:J169" si="25">ROUND(I162*H162,2)</f>
        <v>0</v>
      </c>
      <c r="K162" s="178"/>
      <c r="L162" s="34"/>
      <c r="M162" s="179"/>
      <c r="N162" s="141" t="s">
        <v>39</v>
      </c>
      <c r="P162" s="180">
        <f t="shared" ref="P162:P169" si="26">O162*H162</f>
        <v>0</v>
      </c>
      <c r="Q162" s="180">
        <v>2.3254766999999998</v>
      </c>
      <c r="R162" s="180">
        <f t="shared" ref="R162:R169" si="27">Q162*H162</f>
        <v>202.47460531559997</v>
      </c>
      <c r="S162" s="180">
        <v>0</v>
      </c>
      <c r="T162" s="181">
        <f t="shared" ref="T162:T169" si="28">S162*H162</f>
        <v>0</v>
      </c>
      <c r="AR162" s="182" t="s">
        <v>157</v>
      </c>
      <c r="AT162" s="182" t="s">
        <v>153</v>
      </c>
      <c r="AU162" s="182" t="s">
        <v>130</v>
      </c>
      <c r="AY162" s="16" t="s">
        <v>151</v>
      </c>
      <c r="BE162" s="102">
        <f t="shared" ref="BE162:BE169" si="29">IF(N162="základná",J162,0)</f>
        <v>0</v>
      </c>
      <c r="BF162" s="102">
        <f t="shared" ref="BF162:BF169" si="30">IF(N162="znížená",J162,0)</f>
        <v>0</v>
      </c>
      <c r="BG162" s="102">
        <f t="shared" ref="BG162:BG169" si="31">IF(N162="zákl. prenesená",J162,0)</f>
        <v>0</v>
      </c>
      <c r="BH162" s="102">
        <f t="shared" ref="BH162:BH169" si="32">IF(N162="zníž. prenesená",J162,0)</f>
        <v>0</v>
      </c>
      <c r="BI162" s="102">
        <f t="shared" ref="BI162:BI169" si="33">IF(N162="nulová",J162,0)</f>
        <v>0</v>
      </c>
      <c r="BJ162" s="16" t="s">
        <v>130</v>
      </c>
      <c r="BK162" s="102">
        <f t="shared" ref="BK162:BK169" si="34">ROUND(I162*H162,2)</f>
        <v>0</v>
      </c>
      <c r="BL162" s="16" t="s">
        <v>157</v>
      </c>
      <c r="BM162" s="182" t="s">
        <v>218</v>
      </c>
    </row>
    <row r="163" spans="2:65" s="33" customFormat="1" ht="24.2" customHeight="1">
      <c r="B163" s="142"/>
      <c r="C163" s="171" t="s">
        <v>219</v>
      </c>
      <c r="D163" s="171" t="s">
        <v>153</v>
      </c>
      <c r="E163" s="172" t="s">
        <v>220</v>
      </c>
      <c r="F163" s="173" t="s">
        <v>221</v>
      </c>
      <c r="G163" s="174" t="s">
        <v>156</v>
      </c>
      <c r="H163" s="175">
        <v>869.84799999999996</v>
      </c>
      <c r="I163" s="176"/>
      <c r="J163" s="177">
        <f t="shared" si="25"/>
        <v>0</v>
      </c>
      <c r="K163" s="178"/>
      <c r="L163" s="34"/>
      <c r="M163" s="179"/>
      <c r="N163" s="141" t="s">
        <v>39</v>
      </c>
      <c r="P163" s="180">
        <f t="shared" si="26"/>
        <v>0</v>
      </c>
      <c r="Q163" s="180">
        <v>2.2956999999999999E-3</v>
      </c>
      <c r="R163" s="180">
        <f t="shared" si="27"/>
        <v>1.9969100535999997</v>
      </c>
      <c r="S163" s="180">
        <v>0</v>
      </c>
      <c r="T163" s="181">
        <f t="shared" si="28"/>
        <v>0</v>
      </c>
      <c r="AR163" s="182" t="s">
        <v>157</v>
      </c>
      <c r="AT163" s="182" t="s">
        <v>153</v>
      </c>
      <c r="AU163" s="182" t="s">
        <v>130</v>
      </c>
      <c r="AY163" s="16" t="s">
        <v>151</v>
      </c>
      <c r="BE163" s="102">
        <f t="shared" si="29"/>
        <v>0</v>
      </c>
      <c r="BF163" s="102">
        <f t="shared" si="30"/>
        <v>0</v>
      </c>
      <c r="BG163" s="102">
        <f t="shared" si="31"/>
        <v>0</v>
      </c>
      <c r="BH163" s="102">
        <f t="shared" si="32"/>
        <v>0</v>
      </c>
      <c r="BI163" s="102">
        <f t="shared" si="33"/>
        <v>0</v>
      </c>
      <c r="BJ163" s="16" t="s">
        <v>130</v>
      </c>
      <c r="BK163" s="102">
        <f t="shared" si="34"/>
        <v>0</v>
      </c>
      <c r="BL163" s="16" t="s">
        <v>157</v>
      </c>
      <c r="BM163" s="182" t="s">
        <v>222</v>
      </c>
    </row>
    <row r="164" spans="2:65" s="33" customFormat="1" ht="24.2" customHeight="1">
      <c r="B164" s="142"/>
      <c r="C164" s="171" t="s">
        <v>223</v>
      </c>
      <c r="D164" s="171" t="s">
        <v>153</v>
      </c>
      <c r="E164" s="172" t="s">
        <v>224</v>
      </c>
      <c r="F164" s="173" t="s">
        <v>225</v>
      </c>
      <c r="G164" s="174" t="s">
        <v>156</v>
      </c>
      <c r="H164" s="175">
        <v>869.84799999999996</v>
      </c>
      <c r="I164" s="176"/>
      <c r="J164" s="177">
        <f t="shared" si="25"/>
        <v>0</v>
      </c>
      <c r="K164" s="178"/>
      <c r="L164" s="34"/>
      <c r="M164" s="179"/>
      <c r="N164" s="141" t="s">
        <v>39</v>
      </c>
      <c r="P164" s="180">
        <f t="shared" si="26"/>
        <v>0</v>
      </c>
      <c r="Q164" s="180">
        <v>0</v>
      </c>
      <c r="R164" s="180">
        <f t="shared" si="27"/>
        <v>0</v>
      </c>
      <c r="S164" s="180">
        <v>0</v>
      </c>
      <c r="T164" s="181">
        <f t="shared" si="28"/>
        <v>0</v>
      </c>
      <c r="AR164" s="182" t="s">
        <v>157</v>
      </c>
      <c r="AT164" s="182" t="s">
        <v>153</v>
      </c>
      <c r="AU164" s="182" t="s">
        <v>130</v>
      </c>
      <c r="AY164" s="16" t="s">
        <v>151</v>
      </c>
      <c r="BE164" s="102">
        <f t="shared" si="29"/>
        <v>0</v>
      </c>
      <c r="BF164" s="102">
        <f t="shared" si="30"/>
        <v>0</v>
      </c>
      <c r="BG164" s="102">
        <f t="shared" si="31"/>
        <v>0</v>
      </c>
      <c r="BH164" s="102">
        <f t="shared" si="32"/>
        <v>0</v>
      </c>
      <c r="BI164" s="102">
        <f t="shared" si="33"/>
        <v>0</v>
      </c>
      <c r="BJ164" s="16" t="s">
        <v>130</v>
      </c>
      <c r="BK164" s="102">
        <f t="shared" si="34"/>
        <v>0</v>
      </c>
      <c r="BL164" s="16" t="s">
        <v>157</v>
      </c>
      <c r="BM164" s="182" t="s">
        <v>226</v>
      </c>
    </row>
    <row r="165" spans="2:65" s="33" customFormat="1" ht="24.2" customHeight="1">
      <c r="B165" s="142"/>
      <c r="C165" s="171" t="s">
        <v>227</v>
      </c>
      <c r="D165" s="171" t="s">
        <v>153</v>
      </c>
      <c r="E165" s="172" t="s">
        <v>228</v>
      </c>
      <c r="F165" s="173" t="s">
        <v>229</v>
      </c>
      <c r="G165" s="174" t="s">
        <v>230</v>
      </c>
      <c r="H165" s="175">
        <v>4.3529999999999998</v>
      </c>
      <c r="I165" s="176"/>
      <c r="J165" s="177">
        <f t="shared" si="25"/>
        <v>0</v>
      </c>
      <c r="K165" s="178"/>
      <c r="L165" s="34"/>
      <c r="M165" s="179"/>
      <c r="N165" s="141" t="s">
        <v>39</v>
      </c>
      <c r="P165" s="180">
        <f t="shared" si="26"/>
        <v>0</v>
      </c>
      <c r="Q165" s="180">
        <v>1.0152099999999999</v>
      </c>
      <c r="R165" s="180">
        <f t="shared" si="27"/>
        <v>4.4192091299999996</v>
      </c>
      <c r="S165" s="180">
        <v>0</v>
      </c>
      <c r="T165" s="181">
        <f t="shared" si="28"/>
        <v>0</v>
      </c>
      <c r="AR165" s="182" t="s">
        <v>157</v>
      </c>
      <c r="AT165" s="182" t="s">
        <v>153</v>
      </c>
      <c r="AU165" s="182" t="s">
        <v>130</v>
      </c>
      <c r="AY165" s="16" t="s">
        <v>151</v>
      </c>
      <c r="BE165" s="102">
        <f t="shared" si="29"/>
        <v>0</v>
      </c>
      <c r="BF165" s="102">
        <f t="shared" si="30"/>
        <v>0</v>
      </c>
      <c r="BG165" s="102">
        <f t="shared" si="31"/>
        <v>0</v>
      </c>
      <c r="BH165" s="102">
        <f t="shared" si="32"/>
        <v>0</v>
      </c>
      <c r="BI165" s="102">
        <f t="shared" si="33"/>
        <v>0</v>
      </c>
      <c r="BJ165" s="16" t="s">
        <v>130</v>
      </c>
      <c r="BK165" s="102">
        <f t="shared" si="34"/>
        <v>0</v>
      </c>
      <c r="BL165" s="16" t="s">
        <v>157</v>
      </c>
      <c r="BM165" s="182" t="s">
        <v>231</v>
      </c>
    </row>
    <row r="166" spans="2:65" s="33" customFormat="1" ht="16.5" customHeight="1">
      <c r="B166" s="142"/>
      <c r="C166" s="171" t="s">
        <v>6</v>
      </c>
      <c r="D166" s="171" t="s">
        <v>153</v>
      </c>
      <c r="E166" s="172" t="s">
        <v>232</v>
      </c>
      <c r="F166" s="173" t="s">
        <v>233</v>
      </c>
      <c r="G166" s="174" t="s">
        <v>161</v>
      </c>
      <c r="H166" s="175">
        <v>0.64300000000000002</v>
      </c>
      <c r="I166" s="176"/>
      <c r="J166" s="177">
        <f t="shared" si="25"/>
        <v>0</v>
      </c>
      <c r="K166" s="178"/>
      <c r="L166" s="34"/>
      <c r="M166" s="179"/>
      <c r="N166" s="141" t="s">
        <v>39</v>
      </c>
      <c r="P166" s="180">
        <f t="shared" si="26"/>
        <v>0</v>
      </c>
      <c r="Q166" s="180">
        <v>0</v>
      </c>
      <c r="R166" s="180">
        <f t="shared" si="27"/>
        <v>0</v>
      </c>
      <c r="S166" s="180">
        <v>0</v>
      </c>
      <c r="T166" s="181">
        <f t="shared" si="28"/>
        <v>0</v>
      </c>
      <c r="AR166" s="182" t="s">
        <v>157</v>
      </c>
      <c r="AT166" s="182" t="s">
        <v>153</v>
      </c>
      <c r="AU166" s="182" t="s">
        <v>130</v>
      </c>
      <c r="AY166" s="16" t="s">
        <v>151</v>
      </c>
      <c r="BE166" s="102">
        <f t="shared" si="29"/>
        <v>0</v>
      </c>
      <c r="BF166" s="102">
        <f t="shared" si="30"/>
        <v>0</v>
      </c>
      <c r="BG166" s="102">
        <f t="shared" si="31"/>
        <v>0</v>
      </c>
      <c r="BH166" s="102">
        <f t="shared" si="32"/>
        <v>0</v>
      </c>
      <c r="BI166" s="102">
        <f t="shared" si="33"/>
        <v>0</v>
      </c>
      <c r="BJ166" s="16" t="s">
        <v>130</v>
      </c>
      <c r="BK166" s="102">
        <f t="shared" si="34"/>
        <v>0</v>
      </c>
      <c r="BL166" s="16" t="s">
        <v>157</v>
      </c>
      <c r="BM166" s="182" t="s">
        <v>234</v>
      </c>
    </row>
    <row r="167" spans="2:65" s="33" customFormat="1" ht="24.2" customHeight="1">
      <c r="B167" s="142"/>
      <c r="C167" s="171" t="s">
        <v>235</v>
      </c>
      <c r="D167" s="171" t="s">
        <v>153</v>
      </c>
      <c r="E167" s="172" t="s">
        <v>236</v>
      </c>
      <c r="F167" s="173" t="s">
        <v>237</v>
      </c>
      <c r="G167" s="174" t="s">
        <v>156</v>
      </c>
      <c r="H167" s="175">
        <v>6.7720000000000002</v>
      </c>
      <c r="I167" s="176"/>
      <c r="J167" s="177">
        <f t="shared" si="25"/>
        <v>0</v>
      </c>
      <c r="K167" s="178"/>
      <c r="L167" s="34"/>
      <c r="M167" s="179"/>
      <c r="N167" s="141" t="s">
        <v>39</v>
      </c>
      <c r="P167" s="180">
        <f t="shared" si="26"/>
        <v>0</v>
      </c>
      <c r="Q167" s="180">
        <v>6.2399999999999999E-3</v>
      </c>
      <c r="R167" s="180">
        <f t="shared" si="27"/>
        <v>4.2257280000000001E-2</v>
      </c>
      <c r="S167" s="180">
        <v>0</v>
      </c>
      <c r="T167" s="181">
        <f t="shared" si="28"/>
        <v>0</v>
      </c>
      <c r="AR167" s="182" t="s">
        <v>157</v>
      </c>
      <c r="AT167" s="182" t="s">
        <v>153</v>
      </c>
      <c r="AU167" s="182" t="s">
        <v>130</v>
      </c>
      <c r="AY167" s="16" t="s">
        <v>151</v>
      </c>
      <c r="BE167" s="102">
        <f t="shared" si="29"/>
        <v>0</v>
      </c>
      <c r="BF167" s="102">
        <f t="shared" si="30"/>
        <v>0</v>
      </c>
      <c r="BG167" s="102">
        <f t="shared" si="31"/>
        <v>0</v>
      </c>
      <c r="BH167" s="102">
        <f t="shared" si="32"/>
        <v>0</v>
      </c>
      <c r="BI167" s="102">
        <f t="shared" si="33"/>
        <v>0</v>
      </c>
      <c r="BJ167" s="16" t="s">
        <v>130</v>
      </c>
      <c r="BK167" s="102">
        <f t="shared" si="34"/>
        <v>0</v>
      </c>
      <c r="BL167" s="16" t="s">
        <v>157</v>
      </c>
      <c r="BM167" s="182" t="s">
        <v>238</v>
      </c>
    </row>
    <row r="168" spans="2:65" s="33" customFormat="1" ht="24.2" customHeight="1">
      <c r="B168" s="142"/>
      <c r="C168" s="171" t="s">
        <v>239</v>
      </c>
      <c r="D168" s="171" t="s">
        <v>153</v>
      </c>
      <c r="E168" s="172" t="s">
        <v>240</v>
      </c>
      <c r="F168" s="173" t="s">
        <v>241</v>
      </c>
      <c r="G168" s="174" t="s">
        <v>156</v>
      </c>
      <c r="H168" s="175">
        <v>6.7720000000000002</v>
      </c>
      <c r="I168" s="176"/>
      <c r="J168" s="177">
        <f t="shared" si="25"/>
        <v>0</v>
      </c>
      <c r="K168" s="178"/>
      <c r="L168" s="34"/>
      <c r="M168" s="179"/>
      <c r="N168" s="141" t="s">
        <v>39</v>
      </c>
      <c r="P168" s="180">
        <f t="shared" si="26"/>
        <v>0</v>
      </c>
      <c r="Q168" s="180">
        <v>0</v>
      </c>
      <c r="R168" s="180">
        <f t="shared" si="27"/>
        <v>0</v>
      </c>
      <c r="S168" s="180">
        <v>0</v>
      </c>
      <c r="T168" s="181">
        <f t="shared" si="28"/>
        <v>0</v>
      </c>
      <c r="AR168" s="182" t="s">
        <v>157</v>
      </c>
      <c r="AT168" s="182" t="s">
        <v>153</v>
      </c>
      <c r="AU168" s="182" t="s">
        <v>130</v>
      </c>
      <c r="AY168" s="16" t="s">
        <v>151</v>
      </c>
      <c r="BE168" s="102">
        <f t="shared" si="29"/>
        <v>0</v>
      </c>
      <c r="BF168" s="102">
        <f t="shared" si="30"/>
        <v>0</v>
      </c>
      <c r="BG168" s="102">
        <f t="shared" si="31"/>
        <v>0</v>
      </c>
      <c r="BH168" s="102">
        <f t="shared" si="32"/>
        <v>0</v>
      </c>
      <c r="BI168" s="102">
        <f t="shared" si="33"/>
        <v>0</v>
      </c>
      <c r="BJ168" s="16" t="s">
        <v>130</v>
      </c>
      <c r="BK168" s="102">
        <f t="shared" si="34"/>
        <v>0</v>
      </c>
      <c r="BL168" s="16" t="s">
        <v>157</v>
      </c>
      <c r="BM168" s="182" t="s">
        <v>242</v>
      </c>
    </row>
    <row r="169" spans="2:65" s="33" customFormat="1" ht="21.75" customHeight="1">
      <c r="B169" s="142"/>
      <c r="C169" s="171" t="s">
        <v>243</v>
      </c>
      <c r="D169" s="171" t="s">
        <v>153</v>
      </c>
      <c r="E169" s="172" t="s">
        <v>244</v>
      </c>
      <c r="F169" s="173" t="s">
        <v>245</v>
      </c>
      <c r="G169" s="174" t="s">
        <v>230</v>
      </c>
      <c r="H169" s="175">
        <v>3.2000000000000001E-2</v>
      </c>
      <c r="I169" s="176"/>
      <c r="J169" s="177">
        <f t="shared" si="25"/>
        <v>0</v>
      </c>
      <c r="K169" s="178"/>
      <c r="L169" s="34"/>
      <c r="M169" s="179"/>
      <c r="N169" s="141" t="s">
        <v>39</v>
      </c>
      <c r="P169" s="180">
        <f t="shared" si="26"/>
        <v>0</v>
      </c>
      <c r="Q169" s="180">
        <v>1.01953</v>
      </c>
      <c r="R169" s="180">
        <f t="shared" si="27"/>
        <v>3.2624960000000001E-2</v>
      </c>
      <c r="S169" s="180">
        <v>0</v>
      </c>
      <c r="T169" s="181">
        <f t="shared" si="28"/>
        <v>0</v>
      </c>
      <c r="AR169" s="182" t="s">
        <v>157</v>
      </c>
      <c r="AT169" s="182" t="s">
        <v>153</v>
      </c>
      <c r="AU169" s="182" t="s">
        <v>130</v>
      </c>
      <c r="AY169" s="16" t="s">
        <v>151</v>
      </c>
      <c r="BE169" s="102">
        <f t="shared" si="29"/>
        <v>0</v>
      </c>
      <c r="BF169" s="102">
        <f t="shared" si="30"/>
        <v>0</v>
      </c>
      <c r="BG169" s="102">
        <f t="shared" si="31"/>
        <v>0</v>
      </c>
      <c r="BH169" s="102">
        <f t="shared" si="32"/>
        <v>0</v>
      </c>
      <c r="BI169" s="102">
        <f t="shared" si="33"/>
        <v>0</v>
      </c>
      <c r="BJ169" s="16" t="s">
        <v>130</v>
      </c>
      <c r="BK169" s="102">
        <f t="shared" si="34"/>
        <v>0</v>
      </c>
      <c r="BL169" s="16" t="s">
        <v>157</v>
      </c>
      <c r="BM169" s="182" t="s">
        <v>246</v>
      </c>
    </row>
    <row r="170" spans="2:65" s="158" customFormat="1" ht="22.9" customHeight="1">
      <c r="B170" s="159"/>
      <c r="D170" s="160" t="s">
        <v>72</v>
      </c>
      <c r="E170" s="169" t="s">
        <v>157</v>
      </c>
      <c r="F170" s="169" t="s">
        <v>247</v>
      </c>
      <c r="I170" s="162"/>
      <c r="J170" s="170">
        <f>BK170</f>
        <v>0</v>
      </c>
      <c r="L170" s="159"/>
      <c r="M170" s="164"/>
      <c r="P170" s="165">
        <f>P171</f>
        <v>0</v>
      </c>
      <c r="R170" s="165">
        <f>R171</f>
        <v>0</v>
      </c>
      <c r="T170" s="166">
        <f>T171</f>
        <v>0</v>
      </c>
      <c r="AR170" s="160" t="s">
        <v>81</v>
      </c>
      <c r="AT170" s="167" t="s">
        <v>72</v>
      </c>
      <c r="AU170" s="167" t="s">
        <v>81</v>
      </c>
      <c r="AY170" s="160" t="s">
        <v>151</v>
      </c>
      <c r="BK170" s="168">
        <f>BK171</f>
        <v>0</v>
      </c>
    </row>
    <row r="171" spans="2:65" s="33" customFormat="1" ht="49.15" customHeight="1">
      <c r="B171" s="142"/>
      <c r="C171" s="171" t="s">
        <v>205</v>
      </c>
      <c r="D171" s="171" t="s">
        <v>153</v>
      </c>
      <c r="E171" s="172" t="s">
        <v>248</v>
      </c>
      <c r="F171" s="173" t="s">
        <v>249</v>
      </c>
      <c r="G171" s="174" t="s">
        <v>250</v>
      </c>
      <c r="H171" s="175">
        <v>14996.1</v>
      </c>
      <c r="I171" s="176"/>
      <c r="J171" s="177">
        <f>ROUND(I171*H171,2)</f>
        <v>0</v>
      </c>
      <c r="K171" s="178"/>
      <c r="L171" s="34"/>
      <c r="M171" s="179"/>
      <c r="N171" s="141" t="s">
        <v>39</v>
      </c>
      <c r="P171" s="180">
        <f>O171*H171</f>
        <v>0</v>
      </c>
      <c r="Q171" s="180">
        <v>0</v>
      </c>
      <c r="R171" s="180">
        <f>Q171*H171</f>
        <v>0</v>
      </c>
      <c r="S171" s="180">
        <v>0</v>
      </c>
      <c r="T171" s="181">
        <f>S171*H171</f>
        <v>0</v>
      </c>
      <c r="AR171" s="182" t="s">
        <v>157</v>
      </c>
      <c r="AT171" s="182" t="s">
        <v>153</v>
      </c>
      <c r="AU171" s="182" t="s">
        <v>130</v>
      </c>
      <c r="AY171" s="16" t="s">
        <v>151</v>
      </c>
      <c r="BE171" s="102">
        <f>IF(N171="základná",J171,0)</f>
        <v>0</v>
      </c>
      <c r="BF171" s="102">
        <f>IF(N171="znížená",J171,0)</f>
        <v>0</v>
      </c>
      <c r="BG171" s="102">
        <f>IF(N171="zákl. prenesená",J171,0)</f>
        <v>0</v>
      </c>
      <c r="BH171" s="102">
        <f>IF(N171="zníž. prenesená",J171,0)</f>
        <v>0</v>
      </c>
      <c r="BI171" s="102">
        <f>IF(N171="nulová",J171,0)</f>
        <v>0</v>
      </c>
      <c r="BJ171" s="16" t="s">
        <v>130</v>
      </c>
      <c r="BK171" s="102">
        <f>ROUND(I171*H171,2)</f>
        <v>0</v>
      </c>
      <c r="BL171" s="16" t="s">
        <v>157</v>
      </c>
      <c r="BM171" s="182" t="s">
        <v>251</v>
      </c>
    </row>
    <row r="172" spans="2:65" s="158" customFormat="1" ht="22.9" customHeight="1">
      <c r="B172" s="159"/>
      <c r="D172" s="160" t="s">
        <v>72</v>
      </c>
      <c r="E172" s="169" t="s">
        <v>172</v>
      </c>
      <c r="F172" s="169" t="s">
        <v>252</v>
      </c>
      <c r="I172" s="162"/>
      <c r="J172" s="170">
        <f>BK172</f>
        <v>0</v>
      </c>
      <c r="L172" s="159"/>
      <c r="M172" s="164"/>
      <c r="P172" s="165">
        <f>SUM(P173:P175)</f>
        <v>0</v>
      </c>
      <c r="R172" s="165">
        <f>SUM(R173:R175)</f>
        <v>62.903580000000005</v>
      </c>
      <c r="T172" s="166">
        <f>SUM(T173:T175)</f>
        <v>0</v>
      </c>
      <c r="AR172" s="160" t="s">
        <v>81</v>
      </c>
      <c r="AT172" s="167" t="s">
        <v>72</v>
      </c>
      <c r="AU172" s="167" t="s">
        <v>81</v>
      </c>
      <c r="AY172" s="160" t="s">
        <v>151</v>
      </c>
      <c r="BK172" s="168">
        <f>SUM(BK173:BK175)</f>
        <v>0</v>
      </c>
    </row>
    <row r="173" spans="2:65" s="33" customFormat="1" ht="33" customHeight="1">
      <c r="B173" s="142"/>
      <c r="C173" s="171" t="s">
        <v>253</v>
      </c>
      <c r="D173" s="171" t="s">
        <v>153</v>
      </c>
      <c r="E173" s="172" t="s">
        <v>254</v>
      </c>
      <c r="F173" s="173" t="s">
        <v>255</v>
      </c>
      <c r="G173" s="174" t="s">
        <v>156</v>
      </c>
      <c r="H173" s="175">
        <v>154</v>
      </c>
      <c r="I173" s="176"/>
      <c r="J173" s="177">
        <f>ROUND(I173*H173,2)</f>
        <v>0</v>
      </c>
      <c r="K173" s="178"/>
      <c r="L173" s="34"/>
      <c r="M173" s="179"/>
      <c r="N173" s="141" t="s">
        <v>39</v>
      </c>
      <c r="P173" s="180">
        <f>O173*H173</f>
        <v>0</v>
      </c>
      <c r="Q173" s="180">
        <v>0</v>
      </c>
      <c r="R173" s="180">
        <f>Q173*H173</f>
        <v>0</v>
      </c>
      <c r="S173" s="180">
        <v>0</v>
      </c>
      <c r="T173" s="181">
        <f>S173*H173</f>
        <v>0</v>
      </c>
      <c r="AR173" s="182" t="s">
        <v>157</v>
      </c>
      <c r="AT173" s="182" t="s">
        <v>153</v>
      </c>
      <c r="AU173" s="182" t="s">
        <v>130</v>
      </c>
      <c r="AY173" s="16" t="s">
        <v>151</v>
      </c>
      <c r="BE173" s="102">
        <f>IF(N173="základná",J173,0)</f>
        <v>0</v>
      </c>
      <c r="BF173" s="102">
        <f>IF(N173="znížená",J173,0)</f>
        <v>0</v>
      </c>
      <c r="BG173" s="102">
        <f>IF(N173="zákl. prenesená",J173,0)</f>
        <v>0</v>
      </c>
      <c r="BH173" s="102">
        <f>IF(N173="zníž. prenesená",J173,0)</f>
        <v>0</v>
      </c>
      <c r="BI173" s="102">
        <f>IF(N173="nulová",J173,0)</f>
        <v>0</v>
      </c>
      <c r="BJ173" s="16" t="s">
        <v>130</v>
      </c>
      <c r="BK173" s="102">
        <f>ROUND(I173*H173,2)</f>
        <v>0</v>
      </c>
      <c r="BL173" s="16" t="s">
        <v>157</v>
      </c>
      <c r="BM173" s="182" t="s">
        <v>256</v>
      </c>
    </row>
    <row r="174" spans="2:65" s="33" customFormat="1" ht="24.2" customHeight="1">
      <c r="B174" s="142"/>
      <c r="C174" s="171" t="s">
        <v>209</v>
      </c>
      <c r="D174" s="171" t="s">
        <v>153</v>
      </c>
      <c r="E174" s="172" t="s">
        <v>257</v>
      </c>
      <c r="F174" s="173" t="s">
        <v>258</v>
      </c>
      <c r="G174" s="174" t="s">
        <v>156</v>
      </c>
      <c r="H174" s="175">
        <v>786</v>
      </c>
      <c r="I174" s="176"/>
      <c r="J174" s="177">
        <f>ROUND(I174*H174,2)</f>
        <v>0</v>
      </c>
      <c r="K174" s="178"/>
      <c r="L174" s="34"/>
      <c r="M174" s="179"/>
      <c r="N174" s="141" t="s">
        <v>39</v>
      </c>
      <c r="P174" s="180">
        <f>O174*H174</f>
        <v>0</v>
      </c>
      <c r="Q174" s="180">
        <v>0</v>
      </c>
      <c r="R174" s="180">
        <f>Q174*H174</f>
        <v>0</v>
      </c>
      <c r="S174" s="180">
        <v>0</v>
      </c>
      <c r="T174" s="181">
        <f>S174*H174</f>
        <v>0</v>
      </c>
      <c r="AR174" s="182" t="s">
        <v>157</v>
      </c>
      <c r="AT174" s="182" t="s">
        <v>153</v>
      </c>
      <c r="AU174" s="182" t="s">
        <v>130</v>
      </c>
      <c r="AY174" s="16" t="s">
        <v>151</v>
      </c>
      <c r="BE174" s="102">
        <f>IF(N174="základná",J174,0)</f>
        <v>0</v>
      </c>
      <c r="BF174" s="102">
        <f>IF(N174="znížená",J174,0)</f>
        <v>0</v>
      </c>
      <c r="BG174" s="102">
        <f>IF(N174="zákl. prenesená",J174,0)</f>
        <v>0</v>
      </c>
      <c r="BH174" s="102">
        <f>IF(N174="zníž. prenesená",J174,0)</f>
        <v>0</v>
      </c>
      <c r="BI174" s="102">
        <f>IF(N174="nulová",J174,0)</f>
        <v>0</v>
      </c>
      <c r="BJ174" s="16" t="s">
        <v>130</v>
      </c>
      <c r="BK174" s="102">
        <f>ROUND(I174*H174,2)</f>
        <v>0</v>
      </c>
      <c r="BL174" s="16" t="s">
        <v>157</v>
      </c>
      <c r="BM174" s="182" t="s">
        <v>259</v>
      </c>
    </row>
    <row r="175" spans="2:65" s="33" customFormat="1" ht="16.5" customHeight="1">
      <c r="B175" s="142"/>
      <c r="C175" s="171" t="s">
        <v>260</v>
      </c>
      <c r="D175" s="171" t="s">
        <v>153</v>
      </c>
      <c r="E175" s="172" t="s">
        <v>261</v>
      </c>
      <c r="F175" s="173" t="s">
        <v>262</v>
      </c>
      <c r="G175" s="174" t="s">
        <v>156</v>
      </c>
      <c r="H175" s="175">
        <v>786</v>
      </c>
      <c r="I175" s="176"/>
      <c r="J175" s="177">
        <f>ROUND(I175*H175,2)</f>
        <v>0</v>
      </c>
      <c r="K175" s="178"/>
      <c r="L175" s="34"/>
      <c r="M175" s="179"/>
      <c r="N175" s="141" t="s">
        <v>39</v>
      </c>
      <c r="P175" s="180">
        <f>O175*H175</f>
        <v>0</v>
      </c>
      <c r="Q175" s="180">
        <v>8.0030000000000004E-2</v>
      </c>
      <c r="R175" s="180">
        <f>Q175*H175</f>
        <v>62.903580000000005</v>
      </c>
      <c r="S175" s="180">
        <v>0</v>
      </c>
      <c r="T175" s="181">
        <f>S175*H175</f>
        <v>0</v>
      </c>
      <c r="AR175" s="182" t="s">
        <v>157</v>
      </c>
      <c r="AT175" s="182" t="s">
        <v>153</v>
      </c>
      <c r="AU175" s="182" t="s">
        <v>130</v>
      </c>
      <c r="AY175" s="16" t="s">
        <v>151</v>
      </c>
      <c r="BE175" s="102">
        <f>IF(N175="základná",J175,0)</f>
        <v>0</v>
      </c>
      <c r="BF175" s="102">
        <f>IF(N175="znížená",J175,0)</f>
        <v>0</v>
      </c>
      <c r="BG175" s="102">
        <f>IF(N175="zákl. prenesená",J175,0)</f>
        <v>0</v>
      </c>
      <c r="BH175" s="102">
        <f>IF(N175="zníž. prenesená",J175,0)</f>
        <v>0</v>
      </c>
      <c r="BI175" s="102">
        <f>IF(N175="nulová",J175,0)</f>
        <v>0</v>
      </c>
      <c r="BJ175" s="16" t="s">
        <v>130</v>
      </c>
      <c r="BK175" s="102">
        <f>ROUND(I175*H175,2)</f>
        <v>0</v>
      </c>
      <c r="BL175" s="16" t="s">
        <v>157</v>
      </c>
      <c r="BM175" s="182" t="s">
        <v>263</v>
      </c>
    </row>
    <row r="176" spans="2:65" s="158" customFormat="1" ht="22.9" customHeight="1">
      <c r="B176" s="159"/>
      <c r="D176" s="160" t="s">
        <v>72</v>
      </c>
      <c r="E176" s="169" t="s">
        <v>171</v>
      </c>
      <c r="F176" s="169" t="s">
        <v>264</v>
      </c>
      <c r="I176" s="162"/>
      <c r="J176" s="170">
        <f>BK176</f>
        <v>0</v>
      </c>
      <c r="L176" s="159"/>
      <c r="M176" s="164"/>
      <c r="P176" s="165">
        <f>SUM(P177:P188)</f>
        <v>0</v>
      </c>
      <c r="R176" s="165">
        <f>SUM(R177:R188)</f>
        <v>49.886042139999994</v>
      </c>
      <c r="T176" s="166">
        <f>SUM(T177:T188)</f>
        <v>0</v>
      </c>
      <c r="AR176" s="160" t="s">
        <v>81</v>
      </c>
      <c r="AT176" s="167" t="s">
        <v>72</v>
      </c>
      <c r="AU176" s="167" t="s">
        <v>81</v>
      </c>
      <c r="AY176" s="160" t="s">
        <v>151</v>
      </c>
      <c r="BK176" s="168">
        <f>SUM(BK177:BK188)</f>
        <v>0</v>
      </c>
    </row>
    <row r="177" spans="2:65" s="33" customFormat="1" ht="16.5" customHeight="1">
      <c r="B177" s="142"/>
      <c r="C177" s="171" t="s">
        <v>213</v>
      </c>
      <c r="D177" s="171" t="s">
        <v>153</v>
      </c>
      <c r="E177" s="172" t="s">
        <v>265</v>
      </c>
      <c r="F177" s="173" t="s">
        <v>266</v>
      </c>
      <c r="G177" s="174" t="s">
        <v>156</v>
      </c>
      <c r="H177" s="175">
        <v>322.48099999999999</v>
      </c>
      <c r="I177" s="176"/>
      <c r="J177" s="177">
        <f t="shared" ref="J177:J188" si="35">ROUND(I177*H177,2)</f>
        <v>0</v>
      </c>
      <c r="K177" s="178"/>
      <c r="L177" s="34"/>
      <c r="M177" s="179"/>
      <c r="N177" s="141" t="s">
        <v>39</v>
      </c>
      <c r="P177" s="180">
        <f t="shared" ref="P177:P188" si="36">O177*H177</f>
        <v>0</v>
      </c>
      <c r="Q177" s="180">
        <v>0</v>
      </c>
      <c r="R177" s="180">
        <f t="shared" ref="R177:R188" si="37">Q177*H177</f>
        <v>0</v>
      </c>
      <c r="S177" s="180">
        <v>0</v>
      </c>
      <c r="T177" s="181">
        <f t="shared" ref="T177:T188" si="38">S177*H177</f>
        <v>0</v>
      </c>
      <c r="AR177" s="182" t="s">
        <v>157</v>
      </c>
      <c r="AT177" s="182" t="s">
        <v>153</v>
      </c>
      <c r="AU177" s="182" t="s">
        <v>130</v>
      </c>
      <c r="AY177" s="16" t="s">
        <v>151</v>
      </c>
      <c r="BE177" s="102">
        <f t="shared" ref="BE177:BE188" si="39">IF(N177="základná",J177,0)</f>
        <v>0</v>
      </c>
      <c r="BF177" s="102">
        <f t="shared" ref="BF177:BF188" si="40">IF(N177="znížená",J177,0)</f>
        <v>0</v>
      </c>
      <c r="BG177" s="102">
        <f t="shared" ref="BG177:BG188" si="41">IF(N177="zákl. prenesená",J177,0)</f>
        <v>0</v>
      </c>
      <c r="BH177" s="102">
        <f t="shared" ref="BH177:BH188" si="42">IF(N177="zníž. prenesená",J177,0)</f>
        <v>0</v>
      </c>
      <c r="BI177" s="102">
        <f t="shared" ref="BI177:BI188" si="43">IF(N177="nulová",J177,0)</f>
        <v>0</v>
      </c>
      <c r="BJ177" s="16" t="s">
        <v>130</v>
      </c>
      <c r="BK177" s="102">
        <f t="shared" ref="BK177:BK188" si="44">ROUND(I177*H177,2)</f>
        <v>0</v>
      </c>
      <c r="BL177" s="16" t="s">
        <v>157</v>
      </c>
      <c r="BM177" s="182" t="s">
        <v>267</v>
      </c>
    </row>
    <row r="178" spans="2:65" s="33" customFormat="1" ht="37.9" customHeight="1">
      <c r="B178" s="142"/>
      <c r="C178" s="171" t="s">
        <v>268</v>
      </c>
      <c r="D178" s="171" t="s">
        <v>153</v>
      </c>
      <c r="E178" s="172" t="s">
        <v>269</v>
      </c>
      <c r="F178" s="173" t="s">
        <v>270</v>
      </c>
      <c r="G178" s="174" t="s">
        <v>156</v>
      </c>
      <c r="H178" s="175">
        <v>322.48099999999999</v>
      </c>
      <c r="I178" s="176"/>
      <c r="J178" s="177">
        <f t="shared" si="35"/>
        <v>0</v>
      </c>
      <c r="K178" s="178"/>
      <c r="L178" s="34"/>
      <c r="M178" s="179"/>
      <c r="N178" s="141" t="s">
        <v>39</v>
      </c>
      <c r="P178" s="180">
        <f t="shared" si="36"/>
        <v>0</v>
      </c>
      <c r="Q178" s="180">
        <v>0</v>
      </c>
      <c r="R178" s="180">
        <f t="shared" si="37"/>
        <v>0</v>
      </c>
      <c r="S178" s="180">
        <v>0</v>
      </c>
      <c r="T178" s="181">
        <f t="shared" si="38"/>
        <v>0</v>
      </c>
      <c r="AR178" s="182" t="s">
        <v>157</v>
      </c>
      <c r="AT178" s="182" t="s">
        <v>153</v>
      </c>
      <c r="AU178" s="182" t="s">
        <v>130</v>
      </c>
      <c r="AY178" s="16" t="s">
        <v>151</v>
      </c>
      <c r="BE178" s="102">
        <f t="shared" si="39"/>
        <v>0</v>
      </c>
      <c r="BF178" s="102">
        <f t="shared" si="40"/>
        <v>0</v>
      </c>
      <c r="BG178" s="102">
        <f t="shared" si="41"/>
        <v>0</v>
      </c>
      <c r="BH178" s="102">
        <f t="shared" si="42"/>
        <v>0</v>
      </c>
      <c r="BI178" s="102">
        <f t="shared" si="43"/>
        <v>0</v>
      </c>
      <c r="BJ178" s="16" t="s">
        <v>130</v>
      </c>
      <c r="BK178" s="102">
        <f t="shared" si="44"/>
        <v>0</v>
      </c>
      <c r="BL178" s="16" t="s">
        <v>157</v>
      </c>
      <c r="BM178" s="182" t="s">
        <v>271</v>
      </c>
    </row>
    <row r="179" spans="2:65" s="33" customFormat="1" ht="37.9" customHeight="1">
      <c r="B179" s="142"/>
      <c r="C179" s="171" t="s">
        <v>272</v>
      </c>
      <c r="D179" s="171" t="s">
        <v>153</v>
      </c>
      <c r="E179" s="172" t="s">
        <v>273</v>
      </c>
      <c r="F179" s="173" t="s">
        <v>274</v>
      </c>
      <c r="G179" s="174" t="s">
        <v>156</v>
      </c>
      <c r="H179" s="175">
        <v>243.779</v>
      </c>
      <c r="I179" s="176"/>
      <c r="J179" s="177">
        <f t="shared" si="35"/>
        <v>0</v>
      </c>
      <c r="K179" s="178"/>
      <c r="L179" s="34"/>
      <c r="M179" s="179"/>
      <c r="N179" s="141" t="s">
        <v>39</v>
      </c>
      <c r="P179" s="180">
        <f t="shared" si="36"/>
        <v>0</v>
      </c>
      <c r="Q179" s="180">
        <v>0</v>
      </c>
      <c r="R179" s="180">
        <f t="shared" si="37"/>
        <v>0</v>
      </c>
      <c r="S179" s="180">
        <v>0</v>
      </c>
      <c r="T179" s="181">
        <f t="shared" si="38"/>
        <v>0</v>
      </c>
      <c r="AR179" s="182" t="s">
        <v>157</v>
      </c>
      <c r="AT179" s="182" t="s">
        <v>153</v>
      </c>
      <c r="AU179" s="182" t="s">
        <v>130</v>
      </c>
      <c r="AY179" s="16" t="s">
        <v>151</v>
      </c>
      <c r="BE179" s="102">
        <f t="shared" si="39"/>
        <v>0</v>
      </c>
      <c r="BF179" s="102">
        <f t="shared" si="40"/>
        <v>0</v>
      </c>
      <c r="BG179" s="102">
        <f t="shared" si="41"/>
        <v>0</v>
      </c>
      <c r="BH179" s="102">
        <f t="shared" si="42"/>
        <v>0</v>
      </c>
      <c r="BI179" s="102">
        <f t="shared" si="43"/>
        <v>0</v>
      </c>
      <c r="BJ179" s="16" t="s">
        <v>130</v>
      </c>
      <c r="BK179" s="102">
        <f t="shared" si="44"/>
        <v>0</v>
      </c>
      <c r="BL179" s="16" t="s">
        <v>157</v>
      </c>
      <c r="BM179" s="182" t="s">
        <v>275</v>
      </c>
    </row>
    <row r="180" spans="2:65" s="33" customFormat="1" ht="16.5" customHeight="1">
      <c r="B180" s="142"/>
      <c r="C180" s="171" t="s">
        <v>276</v>
      </c>
      <c r="D180" s="171" t="s">
        <v>153</v>
      </c>
      <c r="E180" s="172" t="s">
        <v>277</v>
      </c>
      <c r="F180" s="173" t="s">
        <v>278</v>
      </c>
      <c r="G180" s="174" t="s">
        <v>279</v>
      </c>
      <c r="H180" s="175">
        <v>498.68599999999998</v>
      </c>
      <c r="I180" s="176"/>
      <c r="J180" s="177">
        <f t="shared" si="35"/>
        <v>0</v>
      </c>
      <c r="K180" s="178"/>
      <c r="L180" s="34"/>
      <c r="M180" s="179"/>
      <c r="N180" s="141" t="s">
        <v>39</v>
      </c>
      <c r="P180" s="180">
        <f t="shared" si="36"/>
        <v>0</v>
      </c>
      <c r="Q180" s="180">
        <v>1.864E-2</v>
      </c>
      <c r="R180" s="180">
        <f t="shared" si="37"/>
        <v>9.2955070400000004</v>
      </c>
      <c r="S180" s="180">
        <v>0</v>
      </c>
      <c r="T180" s="181">
        <f t="shared" si="38"/>
        <v>0</v>
      </c>
      <c r="AR180" s="182" t="s">
        <v>157</v>
      </c>
      <c r="AT180" s="182" t="s">
        <v>153</v>
      </c>
      <c r="AU180" s="182" t="s">
        <v>130</v>
      </c>
      <c r="AY180" s="16" t="s">
        <v>151</v>
      </c>
      <c r="BE180" s="102">
        <f t="shared" si="39"/>
        <v>0</v>
      </c>
      <c r="BF180" s="102">
        <f t="shared" si="40"/>
        <v>0</v>
      </c>
      <c r="BG180" s="102">
        <f t="shared" si="41"/>
        <v>0</v>
      </c>
      <c r="BH180" s="102">
        <f t="shared" si="42"/>
        <v>0</v>
      </c>
      <c r="BI180" s="102">
        <f t="shared" si="43"/>
        <v>0</v>
      </c>
      <c r="BJ180" s="16" t="s">
        <v>130</v>
      </c>
      <c r="BK180" s="102">
        <f t="shared" si="44"/>
        <v>0</v>
      </c>
      <c r="BL180" s="16" t="s">
        <v>157</v>
      </c>
      <c r="BM180" s="182" t="s">
        <v>280</v>
      </c>
    </row>
    <row r="181" spans="2:65" s="33" customFormat="1" ht="21.75" customHeight="1">
      <c r="B181" s="142"/>
      <c r="C181" s="171" t="s">
        <v>281</v>
      </c>
      <c r="D181" s="171" t="s">
        <v>153</v>
      </c>
      <c r="E181" s="172" t="s">
        <v>282</v>
      </c>
      <c r="F181" s="173" t="s">
        <v>283</v>
      </c>
      <c r="G181" s="174" t="s">
        <v>161</v>
      </c>
      <c r="H181" s="175">
        <v>18.315999999999999</v>
      </c>
      <c r="I181" s="176"/>
      <c r="J181" s="177">
        <f t="shared" si="35"/>
        <v>0</v>
      </c>
      <c r="K181" s="178"/>
      <c r="L181" s="34"/>
      <c r="M181" s="179"/>
      <c r="N181" s="141" t="s">
        <v>39</v>
      </c>
      <c r="P181" s="180">
        <f t="shared" si="36"/>
        <v>0</v>
      </c>
      <c r="Q181" s="180">
        <v>2.19407</v>
      </c>
      <c r="R181" s="180">
        <f t="shared" si="37"/>
        <v>40.186586119999994</v>
      </c>
      <c r="S181" s="180">
        <v>0</v>
      </c>
      <c r="T181" s="181">
        <f t="shared" si="38"/>
        <v>0</v>
      </c>
      <c r="AR181" s="182" t="s">
        <v>157</v>
      </c>
      <c r="AT181" s="182" t="s">
        <v>153</v>
      </c>
      <c r="AU181" s="182" t="s">
        <v>130</v>
      </c>
      <c r="AY181" s="16" t="s">
        <v>151</v>
      </c>
      <c r="BE181" s="102">
        <f t="shared" si="39"/>
        <v>0</v>
      </c>
      <c r="BF181" s="102">
        <f t="shared" si="40"/>
        <v>0</v>
      </c>
      <c r="BG181" s="102">
        <f t="shared" si="41"/>
        <v>0</v>
      </c>
      <c r="BH181" s="102">
        <f t="shared" si="42"/>
        <v>0</v>
      </c>
      <c r="BI181" s="102">
        <f t="shared" si="43"/>
        <v>0</v>
      </c>
      <c r="BJ181" s="16" t="s">
        <v>130</v>
      </c>
      <c r="BK181" s="102">
        <f t="shared" si="44"/>
        <v>0</v>
      </c>
      <c r="BL181" s="16" t="s">
        <v>157</v>
      </c>
      <c r="BM181" s="182" t="s">
        <v>284</v>
      </c>
    </row>
    <row r="182" spans="2:65" s="33" customFormat="1" ht="21.75" customHeight="1">
      <c r="B182" s="142"/>
      <c r="C182" s="171" t="s">
        <v>285</v>
      </c>
      <c r="D182" s="171" t="s">
        <v>153</v>
      </c>
      <c r="E182" s="172" t="s">
        <v>286</v>
      </c>
      <c r="F182" s="173" t="s">
        <v>287</v>
      </c>
      <c r="G182" s="174" t="s">
        <v>161</v>
      </c>
      <c r="H182" s="175">
        <v>208.048</v>
      </c>
      <c r="I182" s="176"/>
      <c r="J182" s="177">
        <f t="shared" si="35"/>
        <v>0</v>
      </c>
      <c r="K182" s="178"/>
      <c r="L182" s="34"/>
      <c r="M182" s="179"/>
      <c r="N182" s="141" t="s">
        <v>39</v>
      </c>
      <c r="P182" s="180">
        <f t="shared" si="36"/>
        <v>0</v>
      </c>
      <c r="Q182" s="180">
        <v>0</v>
      </c>
      <c r="R182" s="180">
        <f t="shared" si="37"/>
        <v>0</v>
      </c>
      <c r="S182" s="180">
        <v>0</v>
      </c>
      <c r="T182" s="181">
        <f t="shared" si="38"/>
        <v>0</v>
      </c>
      <c r="AR182" s="182" t="s">
        <v>157</v>
      </c>
      <c r="AT182" s="182" t="s">
        <v>153</v>
      </c>
      <c r="AU182" s="182" t="s">
        <v>130</v>
      </c>
      <c r="AY182" s="16" t="s">
        <v>151</v>
      </c>
      <c r="BE182" s="102">
        <f t="shared" si="39"/>
        <v>0</v>
      </c>
      <c r="BF182" s="102">
        <f t="shared" si="40"/>
        <v>0</v>
      </c>
      <c r="BG182" s="102">
        <f t="shared" si="41"/>
        <v>0</v>
      </c>
      <c r="BH182" s="102">
        <f t="shared" si="42"/>
        <v>0</v>
      </c>
      <c r="BI182" s="102">
        <f t="shared" si="43"/>
        <v>0</v>
      </c>
      <c r="BJ182" s="16" t="s">
        <v>130</v>
      </c>
      <c r="BK182" s="102">
        <f t="shared" si="44"/>
        <v>0</v>
      </c>
      <c r="BL182" s="16" t="s">
        <v>157</v>
      </c>
      <c r="BM182" s="182" t="s">
        <v>288</v>
      </c>
    </row>
    <row r="183" spans="2:65" s="33" customFormat="1" ht="24.2" customHeight="1">
      <c r="B183" s="142"/>
      <c r="C183" s="171" t="s">
        <v>289</v>
      </c>
      <c r="D183" s="171" t="s">
        <v>153</v>
      </c>
      <c r="E183" s="172" t="s">
        <v>290</v>
      </c>
      <c r="F183" s="173" t="s">
        <v>291</v>
      </c>
      <c r="G183" s="174" t="s">
        <v>161</v>
      </c>
      <c r="H183" s="175">
        <v>208.048</v>
      </c>
      <c r="I183" s="176"/>
      <c r="J183" s="177">
        <f t="shared" si="35"/>
        <v>0</v>
      </c>
      <c r="K183" s="178"/>
      <c r="L183" s="34"/>
      <c r="M183" s="179"/>
      <c r="N183" s="141" t="s">
        <v>39</v>
      </c>
      <c r="P183" s="180">
        <f t="shared" si="36"/>
        <v>0</v>
      </c>
      <c r="Q183" s="180">
        <v>0</v>
      </c>
      <c r="R183" s="180">
        <f t="shared" si="37"/>
        <v>0</v>
      </c>
      <c r="S183" s="180">
        <v>0</v>
      </c>
      <c r="T183" s="181">
        <f t="shared" si="38"/>
        <v>0</v>
      </c>
      <c r="AR183" s="182" t="s">
        <v>157</v>
      </c>
      <c r="AT183" s="182" t="s">
        <v>153</v>
      </c>
      <c r="AU183" s="182" t="s">
        <v>130</v>
      </c>
      <c r="AY183" s="16" t="s">
        <v>151</v>
      </c>
      <c r="BE183" s="102">
        <f t="shared" si="39"/>
        <v>0</v>
      </c>
      <c r="BF183" s="102">
        <f t="shared" si="40"/>
        <v>0</v>
      </c>
      <c r="BG183" s="102">
        <f t="shared" si="41"/>
        <v>0</v>
      </c>
      <c r="BH183" s="102">
        <f t="shared" si="42"/>
        <v>0</v>
      </c>
      <c r="BI183" s="102">
        <f t="shared" si="43"/>
        <v>0</v>
      </c>
      <c r="BJ183" s="16" t="s">
        <v>130</v>
      </c>
      <c r="BK183" s="102">
        <f t="shared" si="44"/>
        <v>0</v>
      </c>
      <c r="BL183" s="16" t="s">
        <v>157</v>
      </c>
      <c r="BM183" s="182" t="s">
        <v>292</v>
      </c>
    </row>
    <row r="184" spans="2:65" s="33" customFormat="1" ht="24.2" customHeight="1">
      <c r="B184" s="142"/>
      <c r="C184" s="171" t="s">
        <v>293</v>
      </c>
      <c r="D184" s="171" t="s">
        <v>153</v>
      </c>
      <c r="E184" s="172" t="s">
        <v>294</v>
      </c>
      <c r="F184" s="173" t="s">
        <v>295</v>
      </c>
      <c r="G184" s="174" t="s">
        <v>161</v>
      </c>
      <c r="H184" s="175">
        <v>208.048</v>
      </c>
      <c r="I184" s="176"/>
      <c r="J184" s="177">
        <f t="shared" si="35"/>
        <v>0</v>
      </c>
      <c r="K184" s="178"/>
      <c r="L184" s="34"/>
      <c r="M184" s="179"/>
      <c r="N184" s="141" t="s">
        <v>39</v>
      </c>
      <c r="P184" s="180">
        <f t="shared" si="36"/>
        <v>0</v>
      </c>
      <c r="Q184" s="180">
        <v>0</v>
      </c>
      <c r="R184" s="180">
        <f t="shared" si="37"/>
        <v>0</v>
      </c>
      <c r="S184" s="180">
        <v>0</v>
      </c>
      <c r="T184" s="181">
        <f t="shared" si="38"/>
        <v>0</v>
      </c>
      <c r="AR184" s="182" t="s">
        <v>157</v>
      </c>
      <c r="AT184" s="182" t="s">
        <v>153</v>
      </c>
      <c r="AU184" s="182" t="s">
        <v>130</v>
      </c>
      <c r="AY184" s="16" t="s">
        <v>151</v>
      </c>
      <c r="BE184" s="102">
        <f t="shared" si="39"/>
        <v>0</v>
      </c>
      <c r="BF184" s="102">
        <f t="shared" si="40"/>
        <v>0</v>
      </c>
      <c r="BG184" s="102">
        <f t="shared" si="41"/>
        <v>0</v>
      </c>
      <c r="BH184" s="102">
        <f t="shared" si="42"/>
        <v>0</v>
      </c>
      <c r="BI184" s="102">
        <f t="shared" si="43"/>
        <v>0</v>
      </c>
      <c r="BJ184" s="16" t="s">
        <v>130</v>
      </c>
      <c r="BK184" s="102">
        <f t="shared" si="44"/>
        <v>0</v>
      </c>
      <c r="BL184" s="16" t="s">
        <v>157</v>
      </c>
      <c r="BM184" s="182" t="s">
        <v>296</v>
      </c>
    </row>
    <row r="185" spans="2:65" s="33" customFormat="1" ht="21.75" customHeight="1">
      <c r="B185" s="142"/>
      <c r="C185" s="171" t="s">
        <v>297</v>
      </c>
      <c r="D185" s="171" t="s">
        <v>153</v>
      </c>
      <c r="E185" s="172" t="s">
        <v>298</v>
      </c>
      <c r="F185" s="173" t="s">
        <v>299</v>
      </c>
      <c r="G185" s="174" t="s">
        <v>156</v>
      </c>
      <c r="H185" s="175">
        <v>51.393000000000001</v>
      </c>
      <c r="I185" s="176"/>
      <c r="J185" s="177">
        <f t="shared" si="35"/>
        <v>0</v>
      </c>
      <c r="K185" s="178"/>
      <c r="L185" s="34"/>
      <c r="M185" s="179"/>
      <c r="N185" s="141" t="s">
        <v>39</v>
      </c>
      <c r="P185" s="180">
        <f t="shared" si="36"/>
        <v>0</v>
      </c>
      <c r="Q185" s="180">
        <v>7.8600000000000007E-3</v>
      </c>
      <c r="R185" s="180">
        <f t="shared" si="37"/>
        <v>0.40394898000000001</v>
      </c>
      <c r="S185" s="180">
        <v>0</v>
      </c>
      <c r="T185" s="181">
        <f t="shared" si="38"/>
        <v>0</v>
      </c>
      <c r="AR185" s="182" t="s">
        <v>157</v>
      </c>
      <c r="AT185" s="182" t="s">
        <v>153</v>
      </c>
      <c r="AU185" s="182" t="s">
        <v>130</v>
      </c>
      <c r="AY185" s="16" t="s">
        <v>151</v>
      </c>
      <c r="BE185" s="102">
        <f t="shared" si="39"/>
        <v>0</v>
      </c>
      <c r="BF185" s="102">
        <f t="shared" si="40"/>
        <v>0</v>
      </c>
      <c r="BG185" s="102">
        <f t="shared" si="41"/>
        <v>0</v>
      </c>
      <c r="BH185" s="102">
        <f t="shared" si="42"/>
        <v>0</v>
      </c>
      <c r="BI185" s="102">
        <f t="shared" si="43"/>
        <v>0</v>
      </c>
      <c r="BJ185" s="16" t="s">
        <v>130</v>
      </c>
      <c r="BK185" s="102">
        <f t="shared" si="44"/>
        <v>0</v>
      </c>
      <c r="BL185" s="16" t="s">
        <v>157</v>
      </c>
      <c r="BM185" s="182" t="s">
        <v>300</v>
      </c>
    </row>
    <row r="186" spans="2:65" s="33" customFormat="1" ht="21.75" customHeight="1">
      <c r="B186" s="142"/>
      <c r="C186" s="171" t="s">
        <v>231</v>
      </c>
      <c r="D186" s="171" t="s">
        <v>153</v>
      </c>
      <c r="E186" s="172" t="s">
        <v>301</v>
      </c>
      <c r="F186" s="173" t="s">
        <v>302</v>
      </c>
      <c r="G186" s="174" t="s">
        <v>156</v>
      </c>
      <c r="H186" s="175">
        <v>51.393000000000001</v>
      </c>
      <c r="I186" s="176"/>
      <c r="J186" s="177">
        <f t="shared" si="35"/>
        <v>0</v>
      </c>
      <c r="K186" s="178"/>
      <c r="L186" s="34"/>
      <c r="M186" s="179"/>
      <c r="N186" s="141" t="s">
        <v>39</v>
      </c>
      <c r="P186" s="180">
        <f t="shared" si="36"/>
        <v>0</v>
      </c>
      <c r="Q186" s="180">
        <v>0</v>
      </c>
      <c r="R186" s="180">
        <f t="shared" si="37"/>
        <v>0</v>
      </c>
      <c r="S186" s="180">
        <v>0</v>
      </c>
      <c r="T186" s="181">
        <f t="shared" si="38"/>
        <v>0</v>
      </c>
      <c r="AR186" s="182" t="s">
        <v>157</v>
      </c>
      <c r="AT186" s="182" t="s">
        <v>153</v>
      </c>
      <c r="AU186" s="182" t="s">
        <v>130</v>
      </c>
      <c r="AY186" s="16" t="s">
        <v>151</v>
      </c>
      <c r="BE186" s="102">
        <f t="shared" si="39"/>
        <v>0</v>
      </c>
      <c r="BF186" s="102">
        <f t="shared" si="40"/>
        <v>0</v>
      </c>
      <c r="BG186" s="102">
        <f t="shared" si="41"/>
        <v>0</v>
      </c>
      <c r="BH186" s="102">
        <f t="shared" si="42"/>
        <v>0</v>
      </c>
      <c r="BI186" s="102">
        <f t="shared" si="43"/>
        <v>0</v>
      </c>
      <c r="BJ186" s="16" t="s">
        <v>130</v>
      </c>
      <c r="BK186" s="102">
        <f t="shared" si="44"/>
        <v>0</v>
      </c>
      <c r="BL186" s="16" t="s">
        <v>157</v>
      </c>
      <c r="BM186" s="182" t="s">
        <v>303</v>
      </c>
    </row>
    <row r="187" spans="2:65" s="33" customFormat="1" ht="24.2" customHeight="1">
      <c r="B187" s="142"/>
      <c r="C187" s="171" t="s">
        <v>304</v>
      </c>
      <c r="D187" s="171" t="s">
        <v>153</v>
      </c>
      <c r="E187" s="172" t="s">
        <v>305</v>
      </c>
      <c r="F187" s="173" t="s">
        <v>306</v>
      </c>
      <c r="G187" s="174" t="s">
        <v>156</v>
      </c>
      <c r="H187" s="175">
        <v>1573.7380000000001</v>
      </c>
      <c r="I187" s="176"/>
      <c r="J187" s="177">
        <f t="shared" si="35"/>
        <v>0</v>
      </c>
      <c r="K187" s="178"/>
      <c r="L187" s="34"/>
      <c r="M187" s="179"/>
      <c r="N187" s="141" t="s">
        <v>39</v>
      </c>
      <c r="P187" s="180">
        <f t="shared" si="36"/>
        <v>0</v>
      </c>
      <c r="Q187" s="180">
        <v>0</v>
      </c>
      <c r="R187" s="180">
        <f t="shared" si="37"/>
        <v>0</v>
      </c>
      <c r="S187" s="180">
        <v>0</v>
      </c>
      <c r="T187" s="181">
        <f t="shared" si="38"/>
        <v>0</v>
      </c>
      <c r="AR187" s="182" t="s">
        <v>157</v>
      </c>
      <c r="AT187" s="182" t="s">
        <v>153</v>
      </c>
      <c r="AU187" s="182" t="s">
        <v>130</v>
      </c>
      <c r="AY187" s="16" t="s">
        <v>151</v>
      </c>
      <c r="BE187" s="102">
        <f t="shared" si="39"/>
        <v>0</v>
      </c>
      <c r="BF187" s="102">
        <f t="shared" si="40"/>
        <v>0</v>
      </c>
      <c r="BG187" s="102">
        <f t="shared" si="41"/>
        <v>0</v>
      </c>
      <c r="BH187" s="102">
        <f t="shared" si="42"/>
        <v>0</v>
      </c>
      <c r="BI187" s="102">
        <f t="shared" si="43"/>
        <v>0</v>
      </c>
      <c r="BJ187" s="16" t="s">
        <v>130</v>
      </c>
      <c r="BK187" s="102">
        <f t="shared" si="44"/>
        <v>0</v>
      </c>
      <c r="BL187" s="16" t="s">
        <v>157</v>
      </c>
      <c r="BM187" s="182" t="s">
        <v>307</v>
      </c>
    </row>
    <row r="188" spans="2:65" s="33" customFormat="1" ht="21.75" customHeight="1">
      <c r="B188" s="142"/>
      <c r="C188" s="171" t="s">
        <v>308</v>
      </c>
      <c r="D188" s="171" t="s">
        <v>153</v>
      </c>
      <c r="E188" s="172" t="s">
        <v>309</v>
      </c>
      <c r="F188" s="173" t="s">
        <v>310</v>
      </c>
      <c r="G188" s="174" t="s">
        <v>156</v>
      </c>
      <c r="H188" s="175">
        <v>180.50700000000001</v>
      </c>
      <c r="I188" s="176"/>
      <c r="J188" s="177">
        <f t="shared" si="35"/>
        <v>0</v>
      </c>
      <c r="K188" s="178"/>
      <c r="L188" s="34"/>
      <c r="M188" s="179"/>
      <c r="N188" s="141" t="s">
        <v>39</v>
      </c>
      <c r="P188" s="180">
        <f t="shared" si="36"/>
        <v>0</v>
      </c>
      <c r="Q188" s="180">
        <v>0</v>
      </c>
      <c r="R188" s="180">
        <f t="shared" si="37"/>
        <v>0</v>
      </c>
      <c r="S188" s="180">
        <v>0</v>
      </c>
      <c r="T188" s="181">
        <f t="shared" si="38"/>
        <v>0</v>
      </c>
      <c r="AR188" s="182" t="s">
        <v>157</v>
      </c>
      <c r="AT188" s="182" t="s">
        <v>153</v>
      </c>
      <c r="AU188" s="182" t="s">
        <v>130</v>
      </c>
      <c r="AY188" s="16" t="s">
        <v>151</v>
      </c>
      <c r="BE188" s="102">
        <f t="shared" si="39"/>
        <v>0</v>
      </c>
      <c r="BF188" s="102">
        <f t="shared" si="40"/>
        <v>0</v>
      </c>
      <c r="BG188" s="102">
        <f t="shared" si="41"/>
        <v>0</v>
      </c>
      <c r="BH188" s="102">
        <f t="shared" si="42"/>
        <v>0</v>
      </c>
      <c r="BI188" s="102">
        <f t="shared" si="43"/>
        <v>0</v>
      </c>
      <c r="BJ188" s="16" t="s">
        <v>130</v>
      </c>
      <c r="BK188" s="102">
        <f t="shared" si="44"/>
        <v>0</v>
      </c>
      <c r="BL188" s="16" t="s">
        <v>157</v>
      </c>
      <c r="BM188" s="182" t="s">
        <v>311</v>
      </c>
    </row>
    <row r="189" spans="2:65" s="158" customFormat="1" ht="22.9" customHeight="1">
      <c r="B189" s="159"/>
      <c r="D189" s="160" t="s">
        <v>72</v>
      </c>
      <c r="E189" s="169" t="s">
        <v>186</v>
      </c>
      <c r="F189" s="169" t="s">
        <v>312</v>
      </c>
      <c r="I189" s="162"/>
      <c r="J189" s="170">
        <f>BK189</f>
        <v>0</v>
      </c>
      <c r="L189" s="159"/>
      <c r="M189" s="164"/>
      <c r="P189" s="165">
        <f>SUM(P190:P195)</f>
        <v>0</v>
      </c>
      <c r="R189" s="165">
        <f>SUM(R190:R195)</f>
        <v>2.5012960000000001E-2</v>
      </c>
      <c r="T189" s="166">
        <f>SUM(T190:T195)</f>
        <v>0</v>
      </c>
      <c r="AR189" s="160" t="s">
        <v>81</v>
      </c>
      <c r="AT189" s="167" t="s">
        <v>72</v>
      </c>
      <c r="AU189" s="167" t="s">
        <v>81</v>
      </c>
      <c r="AY189" s="160" t="s">
        <v>151</v>
      </c>
      <c r="BK189" s="168">
        <f>SUM(BK190:BK195)</f>
        <v>0</v>
      </c>
    </row>
    <row r="190" spans="2:65" s="33" customFormat="1" ht="24.2" customHeight="1">
      <c r="B190" s="142"/>
      <c r="C190" s="171" t="s">
        <v>313</v>
      </c>
      <c r="D190" s="171" t="s">
        <v>153</v>
      </c>
      <c r="E190" s="172" t="s">
        <v>314</v>
      </c>
      <c r="F190" s="173" t="s">
        <v>315</v>
      </c>
      <c r="G190" s="174" t="s">
        <v>279</v>
      </c>
      <c r="H190" s="175">
        <v>202</v>
      </c>
      <c r="I190" s="176"/>
      <c r="J190" s="177">
        <f t="shared" ref="J190:J195" si="45">ROUND(I190*H190,2)</f>
        <v>0</v>
      </c>
      <c r="K190" s="178"/>
      <c r="L190" s="34"/>
      <c r="M190" s="179"/>
      <c r="N190" s="141" t="s">
        <v>39</v>
      </c>
      <c r="P190" s="180">
        <f t="shared" ref="P190:P195" si="46">O190*H190</f>
        <v>0</v>
      </c>
      <c r="Q190" s="180">
        <v>0</v>
      </c>
      <c r="R190" s="180">
        <f t="shared" ref="R190:R195" si="47">Q190*H190</f>
        <v>0</v>
      </c>
      <c r="S190" s="180">
        <v>0</v>
      </c>
      <c r="T190" s="181">
        <f t="shared" ref="T190:T195" si="48">S190*H190</f>
        <v>0</v>
      </c>
      <c r="AR190" s="182" t="s">
        <v>157</v>
      </c>
      <c r="AT190" s="182" t="s">
        <v>153</v>
      </c>
      <c r="AU190" s="182" t="s">
        <v>130</v>
      </c>
      <c r="AY190" s="16" t="s">
        <v>151</v>
      </c>
      <c r="BE190" s="102">
        <f t="shared" ref="BE190:BE195" si="49">IF(N190="základná",J190,0)</f>
        <v>0</v>
      </c>
      <c r="BF190" s="102">
        <f t="shared" ref="BF190:BF195" si="50">IF(N190="znížená",J190,0)</f>
        <v>0</v>
      </c>
      <c r="BG190" s="102">
        <f t="shared" ref="BG190:BG195" si="51">IF(N190="zákl. prenesená",J190,0)</f>
        <v>0</v>
      </c>
      <c r="BH190" s="102">
        <f t="shared" ref="BH190:BH195" si="52">IF(N190="zníž. prenesená",J190,0)</f>
        <v>0</v>
      </c>
      <c r="BI190" s="102">
        <f t="shared" ref="BI190:BI195" si="53">IF(N190="nulová",J190,0)</f>
        <v>0</v>
      </c>
      <c r="BJ190" s="16" t="s">
        <v>130</v>
      </c>
      <c r="BK190" s="102">
        <f t="shared" ref="BK190:BK195" si="54">ROUND(I190*H190,2)</f>
        <v>0</v>
      </c>
      <c r="BL190" s="16" t="s">
        <v>157</v>
      </c>
      <c r="BM190" s="182" t="s">
        <v>316</v>
      </c>
    </row>
    <row r="191" spans="2:65" s="33" customFormat="1" ht="16.5" customHeight="1">
      <c r="B191" s="142"/>
      <c r="C191" s="200" t="s">
        <v>238</v>
      </c>
      <c r="D191" s="200" t="s">
        <v>317</v>
      </c>
      <c r="E191" s="201" t="s">
        <v>318</v>
      </c>
      <c r="F191" s="202" t="s">
        <v>319</v>
      </c>
      <c r="G191" s="203" t="s">
        <v>197</v>
      </c>
      <c r="H191" s="204">
        <v>202</v>
      </c>
      <c r="I191" s="205"/>
      <c r="J191" s="206">
        <f t="shared" si="45"/>
        <v>0</v>
      </c>
      <c r="K191" s="207"/>
      <c r="L191" s="208"/>
      <c r="M191" s="209"/>
      <c r="N191" s="210" t="s">
        <v>39</v>
      </c>
      <c r="P191" s="180">
        <f t="shared" si="46"/>
        <v>0</v>
      </c>
      <c r="Q191" s="180">
        <v>0</v>
      </c>
      <c r="R191" s="180">
        <f t="shared" si="47"/>
        <v>0</v>
      </c>
      <c r="S191" s="180">
        <v>0</v>
      </c>
      <c r="T191" s="181">
        <f t="shared" si="48"/>
        <v>0</v>
      </c>
      <c r="AR191" s="182" t="s">
        <v>175</v>
      </c>
      <c r="AT191" s="182" t="s">
        <v>317</v>
      </c>
      <c r="AU191" s="182" t="s">
        <v>130</v>
      </c>
      <c r="AY191" s="16" t="s">
        <v>151</v>
      </c>
      <c r="BE191" s="102">
        <f t="shared" si="49"/>
        <v>0</v>
      </c>
      <c r="BF191" s="102">
        <f t="shared" si="50"/>
        <v>0</v>
      </c>
      <c r="BG191" s="102">
        <f t="shared" si="51"/>
        <v>0</v>
      </c>
      <c r="BH191" s="102">
        <f t="shared" si="52"/>
        <v>0</v>
      </c>
      <c r="BI191" s="102">
        <f t="shared" si="53"/>
        <v>0</v>
      </c>
      <c r="BJ191" s="16" t="s">
        <v>130</v>
      </c>
      <c r="BK191" s="102">
        <f t="shared" si="54"/>
        <v>0</v>
      </c>
      <c r="BL191" s="16" t="s">
        <v>157</v>
      </c>
      <c r="BM191" s="182" t="s">
        <v>320</v>
      </c>
    </row>
    <row r="192" spans="2:65" s="33" customFormat="1" ht="24.2" customHeight="1">
      <c r="B192" s="142"/>
      <c r="C192" s="171" t="s">
        <v>321</v>
      </c>
      <c r="D192" s="171" t="s">
        <v>153</v>
      </c>
      <c r="E192" s="172" t="s">
        <v>322</v>
      </c>
      <c r="F192" s="173" t="s">
        <v>323</v>
      </c>
      <c r="G192" s="174" t="s">
        <v>279</v>
      </c>
      <c r="H192" s="175">
        <v>270</v>
      </c>
      <c r="I192" s="176"/>
      <c r="J192" s="177">
        <f t="shared" si="45"/>
        <v>0</v>
      </c>
      <c r="K192" s="178"/>
      <c r="L192" s="34"/>
      <c r="M192" s="179"/>
      <c r="N192" s="141" t="s">
        <v>39</v>
      </c>
      <c r="P192" s="180">
        <f t="shared" si="46"/>
        <v>0</v>
      </c>
      <c r="Q192" s="180">
        <v>0</v>
      </c>
      <c r="R192" s="180">
        <f t="shared" si="47"/>
        <v>0</v>
      </c>
      <c r="S192" s="180">
        <v>0</v>
      </c>
      <c r="T192" s="181">
        <f t="shared" si="48"/>
        <v>0</v>
      </c>
      <c r="AR192" s="182" t="s">
        <v>157</v>
      </c>
      <c r="AT192" s="182" t="s">
        <v>153</v>
      </c>
      <c r="AU192" s="182" t="s">
        <v>130</v>
      </c>
      <c r="AY192" s="16" t="s">
        <v>151</v>
      </c>
      <c r="BE192" s="102">
        <f t="shared" si="49"/>
        <v>0</v>
      </c>
      <c r="BF192" s="102">
        <f t="shared" si="50"/>
        <v>0</v>
      </c>
      <c r="BG192" s="102">
        <f t="shared" si="51"/>
        <v>0</v>
      </c>
      <c r="BH192" s="102">
        <f t="shared" si="52"/>
        <v>0</v>
      </c>
      <c r="BI192" s="102">
        <f t="shared" si="53"/>
        <v>0</v>
      </c>
      <c r="BJ192" s="16" t="s">
        <v>130</v>
      </c>
      <c r="BK192" s="102">
        <f t="shared" si="54"/>
        <v>0</v>
      </c>
      <c r="BL192" s="16" t="s">
        <v>157</v>
      </c>
      <c r="BM192" s="182" t="s">
        <v>324</v>
      </c>
    </row>
    <row r="193" spans="2:65" s="33" customFormat="1" ht="16.5" customHeight="1">
      <c r="B193" s="142"/>
      <c r="C193" s="171" t="s">
        <v>242</v>
      </c>
      <c r="D193" s="171" t="s">
        <v>153</v>
      </c>
      <c r="E193" s="172" t="s">
        <v>325</v>
      </c>
      <c r="F193" s="173" t="s">
        <v>326</v>
      </c>
      <c r="G193" s="174" t="s">
        <v>156</v>
      </c>
      <c r="H193" s="175">
        <v>625.32399999999996</v>
      </c>
      <c r="I193" s="176"/>
      <c r="J193" s="177">
        <f t="shared" si="45"/>
        <v>0</v>
      </c>
      <c r="K193" s="178"/>
      <c r="L193" s="34"/>
      <c r="M193" s="179"/>
      <c r="N193" s="141" t="s">
        <v>39</v>
      </c>
      <c r="P193" s="180">
        <f t="shared" si="46"/>
        <v>0</v>
      </c>
      <c r="Q193" s="180">
        <v>4.0000000000000003E-5</v>
      </c>
      <c r="R193" s="180">
        <f t="shared" si="47"/>
        <v>2.5012960000000001E-2</v>
      </c>
      <c r="S193" s="180">
        <v>0</v>
      </c>
      <c r="T193" s="181">
        <f t="shared" si="48"/>
        <v>0</v>
      </c>
      <c r="AR193" s="182" t="s">
        <v>157</v>
      </c>
      <c r="AT193" s="182" t="s">
        <v>153</v>
      </c>
      <c r="AU193" s="182" t="s">
        <v>130</v>
      </c>
      <c r="AY193" s="16" t="s">
        <v>151</v>
      </c>
      <c r="BE193" s="102">
        <f t="shared" si="49"/>
        <v>0</v>
      </c>
      <c r="BF193" s="102">
        <f t="shared" si="50"/>
        <v>0</v>
      </c>
      <c r="BG193" s="102">
        <f t="shared" si="51"/>
        <v>0</v>
      </c>
      <c r="BH193" s="102">
        <f t="shared" si="52"/>
        <v>0</v>
      </c>
      <c r="BI193" s="102">
        <f t="shared" si="53"/>
        <v>0</v>
      </c>
      <c r="BJ193" s="16" t="s">
        <v>130</v>
      </c>
      <c r="BK193" s="102">
        <f t="shared" si="54"/>
        <v>0</v>
      </c>
      <c r="BL193" s="16" t="s">
        <v>157</v>
      </c>
      <c r="BM193" s="182" t="s">
        <v>327</v>
      </c>
    </row>
    <row r="194" spans="2:65" s="33" customFormat="1" ht="44.25" customHeight="1">
      <c r="B194" s="142"/>
      <c r="C194" s="171" t="s">
        <v>328</v>
      </c>
      <c r="D194" s="171" t="s">
        <v>153</v>
      </c>
      <c r="E194" s="172" t="s">
        <v>329</v>
      </c>
      <c r="F194" s="173" t="s">
        <v>330</v>
      </c>
      <c r="G194" s="174" t="s">
        <v>230</v>
      </c>
      <c r="H194" s="175">
        <v>298.2</v>
      </c>
      <c r="I194" s="176"/>
      <c r="J194" s="177">
        <f t="shared" si="45"/>
        <v>0</v>
      </c>
      <c r="K194" s="178"/>
      <c r="L194" s="34"/>
      <c r="M194" s="179"/>
      <c r="N194" s="141" t="s">
        <v>39</v>
      </c>
      <c r="P194" s="180">
        <f t="shared" si="46"/>
        <v>0</v>
      </c>
      <c r="Q194" s="180">
        <v>0</v>
      </c>
      <c r="R194" s="180">
        <f t="shared" si="47"/>
        <v>0</v>
      </c>
      <c r="S194" s="180">
        <v>0</v>
      </c>
      <c r="T194" s="181">
        <f t="shared" si="48"/>
        <v>0</v>
      </c>
      <c r="AR194" s="182" t="s">
        <v>157</v>
      </c>
      <c r="AT194" s="182" t="s">
        <v>153</v>
      </c>
      <c r="AU194" s="182" t="s">
        <v>130</v>
      </c>
      <c r="AY194" s="16" t="s">
        <v>151</v>
      </c>
      <c r="BE194" s="102">
        <f t="shared" si="49"/>
        <v>0</v>
      </c>
      <c r="BF194" s="102">
        <f t="shared" si="50"/>
        <v>0</v>
      </c>
      <c r="BG194" s="102">
        <f t="shared" si="51"/>
        <v>0</v>
      </c>
      <c r="BH194" s="102">
        <f t="shared" si="52"/>
        <v>0</v>
      </c>
      <c r="BI194" s="102">
        <f t="shared" si="53"/>
        <v>0</v>
      </c>
      <c r="BJ194" s="16" t="s">
        <v>130</v>
      </c>
      <c r="BK194" s="102">
        <f t="shared" si="54"/>
        <v>0</v>
      </c>
      <c r="BL194" s="16" t="s">
        <v>157</v>
      </c>
      <c r="BM194" s="182" t="s">
        <v>331</v>
      </c>
    </row>
    <row r="195" spans="2:65" s="33" customFormat="1" ht="24.2" customHeight="1">
      <c r="B195" s="142"/>
      <c r="C195" s="171" t="s">
        <v>246</v>
      </c>
      <c r="D195" s="171" t="s">
        <v>153</v>
      </c>
      <c r="E195" s="172" t="s">
        <v>332</v>
      </c>
      <c r="F195" s="173" t="s">
        <v>333</v>
      </c>
      <c r="G195" s="174" t="s">
        <v>230</v>
      </c>
      <c r="H195" s="175">
        <v>298.24099999999999</v>
      </c>
      <c r="I195" s="176"/>
      <c r="J195" s="177">
        <f t="shared" si="45"/>
        <v>0</v>
      </c>
      <c r="K195" s="178"/>
      <c r="L195" s="34"/>
      <c r="M195" s="179"/>
      <c r="N195" s="141" t="s">
        <v>39</v>
      </c>
      <c r="P195" s="180">
        <f t="shared" si="46"/>
        <v>0</v>
      </c>
      <c r="Q195" s="180">
        <v>0</v>
      </c>
      <c r="R195" s="180">
        <f t="shared" si="47"/>
        <v>0</v>
      </c>
      <c r="S195" s="180">
        <v>0</v>
      </c>
      <c r="T195" s="181">
        <f t="shared" si="48"/>
        <v>0</v>
      </c>
      <c r="AR195" s="182" t="s">
        <v>157</v>
      </c>
      <c r="AT195" s="182" t="s">
        <v>153</v>
      </c>
      <c r="AU195" s="182" t="s">
        <v>130</v>
      </c>
      <c r="AY195" s="16" t="s">
        <v>151</v>
      </c>
      <c r="BE195" s="102">
        <f t="shared" si="49"/>
        <v>0</v>
      </c>
      <c r="BF195" s="102">
        <f t="shared" si="50"/>
        <v>0</v>
      </c>
      <c r="BG195" s="102">
        <f t="shared" si="51"/>
        <v>0</v>
      </c>
      <c r="BH195" s="102">
        <f t="shared" si="52"/>
        <v>0</v>
      </c>
      <c r="BI195" s="102">
        <f t="shared" si="53"/>
        <v>0</v>
      </c>
      <c r="BJ195" s="16" t="s">
        <v>130</v>
      </c>
      <c r="BK195" s="102">
        <f t="shared" si="54"/>
        <v>0</v>
      </c>
      <c r="BL195" s="16" t="s">
        <v>157</v>
      </c>
      <c r="BM195" s="182" t="s">
        <v>334</v>
      </c>
    </row>
    <row r="196" spans="2:65" s="158" customFormat="1" ht="22.9" customHeight="1">
      <c r="B196" s="159"/>
      <c r="D196" s="160" t="s">
        <v>72</v>
      </c>
      <c r="E196" s="169" t="s">
        <v>335</v>
      </c>
      <c r="F196" s="169" t="s">
        <v>336</v>
      </c>
      <c r="I196" s="162"/>
      <c r="J196" s="170">
        <f>BK196</f>
        <v>0</v>
      </c>
      <c r="L196" s="159"/>
      <c r="M196" s="164"/>
      <c r="P196" s="165">
        <f>P197</f>
        <v>0</v>
      </c>
      <c r="R196" s="165">
        <f>R197</f>
        <v>0</v>
      </c>
      <c r="T196" s="166">
        <f>T197</f>
        <v>0</v>
      </c>
      <c r="AR196" s="160" t="s">
        <v>81</v>
      </c>
      <c r="AT196" s="167" t="s">
        <v>72</v>
      </c>
      <c r="AU196" s="167" t="s">
        <v>81</v>
      </c>
      <c r="AY196" s="160" t="s">
        <v>151</v>
      </c>
      <c r="BK196" s="168">
        <f>BK197</f>
        <v>0</v>
      </c>
    </row>
    <row r="197" spans="2:65" s="33" customFormat="1" ht="21.75" customHeight="1">
      <c r="B197" s="142"/>
      <c r="C197" s="171" t="s">
        <v>337</v>
      </c>
      <c r="D197" s="171" t="s">
        <v>153</v>
      </c>
      <c r="E197" s="172" t="s">
        <v>338</v>
      </c>
      <c r="F197" s="173" t="s">
        <v>339</v>
      </c>
      <c r="G197" s="174" t="s">
        <v>230</v>
      </c>
      <c r="H197" s="175">
        <v>1834.0930000000001</v>
      </c>
      <c r="I197" s="176"/>
      <c r="J197" s="177">
        <f>ROUND(I197*H197,2)</f>
        <v>0</v>
      </c>
      <c r="K197" s="178"/>
      <c r="L197" s="34"/>
      <c r="M197" s="179"/>
      <c r="N197" s="141" t="s">
        <v>39</v>
      </c>
      <c r="P197" s="180">
        <f>O197*H197</f>
        <v>0</v>
      </c>
      <c r="Q197" s="180">
        <v>0</v>
      </c>
      <c r="R197" s="180">
        <f>Q197*H197</f>
        <v>0</v>
      </c>
      <c r="S197" s="180">
        <v>0</v>
      </c>
      <c r="T197" s="181">
        <f>S197*H197</f>
        <v>0</v>
      </c>
      <c r="AR197" s="182" t="s">
        <v>157</v>
      </c>
      <c r="AT197" s="182" t="s">
        <v>153</v>
      </c>
      <c r="AU197" s="182" t="s">
        <v>130</v>
      </c>
      <c r="AY197" s="16" t="s">
        <v>151</v>
      </c>
      <c r="BE197" s="102">
        <f>IF(N197="základná",J197,0)</f>
        <v>0</v>
      </c>
      <c r="BF197" s="102">
        <f>IF(N197="znížená",J197,0)</f>
        <v>0</v>
      </c>
      <c r="BG197" s="102">
        <f>IF(N197="zákl. prenesená",J197,0)</f>
        <v>0</v>
      </c>
      <c r="BH197" s="102">
        <f>IF(N197="zníž. prenesená",J197,0)</f>
        <v>0</v>
      </c>
      <c r="BI197" s="102">
        <f>IF(N197="nulová",J197,0)</f>
        <v>0</v>
      </c>
      <c r="BJ197" s="16" t="s">
        <v>130</v>
      </c>
      <c r="BK197" s="102">
        <f>ROUND(I197*H197,2)</f>
        <v>0</v>
      </c>
      <c r="BL197" s="16" t="s">
        <v>157</v>
      </c>
      <c r="BM197" s="182" t="s">
        <v>340</v>
      </c>
    </row>
    <row r="198" spans="2:65" s="158" customFormat="1" ht="25.9" customHeight="1">
      <c r="B198" s="159"/>
      <c r="D198" s="160" t="s">
        <v>72</v>
      </c>
      <c r="E198" s="161" t="s">
        <v>341</v>
      </c>
      <c r="F198" s="161" t="s">
        <v>342</v>
      </c>
      <c r="I198" s="162"/>
      <c r="J198" s="163">
        <f>BK198</f>
        <v>0</v>
      </c>
      <c r="L198" s="159"/>
      <c r="M198" s="164"/>
      <c r="P198" s="165">
        <f>P199+P208+P220+P234</f>
        <v>0</v>
      </c>
      <c r="R198" s="165">
        <f>R199+R208+R220+R234</f>
        <v>0.69234200000000001</v>
      </c>
      <c r="T198" s="166">
        <f>T199+T208+T220+T234</f>
        <v>4.0584000000000002E-2</v>
      </c>
      <c r="AR198" s="160" t="s">
        <v>130</v>
      </c>
      <c r="AT198" s="167" t="s">
        <v>72</v>
      </c>
      <c r="AU198" s="167" t="s">
        <v>73</v>
      </c>
      <c r="AY198" s="160" t="s">
        <v>151</v>
      </c>
      <c r="BK198" s="168">
        <f>BK199+BK208+BK220+BK234</f>
        <v>0</v>
      </c>
    </row>
    <row r="199" spans="2:65" s="158" customFormat="1" ht="22.9" customHeight="1">
      <c r="B199" s="159"/>
      <c r="D199" s="160" t="s">
        <v>72</v>
      </c>
      <c r="E199" s="169" t="s">
        <v>343</v>
      </c>
      <c r="F199" s="169" t="s">
        <v>344</v>
      </c>
      <c r="I199" s="162"/>
      <c r="J199" s="170">
        <f>BK199</f>
        <v>0</v>
      </c>
      <c r="L199" s="159"/>
      <c r="M199" s="164"/>
      <c r="P199" s="165">
        <f>SUM(P200:P207)</f>
        <v>0</v>
      </c>
      <c r="R199" s="165">
        <f>SUM(R200:R207)</f>
        <v>0.69234200000000001</v>
      </c>
      <c r="T199" s="166">
        <f>SUM(T200:T207)</f>
        <v>0</v>
      </c>
      <c r="AR199" s="160" t="s">
        <v>130</v>
      </c>
      <c r="AT199" s="167" t="s">
        <v>72</v>
      </c>
      <c r="AU199" s="167" t="s">
        <v>81</v>
      </c>
      <c r="AY199" s="160" t="s">
        <v>151</v>
      </c>
      <c r="BK199" s="168">
        <f>SUM(BK200:BK207)</f>
        <v>0</v>
      </c>
    </row>
    <row r="200" spans="2:65" s="33" customFormat="1" ht="24.2" customHeight="1">
      <c r="B200" s="142"/>
      <c r="C200" s="171" t="s">
        <v>345</v>
      </c>
      <c r="D200" s="171" t="s">
        <v>153</v>
      </c>
      <c r="E200" s="172" t="s">
        <v>346</v>
      </c>
      <c r="F200" s="173" t="s">
        <v>347</v>
      </c>
      <c r="G200" s="174" t="s">
        <v>156</v>
      </c>
      <c r="H200" s="175">
        <v>736.17600000000004</v>
      </c>
      <c r="I200" s="176"/>
      <c r="J200" s="177">
        <f t="shared" ref="J200:J207" si="55">ROUND(I200*H200,2)</f>
        <v>0</v>
      </c>
      <c r="K200" s="178"/>
      <c r="L200" s="34"/>
      <c r="M200" s="179"/>
      <c r="N200" s="141" t="s">
        <v>39</v>
      </c>
      <c r="P200" s="180">
        <f t="shared" ref="P200:P207" si="56">O200*H200</f>
        <v>0</v>
      </c>
      <c r="Q200" s="180">
        <v>0</v>
      </c>
      <c r="R200" s="180">
        <f t="shared" ref="R200:R207" si="57">Q200*H200</f>
        <v>0</v>
      </c>
      <c r="S200" s="180">
        <v>0</v>
      </c>
      <c r="T200" s="181">
        <f t="shared" ref="T200:T207" si="58">S200*H200</f>
        <v>0</v>
      </c>
      <c r="AR200" s="182" t="s">
        <v>215</v>
      </c>
      <c r="AT200" s="182" t="s">
        <v>153</v>
      </c>
      <c r="AU200" s="182" t="s">
        <v>130</v>
      </c>
      <c r="AY200" s="16" t="s">
        <v>151</v>
      </c>
      <c r="BE200" s="102">
        <f t="shared" ref="BE200:BE207" si="59">IF(N200="základná",J200,0)</f>
        <v>0</v>
      </c>
      <c r="BF200" s="102">
        <f t="shared" ref="BF200:BF207" si="60">IF(N200="znížená",J200,0)</f>
        <v>0</v>
      </c>
      <c r="BG200" s="102">
        <f t="shared" ref="BG200:BG207" si="61">IF(N200="zákl. prenesená",J200,0)</f>
        <v>0</v>
      </c>
      <c r="BH200" s="102">
        <f t="shared" ref="BH200:BH207" si="62">IF(N200="zníž. prenesená",J200,0)</f>
        <v>0</v>
      </c>
      <c r="BI200" s="102">
        <f t="shared" ref="BI200:BI207" si="63">IF(N200="nulová",J200,0)</f>
        <v>0</v>
      </c>
      <c r="BJ200" s="16" t="s">
        <v>130</v>
      </c>
      <c r="BK200" s="102">
        <f t="shared" ref="BK200:BK207" si="64">ROUND(I200*H200,2)</f>
        <v>0</v>
      </c>
      <c r="BL200" s="16" t="s">
        <v>215</v>
      </c>
      <c r="BM200" s="182" t="s">
        <v>348</v>
      </c>
    </row>
    <row r="201" spans="2:65" s="33" customFormat="1" ht="24.2" customHeight="1">
      <c r="B201" s="142"/>
      <c r="C201" s="171" t="s">
        <v>349</v>
      </c>
      <c r="D201" s="171" t="s">
        <v>153</v>
      </c>
      <c r="E201" s="172" t="s">
        <v>350</v>
      </c>
      <c r="F201" s="173" t="s">
        <v>351</v>
      </c>
      <c r="G201" s="174" t="s">
        <v>156</v>
      </c>
      <c r="H201" s="175">
        <v>670.74</v>
      </c>
      <c r="I201" s="176"/>
      <c r="J201" s="177">
        <f t="shared" si="55"/>
        <v>0</v>
      </c>
      <c r="K201" s="178"/>
      <c r="L201" s="34"/>
      <c r="M201" s="179"/>
      <c r="N201" s="141" t="s">
        <v>39</v>
      </c>
      <c r="P201" s="180">
        <f t="shared" si="56"/>
        <v>0</v>
      </c>
      <c r="Q201" s="180">
        <v>8.4999999999999995E-4</v>
      </c>
      <c r="R201" s="180">
        <f t="shared" si="57"/>
        <v>0.570129</v>
      </c>
      <c r="S201" s="180">
        <v>0</v>
      </c>
      <c r="T201" s="181">
        <f t="shared" si="58"/>
        <v>0</v>
      </c>
      <c r="AR201" s="182" t="s">
        <v>215</v>
      </c>
      <c r="AT201" s="182" t="s">
        <v>153</v>
      </c>
      <c r="AU201" s="182" t="s">
        <v>130</v>
      </c>
      <c r="AY201" s="16" t="s">
        <v>151</v>
      </c>
      <c r="BE201" s="102">
        <f t="shared" si="59"/>
        <v>0</v>
      </c>
      <c r="BF201" s="102">
        <f t="shared" si="60"/>
        <v>0</v>
      </c>
      <c r="BG201" s="102">
        <f t="shared" si="61"/>
        <v>0</v>
      </c>
      <c r="BH201" s="102">
        <f t="shared" si="62"/>
        <v>0</v>
      </c>
      <c r="BI201" s="102">
        <f t="shared" si="63"/>
        <v>0</v>
      </c>
      <c r="BJ201" s="16" t="s">
        <v>130</v>
      </c>
      <c r="BK201" s="102">
        <f t="shared" si="64"/>
        <v>0</v>
      </c>
      <c r="BL201" s="16" t="s">
        <v>215</v>
      </c>
      <c r="BM201" s="182" t="s">
        <v>352</v>
      </c>
    </row>
    <row r="202" spans="2:65" s="33" customFormat="1" ht="24.2" customHeight="1">
      <c r="B202" s="142"/>
      <c r="C202" s="171" t="s">
        <v>353</v>
      </c>
      <c r="D202" s="171" t="s">
        <v>153</v>
      </c>
      <c r="E202" s="172" t="s">
        <v>354</v>
      </c>
      <c r="F202" s="173" t="s">
        <v>355</v>
      </c>
      <c r="G202" s="174" t="s">
        <v>156</v>
      </c>
      <c r="H202" s="175">
        <v>143.78</v>
      </c>
      <c r="I202" s="176"/>
      <c r="J202" s="177">
        <f t="shared" si="55"/>
        <v>0</v>
      </c>
      <c r="K202" s="178"/>
      <c r="L202" s="34"/>
      <c r="M202" s="179"/>
      <c r="N202" s="141" t="s">
        <v>39</v>
      </c>
      <c r="P202" s="180">
        <f t="shared" si="56"/>
        <v>0</v>
      </c>
      <c r="Q202" s="180">
        <v>8.4999999999999995E-4</v>
      </c>
      <c r="R202" s="180">
        <f t="shared" si="57"/>
        <v>0.12221299999999999</v>
      </c>
      <c r="S202" s="180">
        <v>0</v>
      </c>
      <c r="T202" s="181">
        <f t="shared" si="58"/>
        <v>0</v>
      </c>
      <c r="AR202" s="182" t="s">
        <v>215</v>
      </c>
      <c r="AT202" s="182" t="s">
        <v>153</v>
      </c>
      <c r="AU202" s="182" t="s">
        <v>130</v>
      </c>
      <c r="AY202" s="16" t="s">
        <v>151</v>
      </c>
      <c r="BE202" s="102">
        <f t="shared" si="59"/>
        <v>0</v>
      </c>
      <c r="BF202" s="102">
        <f t="shared" si="60"/>
        <v>0</v>
      </c>
      <c r="BG202" s="102">
        <f t="shared" si="61"/>
        <v>0</v>
      </c>
      <c r="BH202" s="102">
        <f t="shared" si="62"/>
        <v>0</v>
      </c>
      <c r="BI202" s="102">
        <f t="shared" si="63"/>
        <v>0</v>
      </c>
      <c r="BJ202" s="16" t="s">
        <v>130</v>
      </c>
      <c r="BK202" s="102">
        <f t="shared" si="64"/>
        <v>0</v>
      </c>
      <c r="BL202" s="16" t="s">
        <v>215</v>
      </c>
      <c r="BM202" s="182" t="s">
        <v>356</v>
      </c>
    </row>
    <row r="203" spans="2:65" s="33" customFormat="1" ht="24.2" customHeight="1">
      <c r="B203" s="142"/>
      <c r="C203" s="200" t="s">
        <v>357</v>
      </c>
      <c r="D203" s="200" t="s">
        <v>317</v>
      </c>
      <c r="E203" s="201" t="s">
        <v>358</v>
      </c>
      <c r="F203" s="202" t="s">
        <v>359</v>
      </c>
      <c r="G203" s="203" t="s">
        <v>156</v>
      </c>
      <c r="H203" s="204">
        <v>943.88699999999994</v>
      </c>
      <c r="I203" s="205"/>
      <c r="J203" s="206">
        <f t="shared" si="55"/>
        <v>0</v>
      </c>
      <c r="K203" s="207"/>
      <c r="L203" s="208"/>
      <c r="M203" s="209"/>
      <c r="N203" s="210" t="s">
        <v>39</v>
      </c>
      <c r="P203" s="180">
        <f t="shared" si="56"/>
        <v>0</v>
      </c>
      <c r="Q203" s="180">
        <v>0</v>
      </c>
      <c r="R203" s="180">
        <f t="shared" si="57"/>
        <v>0</v>
      </c>
      <c r="S203" s="180">
        <v>0</v>
      </c>
      <c r="T203" s="181">
        <f t="shared" si="58"/>
        <v>0</v>
      </c>
      <c r="AR203" s="182" t="s">
        <v>281</v>
      </c>
      <c r="AT203" s="182" t="s">
        <v>317</v>
      </c>
      <c r="AU203" s="182" t="s">
        <v>130</v>
      </c>
      <c r="AY203" s="16" t="s">
        <v>151</v>
      </c>
      <c r="BE203" s="102">
        <f t="shared" si="59"/>
        <v>0</v>
      </c>
      <c r="BF203" s="102">
        <f t="shared" si="60"/>
        <v>0</v>
      </c>
      <c r="BG203" s="102">
        <f t="shared" si="61"/>
        <v>0</v>
      </c>
      <c r="BH203" s="102">
        <f t="shared" si="62"/>
        <v>0</v>
      </c>
      <c r="BI203" s="102">
        <f t="shared" si="63"/>
        <v>0</v>
      </c>
      <c r="BJ203" s="16" t="s">
        <v>130</v>
      </c>
      <c r="BK203" s="102">
        <f t="shared" si="64"/>
        <v>0</v>
      </c>
      <c r="BL203" s="16" t="s">
        <v>215</v>
      </c>
      <c r="BM203" s="182" t="s">
        <v>360</v>
      </c>
    </row>
    <row r="204" spans="2:65" s="33" customFormat="1" ht="24.2" customHeight="1">
      <c r="B204" s="142"/>
      <c r="C204" s="171" t="s">
        <v>361</v>
      </c>
      <c r="D204" s="171" t="s">
        <v>153</v>
      </c>
      <c r="E204" s="172" t="s">
        <v>362</v>
      </c>
      <c r="F204" s="173" t="s">
        <v>363</v>
      </c>
      <c r="G204" s="174" t="s">
        <v>156</v>
      </c>
      <c r="H204" s="175">
        <v>1333.021</v>
      </c>
      <c r="I204" s="176"/>
      <c r="J204" s="177">
        <f t="shared" si="55"/>
        <v>0</v>
      </c>
      <c r="K204" s="178"/>
      <c r="L204" s="34"/>
      <c r="M204" s="179"/>
      <c r="N204" s="141" t="s">
        <v>39</v>
      </c>
      <c r="P204" s="180">
        <f t="shared" si="56"/>
        <v>0</v>
      </c>
      <c r="Q204" s="180">
        <v>0</v>
      </c>
      <c r="R204" s="180">
        <f t="shared" si="57"/>
        <v>0</v>
      </c>
      <c r="S204" s="180">
        <v>0</v>
      </c>
      <c r="T204" s="181">
        <f t="shared" si="58"/>
        <v>0</v>
      </c>
      <c r="AR204" s="182" t="s">
        <v>215</v>
      </c>
      <c r="AT204" s="182" t="s">
        <v>153</v>
      </c>
      <c r="AU204" s="182" t="s">
        <v>130</v>
      </c>
      <c r="AY204" s="16" t="s">
        <v>151</v>
      </c>
      <c r="BE204" s="102">
        <f t="shared" si="59"/>
        <v>0</v>
      </c>
      <c r="BF204" s="102">
        <f t="shared" si="60"/>
        <v>0</v>
      </c>
      <c r="BG204" s="102">
        <f t="shared" si="61"/>
        <v>0</v>
      </c>
      <c r="BH204" s="102">
        <f t="shared" si="62"/>
        <v>0</v>
      </c>
      <c r="BI204" s="102">
        <f t="shared" si="63"/>
        <v>0</v>
      </c>
      <c r="BJ204" s="16" t="s">
        <v>130</v>
      </c>
      <c r="BK204" s="102">
        <f t="shared" si="64"/>
        <v>0</v>
      </c>
      <c r="BL204" s="16" t="s">
        <v>215</v>
      </c>
      <c r="BM204" s="182" t="s">
        <v>364</v>
      </c>
    </row>
    <row r="205" spans="2:65" s="33" customFormat="1" ht="24.2" customHeight="1">
      <c r="B205" s="142"/>
      <c r="C205" s="171" t="s">
        <v>365</v>
      </c>
      <c r="D205" s="171" t="s">
        <v>153</v>
      </c>
      <c r="E205" s="172" t="s">
        <v>366</v>
      </c>
      <c r="F205" s="173" t="s">
        <v>367</v>
      </c>
      <c r="G205" s="174" t="s">
        <v>156</v>
      </c>
      <c r="H205" s="175">
        <v>287.55900000000003</v>
      </c>
      <c r="I205" s="176"/>
      <c r="J205" s="177">
        <f t="shared" si="55"/>
        <v>0</v>
      </c>
      <c r="K205" s="178"/>
      <c r="L205" s="34"/>
      <c r="M205" s="179"/>
      <c r="N205" s="141" t="s">
        <v>39</v>
      </c>
      <c r="P205" s="180">
        <f t="shared" si="56"/>
        <v>0</v>
      </c>
      <c r="Q205" s="180">
        <v>0</v>
      </c>
      <c r="R205" s="180">
        <f t="shared" si="57"/>
        <v>0</v>
      </c>
      <c r="S205" s="180">
        <v>0</v>
      </c>
      <c r="T205" s="181">
        <f t="shared" si="58"/>
        <v>0</v>
      </c>
      <c r="AR205" s="182" t="s">
        <v>215</v>
      </c>
      <c r="AT205" s="182" t="s">
        <v>153</v>
      </c>
      <c r="AU205" s="182" t="s">
        <v>130</v>
      </c>
      <c r="AY205" s="16" t="s">
        <v>151</v>
      </c>
      <c r="BE205" s="102">
        <f t="shared" si="59"/>
        <v>0</v>
      </c>
      <c r="BF205" s="102">
        <f t="shared" si="60"/>
        <v>0</v>
      </c>
      <c r="BG205" s="102">
        <f t="shared" si="61"/>
        <v>0</v>
      </c>
      <c r="BH205" s="102">
        <f t="shared" si="62"/>
        <v>0</v>
      </c>
      <c r="BI205" s="102">
        <f t="shared" si="63"/>
        <v>0</v>
      </c>
      <c r="BJ205" s="16" t="s">
        <v>130</v>
      </c>
      <c r="BK205" s="102">
        <f t="shared" si="64"/>
        <v>0</v>
      </c>
      <c r="BL205" s="16" t="s">
        <v>215</v>
      </c>
      <c r="BM205" s="182" t="s">
        <v>368</v>
      </c>
    </row>
    <row r="206" spans="2:65" s="33" customFormat="1" ht="16.5" customHeight="1">
      <c r="B206" s="142"/>
      <c r="C206" s="200" t="s">
        <v>263</v>
      </c>
      <c r="D206" s="200" t="s">
        <v>317</v>
      </c>
      <c r="E206" s="201" t="s">
        <v>369</v>
      </c>
      <c r="F206" s="202" t="s">
        <v>370</v>
      </c>
      <c r="G206" s="203" t="s">
        <v>156</v>
      </c>
      <c r="H206" s="204">
        <v>1701.6089999999999</v>
      </c>
      <c r="I206" s="205"/>
      <c r="J206" s="206">
        <f t="shared" si="55"/>
        <v>0</v>
      </c>
      <c r="K206" s="207"/>
      <c r="L206" s="208"/>
      <c r="M206" s="209"/>
      <c r="N206" s="210" t="s">
        <v>39</v>
      </c>
      <c r="P206" s="180">
        <f t="shared" si="56"/>
        <v>0</v>
      </c>
      <c r="Q206" s="180">
        <v>0</v>
      </c>
      <c r="R206" s="180">
        <f t="shared" si="57"/>
        <v>0</v>
      </c>
      <c r="S206" s="180">
        <v>0</v>
      </c>
      <c r="T206" s="181">
        <f t="shared" si="58"/>
        <v>0</v>
      </c>
      <c r="AR206" s="182" t="s">
        <v>281</v>
      </c>
      <c r="AT206" s="182" t="s">
        <v>317</v>
      </c>
      <c r="AU206" s="182" t="s">
        <v>130</v>
      </c>
      <c r="AY206" s="16" t="s">
        <v>151</v>
      </c>
      <c r="BE206" s="102">
        <f t="shared" si="59"/>
        <v>0</v>
      </c>
      <c r="BF206" s="102">
        <f t="shared" si="60"/>
        <v>0</v>
      </c>
      <c r="BG206" s="102">
        <f t="shared" si="61"/>
        <v>0</v>
      </c>
      <c r="BH206" s="102">
        <f t="shared" si="62"/>
        <v>0</v>
      </c>
      <c r="BI206" s="102">
        <f t="shared" si="63"/>
        <v>0</v>
      </c>
      <c r="BJ206" s="16" t="s">
        <v>130</v>
      </c>
      <c r="BK206" s="102">
        <f t="shared" si="64"/>
        <v>0</v>
      </c>
      <c r="BL206" s="16" t="s">
        <v>215</v>
      </c>
      <c r="BM206" s="182" t="s">
        <v>371</v>
      </c>
    </row>
    <row r="207" spans="2:65" s="33" customFormat="1" ht="24.2" customHeight="1">
      <c r="B207" s="142"/>
      <c r="C207" s="171" t="s">
        <v>372</v>
      </c>
      <c r="D207" s="171" t="s">
        <v>153</v>
      </c>
      <c r="E207" s="172" t="s">
        <v>373</v>
      </c>
      <c r="F207" s="173" t="s">
        <v>374</v>
      </c>
      <c r="G207" s="174" t="s">
        <v>375</v>
      </c>
      <c r="H207" s="211"/>
      <c r="I207" s="176"/>
      <c r="J207" s="177">
        <f t="shared" si="55"/>
        <v>0</v>
      </c>
      <c r="K207" s="178"/>
      <c r="L207" s="34"/>
      <c r="M207" s="179"/>
      <c r="N207" s="141" t="s">
        <v>39</v>
      </c>
      <c r="P207" s="180">
        <f t="shared" si="56"/>
        <v>0</v>
      </c>
      <c r="Q207" s="180">
        <v>0</v>
      </c>
      <c r="R207" s="180">
        <f t="shared" si="57"/>
        <v>0</v>
      </c>
      <c r="S207" s="180">
        <v>0</v>
      </c>
      <c r="T207" s="181">
        <f t="shared" si="58"/>
        <v>0</v>
      </c>
      <c r="AR207" s="182" t="s">
        <v>215</v>
      </c>
      <c r="AT207" s="182" t="s">
        <v>153</v>
      </c>
      <c r="AU207" s="182" t="s">
        <v>130</v>
      </c>
      <c r="AY207" s="16" t="s">
        <v>151</v>
      </c>
      <c r="BE207" s="102">
        <f t="shared" si="59"/>
        <v>0</v>
      </c>
      <c r="BF207" s="102">
        <f t="shared" si="60"/>
        <v>0</v>
      </c>
      <c r="BG207" s="102">
        <f t="shared" si="61"/>
        <v>0</v>
      </c>
      <c r="BH207" s="102">
        <f t="shared" si="62"/>
        <v>0</v>
      </c>
      <c r="BI207" s="102">
        <f t="shared" si="63"/>
        <v>0</v>
      </c>
      <c r="BJ207" s="16" t="s">
        <v>130</v>
      </c>
      <c r="BK207" s="102">
        <f t="shared" si="64"/>
        <v>0</v>
      </c>
      <c r="BL207" s="16" t="s">
        <v>215</v>
      </c>
      <c r="BM207" s="182" t="s">
        <v>376</v>
      </c>
    </row>
    <row r="208" spans="2:65" s="158" customFormat="1" ht="22.9" customHeight="1">
      <c r="B208" s="159"/>
      <c r="D208" s="160" t="s">
        <v>72</v>
      </c>
      <c r="E208" s="169" t="s">
        <v>377</v>
      </c>
      <c r="F208" s="169" t="s">
        <v>378</v>
      </c>
      <c r="I208" s="162"/>
      <c r="J208" s="170">
        <f>BK208</f>
        <v>0</v>
      </c>
      <c r="L208" s="159"/>
      <c r="M208" s="164"/>
      <c r="P208" s="165">
        <f>SUM(P209:P219)</f>
        <v>0</v>
      </c>
      <c r="R208" s="165">
        <f>SUM(R209:R219)</f>
        <v>0</v>
      </c>
      <c r="T208" s="166">
        <f>SUM(T209:T219)</f>
        <v>4.0584000000000002E-2</v>
      </c>
      <c r="AR208" s="160" t="s">
        <v>130</v>
      </c>
      <c r="AT208" s="167" t="s">
        <v>72</v>
      </c>
      <c r="AU208" s="167" t="s">
        <v>81</v>
      </c>
      <c r="AY208" s="160" t="s">
        <v>151</v>
      </c>
      <c r="BK208" s="168">
        <f>SUM(BK209:BK219)</f>
        <v>0</v>
      </c>
    </row>
    <row r="209" spans="2:65" s="33" customFormat="1" ht="33" customHeight="1">
      <c r="B209" s="142"/>
      <c r="C209" s="171" t="s">
        <v>379</v>
      </c>
      <c r="D209" s="171" t="s">
        <v>153</v>
      </c>
      <c r="E209" s="172" t="s">
        <v>380</v>
      </c>
      <c r="F209" s="173" t="s">
        <v>381</v>
      </c>
      <c r="G209" s="174" t="s">
        <v>279</v>
      </c>
      <c r="H209" s="175">
        <v>105.39</v>
      </c>
      <c r="I209" s="176"/>
      <c r="J209" s="177">
        <f t="shared" ref="J209:J219" si="65">ROUND(I209*H209,2)</f>
        <v>0</v>
      </c>
      <c r="K209" s="178"/>
      <c r="L209" s="34"/>
      <c r="M209" s="179"/>
      <c r="N209" s="141" t="s">
        <v>39</v>
      </c>
      <c r="P209" s="180">
        <f t="shared" ref="P209:P219" si="66">O209*H209</f>
        <v>0</v>
      </c>
      <c r="Q209" s="180">
        <v>0</v>
      </c>
      <c r="R209" s="180">
        <f t="shared" ref="R209:R219" si="67">Q209*H209</f>
        <v>0</v>
      </c>
      <c r="S209" s="180">
        <v>0</v>
      </c>
      <c r="T209" s="181">
        <f t="shared" ref="T209:T219" si="68">S209*H209</f>
        <v>0</v>
      </c>
      <c r="AR209" s="182" t="s">
        <v>215</v>
      </c>
      <c r="AT209" s="182" t="s">
        <v>153</v>
      </c>
      <c r="AU209" s="182" t="s">
        <v>130</v>
      </c>
      <c r="AY209" s="16" t="s">
        <v>151</v>
      </c>
      <c r="BE209" s="102">
        <f t="shared" ref="BE209:BE219" si="69">IF(N209="základná",J209,0)</f>
        <v>0</v>
      </c>
      <c r="BF209" s="102">
        <f t="shared" ref="BF209:BF219" si="70">IF(N209="znížená",J209,0)</f>
        <v>0</v>
      </c>
      <c r="BG209" s="102">
        <f t="shared" ref="BG209:BG219" si="71">IF(N209="zákl. prenesená",J209,0)</f>
        <v>0</v>
      </c>
      <c r="BH209" s="102">
        <f t="shared" ref="BH209:BH219" si="72">IF(N209="zníž. prenesená",J209,0)</f>
        <v>0</v>
      </c>
      <c r="BI209" s="102">
        <f t="shared" ref="BI209:BI219" si="73">IF(N209="nulová",J209,0)</f>
        <v>0</v>
      </c>
      <c r="BJ209" s="16" t="s">
        <v>130</v>
      </c>
      <c r="BK209" s="102">
        <f t="shared" ref="BK209:BK219" si="74">ROUND(I209*H209,2)</f>
        <v>0</v>
      </c>
      <c r="BL209" s="16" t="s">
        <v>215</v>
      </c>
      <c r="BM209" s="182" t="s">
        <v>382</v>
      </c>
    </row>
    <row r="210" spans="2:65" s="33" customFormat="1" ht="37.9" customHeight="1">
      <c r="B210" s="142"/>
      <c r="C210" s="171" t="s">
        <v>383</v>
      </c>
      <c r="D210" s="171" t="s">
        <v>153</v>
      </c>
      <c r="E210" s="172" t="s">
        <v>384</v>
      </c>
      <c r="F210" s="173" t="s">
        <v>385</v>
      </c>
      <c r="G210" s="174" t="s">
        <v>279</v>
      </c>
      <c r="H210" s="175">
        <v>225</v>
      </c>
      <c r="I210" s="176"/>
      <c r="J210" s="177">
        <f t="shared" si="65"/>
        <v>0</v>
      </c>
      <c r="K210" s="178"/>
      <c r="L210" s="34"/>
      <c r="M210" s="179"/>
      <c r="N210" s="141" t="s">
        <v>39</v>
      </c>
      <c r="P210" s="180">
        <f t="shared" si="66"/>
        <v>0</v>
      </c>
      <c r="Q210" s="180">
        <v>0</v>
      </c>
      <c r="R210" s="180">
        <f t="shared" si="67"/>
        <v>0</v>
      </c>
      <c r="S210" s="180">
        <v>0</v>
      </c>
      <c r="T210" s="181">
        <f t="shared" si="68"/>
        <v>0</v>
      </c>
      <c r="AR210" s="182" t="s">
        <v>215</v>
      </c>
      <c r="AT210" s="182" t="s">
        <v>153</v>
      </c>
      <c r="AU210" s="182" t="s">
        <v>130</v>
      </c>
      <c r="AY210" s="16" t="s">
        <v>151</v>
      </c>
      <c r="BE210" s="102">
        <f t="shared" si="69"/>
        <v>0</v>
      </c>
      <c r="BF210" s="102">
        <f t="shared" si="70"/>
        <v>0</v>
      </c>
      <c r="BG210" s="102">
        <f t="shared" si="71"/>
        <v>0</v>
      </c>
      <c r="BH210" s="102">
        <f t="shared" si="72"/>
        <v>0</v>
      </c>
      <c r="BI210" s="102">
        <f t="shared" si="73"/>
        <v>0</v>
      </c>
      <c r="BJ210" s="16" t="s">
        <v>130</v>
      </c>
      <c r="BK210" s="102">
        <f t="shared" si="74"/>
        <v>0</v>
      </c>
      <c r="BL210" s="16" t="s">
        <v>215</v>
      </c>
      <c r="BM210" s="182" t="s">
        <v>386</v>
      </c>
    </row>
    <row r="211" spans="2:65" s="33" customFormat="1" ht="37.9" customHeight="1">
      <c r="B211" s="142"/>
      <c r="C211" s="171" t="s">
        <v>387</v>
      </c>
      <c r="D211" s="171" t="s">
        <v>153</v>
      </c>
      <c r="E211" s="172" t="s">
        <v>388</v>
      </c>
      <c r="F211" s="173" t="s">
        <v>389</v>
      </c>
      <c r="G211" s="174" t="s">
        <v>279</v>
      </c>
      <c r="H211" s="175">
        <v>71.2</v>
      </c>
      <c r="I211" s="176"/>
      <c r="J211" s="177">
        <f t="shared" si="65"/>
        <v>0</v>
      </c>
      <c r="K211" s="178"/>
      <c r="L211" s="34"/>
      <c r="M211" s="179"/>
      <c r="N211" s="141" t="s">
        <v>39</v>
      </c>
      <c r="P211" s="180">
        <f t="shared" si="66"/>
        <v>0</v>
      </c>
      <c r="Q211" s="180">
        <v>0</v>
      </c>
      <c r="R211" s="180">
        <f t="shared" si="67"/>
        <v>0</v>
      </c>
      <c r="S211" s="180">
        <v>0</v>
      </c>
      <c r="T211" s="181">
        <f t="shared" si="68"/>
        <v>0</v>
      </c>
      <c r="AR211" s="182" t="s">
        <v>215</v>
      </c>
      <c r="AT211" s="182" t="s">
        <v>153</v>
      </c>
      <c r="AU211" s="182" t="s">
        <v>130</v>
      </c>
      <c r="AY211" s="16" t="s">
        <v>151</v>
      </c>
      <c r="BE211" s="102">
        <f t="shared" si="69"/>
        <v>0</v>
      </c>
      <c r="BF211" s="102">
        <f t="shared" si="70"/>
        <v>0</v>
      </c>
      <c r="BG211" s="102">
        <f t="shared" si="71"/>
        <v>0</v>
      </c>
      <c r="BH211" s="102">
        <f t="shared" si="72"/>
        <v>0</v>
      </c>
      <c r="BI211" s="102">
        <f t="shared" si="73"/>
        <v>0</v>
      </c>
      <c r="BJ211" s="16" t="s">
        <v>130</v>
      </c>
      <c r="BK211" s="102">
        <f t="shared" si="74"/>
        <v>0</v>
      </c>
      <c r="BL211" s="16" t="s">
        <v>215</v>
      </c>
      <c r="BM211" s="182" t="s">
        <v>390</v>
      </c>
    </row>
    <row r="212" spans="2:65" s="33" customFormat="1" ht="33" customHeight="1">
      <c r="B212" s="142"/>
      <c r="C212" s="171" t="s">
        <v>391</v>
      </c>
      <c r="D212" s="171" t="s">
        <v>153</v>
      </c>
      <c r="E212" s="172" t="s">
        <v>392</v>
      </c>
      <c r="F212" s="173" t="s">
        <v>393</v>
      </c>
      <c r="G212" s="174" t="s">
        <v>197</v>
      </c>
      <c r="H212" s="175">
        <v>24</v>
      </c>
      <c r="I212" s="176"/>
      <c r="J212" s="177">
        <f t="shared" si="65"/>
        <v>0</v>
      </c>
      <c r="K212" s="178"/>
      <c r="L212" s="34"/>
      <c r="M212" s="179"/>
      <c r="N212" s="141" t="s">
        <v>39</v>
      </c>
      <c r="P212" s="180">
        <f t="shared" si="66"/>
        <v>0</v>
      </c>
      <c r="Q212" s="180">
        <v>0</v>
      </c>
      <c r="R212" s="180">
        <f t="shared" si="67"/>
        <v>0</v>
      </c>
      <c r="S212" s="180">
        <v>0</v>
      </c>
      <c r="T212" s="181">
        <f t="shared" si="68"/>
        <v>0</v>
      </c>
      <c r="AR212" s="182" t="s">
        <v>215</v>
      </c>
      <c r="AT212" s="182" t="s">
        <v>153</v>
      </c>
      <c r="AU212" s="182" t="s">
        <v>130</v>
      </c>
      <c r="AY212" s="16" t="s">
        <v>151</v>
      </c>
      <c r="BE212" s="102">
        <f t="shared" si="69"/>
        <v>0</v>
      </c>
      <c r="BF212" s="102">
        <f t="shared" si="70"/>
        <v>0</v>
      </c>
      <c r="BG212" s="102">
        <f t="shared" si="71"/>
        <v>0</v>
      </c>
      <c r="BH212" s="102">
        <f t="shared" si="72"/>
        <v>0</v>
      </c>
      <c r="BI212" s="102">
        <f t="shared" si="73"/>
        <v>0</v>
      </c>
      <c r="BJ212" s="16" t="s">
        <v>130</v>
      </c>
      <c r="BK212" s="102">
        <f t="shared" si="74"/>
        <v>0</v>
      </c>
      <c r="BL212" s="16" t="s">
        <v>215</v>
      </c>
      <c r="BM212" s="182" t="s">
        <v>394</v>
      </c>
    </row>
    <row r="213" spans="2:65" s="33" customFormat="1" ht="33" customHeight="1">
      <c r="B213" s="142"/>
      <c r="C213" s="171" t="s">
        <v>395</v>
      </c>
      <c r="D213" s="171" t="s">
        <v>153</v>
      </c>
      <c r="E213" s="172" t="s">
        <v>396</v>
      </c>
      <c r="F213" s="173" t="s">
        <v>397</v>
      </c>
      <c r="G213" s="174" t="s">
        <v>197</v>
      </c>
      <c r="H213" s="175">
        <v>8</v>
      </c>
      <c r="I213" s="176"/>
      <c r="J213" s="177">
        <f t="shared" si="65"/>
        <v>0</v>
      </c>
      <c r="K213" s="178"/>
      <c r="L213" s="34"/>
      <c r="M213" s="179"/>
      <c r="N213" s="141" t="s">
        <v>39</v>
      </c>
      <c r="P213" s="180">
        <f t="shared" si="66"/>
        <v>0</v>
      </c>
      <c r="Q213" s="180">
        <v>0</v>
      </c>
      <c r="R213" s="180">
        <f t="shared" si="67"/>
        <v>0</v>
      </c>
      <c r="S213" s="180">
        <v>0</v>
      </c>
      <c r="T213" s="181">
        <f t="shared" si="68"/>
        <v>0</v>
      </c>
      <c r="AR213" s="182" t="s">
        <v>215</v>
      </c>
      <c r="AT213" s="182" t="s">
        <v>153</v>
      </c>
      <c r="AU213" s="182" t="s">
        <v>130</v>
      </c>
      <c r="AY213" s="16" t="s">
        <v>151</v>
      </c>
      <c r="BE213" s="102">
        <f t="shared" si="69"/>
        <v>0</v>
      </c>
      <c r="BF213" s="102">
        <f t="shared" si="70"/>
        <v>0</v>
      </c>
      <c r="BG213" s="102">
        <f t="shared" si="71"/>
        <v>0</v>
      </c>
      <c r="BH213" s="102">
        <f t="shared" si="72"/>
        <v>0</v>
      </c>
      <c r="BI213" s="102">
        <f t="shared" si="73"/>
        <v>0</v>
      </c>
      <c r="BJ213" s="16" t="s">
        <v>130</v>
      </c>
      <c r="BK213" s="102">
        <f t="shared" si="74"/>
        <v>0</v>
      </c>
      <c r="BL213" s="16" t="s">
        <v>215</v>
      </c>
      <c r="BM213" s="182" t="s">
        <v>398</v>
      </c>
    </row>
    <row r="214" spans="2:65" s="33" customFormat="1" ht="33" customHeight="1">
      <c r="B214" s="142"/>
      <c r="C214" s="171" t="s">
        <v>399</v>
      </c>
      <c r="D214" s="171" t="s">
        <v>153</v>
      </c>
      <c r="E214" s="172" t="s">
        <v>400</v>
      </c>
      <c r="F214" s="173" t="s">
        <v>401</v>
      </c>
      <c r="G214" s="174" t="s">
        <v>279</v>
      </c>
      <c r="H214" s="175">
        <v>498.68599999999998</v>
      </c>
      <c r="I214" s="176"/>
      <c r="J214" s="177">
        <f t="shared" si="65"/>
        <v>0</v>
      </c>
      <c r="K214" s="178"/>
      <c r="L214" s="34"/>
      <c r="M214" s="179"/>
      <c r="N214" s="141" t="s">
        <v>39</v>
      </c>
      <c r="P214" s="180">
        <f t="shared" si="66"/>
        <v>0</v>
      </c>
      <c r="Q214" s="180">
        <v>0</v>
      </c>
      <c r="R214" s="180">
        <f t="shared" si="67"/>
        <v>0</v>
      </c>
      <c r="S214" s="180">
        <v>0</v>
      </c>
      <c r="T214" s="181">
        <f t="shared" si="68"/>
        <v>0</v>
      </c>
      <c r="AR214" s="182" t="s">
        <v>215</v>
      </c>
      <c r="AT214" s="182" t="s">
        <v>153</v>
      </c>
      <c r="AU214" s="182" t="s">
        <v>130</v>
      </c>
      <c r="AY214" s="16" t="s">
        <v>151</v>
      </c>
      <c r="BE214" s="102">
        <f t="shared" si="69"/>
        <v>0</v>
      </c>
      <c r="BF214" s="102">
        <f t="shared" si="70"/>
        <v>0</v>
      </c>
      <c r="BG214" s="102">
        <f t="shared" si="71"/>
        <v>0</v>
      </c>
      <c r="BH214" s="102">
        <f t="shared" si="72"/>
        <v>0</v>
      </c>
      <c r="BI214" s="102">
        <f t="shared" si="73"/>
        <v>0</v>
      </c>
      <c r="BJ214" s="16" t="s">
        <v>130</v>
      </c>
      <c r="BK214" s="102">
        <f t="shared" si="74"/>
        <v>0</v>
      </c>
      <c r="BL214" s="16" t="s">
        <v>215</v>
      </c>
      <c r="BM214" s="182" t="s">
        <v>402</v>
      </c>
    </row>
    <row r="215" spans="2:65" s="33" customFormat="1" ht="37.9" customHeight="1">
      <c r="B215" s="142"/>
      <c r="C215" s="171" t="s">
        <v>280</v>
      </c>
      <c r="D215" s="171" t="s">
        <v>153</v>
      </c>
      <c r="E215" s="172" t="s">
        <v>403</v>
      </c>
      <c r="F215" s="173" t="s">
        <v>404</v>
      </c>
      <c r="G215" s="174" t="s">
        <v>279</v>
      </c>
      <c r="H215" s="175">
        <v>67.599999999999994</v>
      </c>
      <c r="I215" s="176"/>
      <c r="J215" s="177">
        <f t="shared" si="65"/>
        <v>0</v>
      </c>
      <c r="K215" s="178"/>
      <c r="L215" s="34"/>
      <c r="M215" s="179"/>
      <c r="N215" s="141" t="s">
        <v>39</v>
      </c>
      <c r="P215" s="180">
        <f t="shared" si="66"/>
        <v>0</v>
      </c>
      <c r="Q215" s="180">
        <v>0</v>
      </c>
      <c r="R215" s="180">
        <f t="shared" si="67"/>
        <v>0</v>
      </c>
      <c r="S215" s="180">
        <v>0</v>
      </c>
      <c r="T215" s="181">
        <f t="shared" si="68"/>
        <v>0</v>
      </c>
      <c r="AR215" s="182" t="s">
        <v>215</v>
      </c>
      <c r="AT215" s="182" t="s">
        <v>153</v>
      </c>
      <c r="AU215" s="182" t="s">
        <v>130</v>
      </c>
      <c r="AY215" s="16" t="s">
        <v>151</v>
      </c>
      <c r="BE215" s="102">
        <f t="shared" si="69"/>
        <v>0</v>
      </c>
      <c r="BF215" s="102">
        <f t="shared" si="70"/>
        <v>0</v>
      </c>
      <c r="BG215" s="102">
        <f t="shared" si="71"/>
        <v>0</v>
      </c>
      <c r="BH215" s="102">
        <f t="shared" si="72"/>
        <v>0</v>
      </c>
      <c r="BI215" s="102">
        <f t="shared" si="73"/>
        <v>0</v>
      </c>
      <c r="BJ215" s="16" t="s">
        <v>130</v>
      </c>
      <c r="BK215" s="102">
        <f t="shared" si="74"/>
        <v>0</v>
      </c>
      <c r="BL215" s="16" t="s">
        <v>215</v>
      </c>
      <c r="BM215" s="182" t="s">
        <v>405</v>
      </c>
    </row>
    <row r="216" spans="2:65" s="33" customFormat="1" ht="37.9" customHeight="1">
      <c r="B216" s="142"/>
      <c r="C216" s="171" t="s">
        <v>406</v>
      </c>
      <c r="D216" s="171" t="s">
        <v>153</v>
      </c>
      <c r="E216" s="172" t="s">
        <v>407</v>
      </c>
      <c r="F216" s="173" t="s">
        <v>408</v>
      </c>
      <c r="G216" s="174" t="s">
        <v>279</v>
      </c>
      <c r="H216" s="175">
        <v>21.2</v>
      </c>
      <c r="I216" s="176"/>
      <c r="J216" s="177">
        <f t="shared" si="65"/>
        <v>0</v>
      </c>
      <c r="K216" s="178"/>
      <c r="L216" s="34"/>
      <c r="M216" s="179"/>
      <c r="N216" s="141" t="s">
        <v>39</v>
      </c>
      <c r="P216" s="180">
        <f t="shared" si="66"/>
        <v>0</v>
      </c>
      <c r="Q216" s="180">
        <v>0</v>
      </c>
      <c r="R216" s="180">
        <f t="shared" si="67"/>
        <v>0</v>
      </c>
      <c r="S216" s="180">
        <v>0</v>
      </c>
      <c r="T216" s="181">
        <f t="shared" si="68"/>
        <v>0</v>
      </c>
      <c r="AR216" s="182" t="s">
        <v>215</v>
      </c>
      <c r="AT216" s="182" t="s">
        <v>153</v>
      </c>
      <c r="AU216" s="182" t="s">
        <v>130</v>
      </c>
      <c r="AY216" s="16" t="s">
        <v>151</v>
      </c>
      <c r="BE216" s="102">
        <f t="shared" si="69"/>
        <v>0</v>
      </c>
      <c r="BF216" s="102">
        <f t="shared" si="70"/>
        <v>0</v>
      </c>
      <c r="BG216" s="102">
        <f t="shared" si="71"/>
        <v>0</v>
      </c>
      <c r="BH216" s="102">
        <f t="shared" si="72"/>
        <v>0</v>
      </c>
      <c r="BI216" s="102">
        <f t="shared" si="73"/>
        <v>0</v>
      </c>
      <c r="BJ216" s="16" t="s">
        <v>130</v>
      </c>
      <c r="BK216" s="102">
        <f t="shared" si="74"/>
        <v>0</v>
      </c>
      <c r="BL216" s="16" t="s">
        <v>215</v>
      </c>
      <c r="BM216" s="182" t="s">
        <v>409</v>
      </c>
    </row>
    <row r="217" spans="2:65" s="33" customFormat="1" ht="16.5" customHeight="1">
      <c r="B217" s="142"/>
      <c r="C217" s="171" t="s">
        <v>284</v>
      </c>
      <c r="D217" s="171" t="s">
        <v>153</v>
      </c>
      <c r="E217" s="172" t="s">
        <v>410</v>
      </c>
      <c r="F217" s="173" t="s">
        <v>411</v>
      </c>
      <c r="G217" s="174" t="s">
        <v>279</v>
      </c>
      <c r="H217" s="175">
        <v>11.4</v>
      </c>
      <c r="I217" s="176"/>
      <c r="J217" s="177">
        <f t="shared" si="65"/>
        <v>0</v>
      </c>
      <c r="K217" s="178"/>
      <c r="L217" s="34"/>
      <c r="M217" s="179"/>
      <c r="N217" s="141" t="s">
        <v>39</v>
      </c>
      <c r="P217" s="180">
        <f t="shared" si="66"/>
        <v>0</v>
      </c>
      <c r="Q217" s="180">
        <v>0</v>
      </c>
      <c r="R217" s="180">
        <f t="shared" si="67"/>
        <v>0</v>
      </c>
      <c r="S217" s="180">
        <v>3.5599999999999998E-3</v>
      </c>
      <c r="T217" s="181">
        <f t="shared" si="68"/>
        <v>4.0584000000000002E-2</v>
      </c>
      <c r="AR217" s="182" t="s">
        <v>215</v>
      </c>
      <c r="AT217" s="182" t="s">
        <v>153</v>
      </c>
      <c r="AU217" s="182" t="s">
        <v>130</v>
      </c>
      <c r="AY217" s="16" t="s">
        <v>151</v>
      </c>
      <c r="BE217" s="102">
        <f t="shared" si="69"/>
        <v>0</v>
      </c>
      <c r="BF217" s="102">
        <f t="shared" si="70"/>
        <v>0</v>
      </c>
      <c r="BG217" s="102">
        <f t="shared" si="71"/>
        <v>0</v>
      </c>
      <c r="BH217" s="102">
        <f t="shared" si="72"/>
        <v>0</v>
      </c>
      <c r="BI217" s="102">
        <f t="shared" si="73"/>
        <v>0</v>
      </c>
      <c r="BJ217" s="16" t="s">
        <v>130</v>
      </c>
      <c r="BK217" s="102">
        <f t="shared" si="74"/>
        <v>0</v>
      </c>
      <c r="BL217" s="16" t="s">
        <v>215</v>
      </c>
      <c r="BM217" s="182" t="s">
        <v>412</v>
      </c>
    </row>
    <row r="218" spans="2:65" s="33" customFormat="1" ht="33" customHeight="1">
      <c r="B218" s="142"/>
      <c r="C218" s="171" t="s">
        <v>413</v>
      </c>
      <c r="D218" s="171" t="s">
        <v>153</v>
      </c>
      <c r="E218" s="172" t="s">
        <v>414</v>
      </c>
      <c r="F218" s="173" t="s">
        <v>415</v>
      </c>
      <c r="G218" s="174" t="s">
        <v>197</v>
      </c>
      <c r="H218" s="175">
        <v>3</v>
      </c>
      <c r="I218" s="176"/>
      <c r="J218" s="177">
        <f t="shared" si="65"/>
        <v>0</v>
      </c>
      <c r="K218" s="178"/>
      <c r="L218" s="34"/>
      <c r="M218" s="179"/>
      <c r="N218" s="141" t="s">
        <v>39</v>
      </c>
      <c r="P218" s="180">
        <f t="shared" si="66"/>
        <v>0</v>
      </c>
      <c r="Q218" s="180">
        <v>0</v>
      </c>
      <c r="R218" s="180">
        <f t="shared" si="67"/>
        <v>0</v>
      </c>
      <c r="S218" s="180">
        <v>0</v>
      </c>
      <c r="T218" s="181">
        <f t="shared" si="68"/>
        <v>0</v>
      </c>
      <c r="AR218" s="182" t="s">
        <v>215</v>
      </c>
      <c r="AT218" s="182" t="s">
        <v>153</v>
      </c>
      <c r="AU218" s="182" t="s">
        <v>130</v>
      </c>
      <c r="AY218" s="16" t="s">
        <v>151</v>
      </c>
      <c r="BE218" s="102">
        <f t="shared" si="69"/>
        <v>0</v>
      </c>
      <c r="BF218" s="102">
        <f t="shared" si="70"/>
        <v>0</v>
      </c>
      <c r="BG218" s="102">
        <f t="shared" si="71"/>
        <v>0</v>
      </c>
      <c r="BH218" s="102">
        <f t="shared" si="72"/>
        <v>0</v>
      </c>
      <c r="BI218" s="102">
        <f t="shared" si="73"/>
        <v>0</v>
      </c>
      <c r="BJ218" s="16" t="s">
        <v>130</v>
      </c>
      <c r="BK218" s="102">
        <f t="shared" si="74"/>
        <v>0</v>
      </c>
      <c r="BL218" s="16" t="s">
        <v>215</v>
      </c>
      <c r="BM218" s="182" t="s">
        <v>416</v>
      </c>
    </row>
    <row r="219" spans="2:65" s="33" customFormat="1" ht="24.2" customHeight="1">
      <c r="B219" s="142"/>
      <c r="C219" s="171" t="s">
        <v>327</v>
      </c>
      <c r="D219" s="171" t="s">
        <v>153</v>
      </c>
      <c r="E219" s="172" t="s">
        <v>417</v>
      </c>
      <c r="F219" s="173" t="s">
        <v>418</v>
      </c>
      <c r="G219" s="174" t="s">
        <v>375</v>
      </c>
      <c r="H219" s="211"/>
      <c r="I219" s="176"/>
      <c r="J219" s="177">
        <f t="shared" si="65"/>
        <v>0</v>
      </c>
      <c r="K219" s="178"/>
      <c r="L219" s="34"/>
      <c r="M219" s="179"/>
      <c r="N219" s="141" t="s">
        <v>39</v>
      </c>
      <c r="P219" s="180">
        <f t="shared" si="66"/>
        <v>0</v>
      </c>
      <c r="Q219" s="180">
        <v>0</v>
      </c>
      <c r="R219" s="180">
        <f t="shared" si="67"/>
        <v>0</v>
      </c>
      <c r="S219" s="180">
        <v>0</v>
      </c>
      <c r="T219" s="181">
        <f t="shared" si="68"/>
        <v>0</v>
      </c>
      <c r="AR219" s="182" t="s">
        <v>215</v>
      </c>
      <c r="AT219" s="182" t="s">
        <v>153</v>
      </c>
      <c r="AU219" s="182" t="s">
        <v>130</v>
      </c>
      <c r="AY219" s="16" t="s">
        <v>151</v>
      </c>
      <c r="BE219" s="102">
        <f t="shared" si="69"/>
        <v>0</v>
      </c>
      <c r="BF219" s="102">
        <f t="shared" si="70"/>
        <v>0</v>
      </c>
      <c r="BG219" s="102">
        <f t="shared" si="71"/>
        <v>0</v>
      </c>
      <c r="BH219" s="102">
        <f t="shared" si="72"/>
        <v>0</v>
      </c>
      <c r="BI219" s="102">
        <f t="shared" si="73"/>
        <v>0</v>
      </c>
      <c r="BJ219" s="16" t="s">
        <v>130</v>
      </c>
      <c r="BK219" s="102">
        <f t="shared" si="74"/>
        <v>0</v>
      </c>
      <c r="BL219" s="16" t="s">
        <v>215</v>
      </c>
      <c r="BM219" s="182" t="s">
        <v>419</v>
      </c>
    </row>
    <row r="220" spans="2:65" s="158" customFormat="1" ht="22.9" customHeight="1">
      <c r="B220" s="159"/>
      <c r="D220" s="160" t="s">
        <v>72</v>
      </c>
      <c r="E220" s="169" t="s">
        <v>420</v>
      </c>
      <c r="F220" s="169" t="s">
        <v>421</v>
      </c>
      <c r="I220" s="162"/>
      <c r="J220" s="170">
        <f>BK220</f>
        <v>0</v>
      </c>
      <c r="L220" s="159"/>
      <c r="M220" s="164"/>
      <c r="P220" s="165">
        <f>SUM(P221:P233)</f>
        <v>0</v>
      </c>
      <c r="R220" s="165">
        <f>SUM(R221:R233)</f>
        <v>0</v>
      </c>
      <c r="T220" s="166">
        <f>SUM(T221:T233)</f>
        <v>0</v>
      </c>
      <c r="AR220" s="160" t="s">
        <v>130</v>
      </c>
      <c r="AT220" s="167" t="s">
        <v>72</v>
      </c>
      <c r="AU220" s="167" t="s">
        <v>81</v>
      </c>
      <c r="AY220" s="160" t="s">
        <v>151</v>
      </c>
      <c r="BK220" s="168">
        <f>SUM(BK221:BK233)</f>
        <v>0</v>
      </c>
    </row>
    <row r="221" spans="2:65" s="33" customFormat="1" ht="24.2" customHeight="1">
      <c r="B221" s="142"/>
      <c r="C221" s="171" t="s">
        <v>422</v>
      </c>
      <c r="D221" s="171" t="s">
        <v>153</v>
      </c>
      <c r="E221" s="172" t="s">
        <v>423</v>
      </c>
      <c r="F221" s="173" t="s">
        <v>424</v>
      </c>
      <c r="G221" s="174" t="s">
        <v>279</v>
      </c>
      <c r="H221" s="175">
        <v>581.05999999999995</v>
      </c>
      <c r="I221" s="176"/>
      <c r="J221" s="177">
        <f t="shared" ref="J221:J233" si="75">ROUND(I221*H221,2)</f>
        <v>0</v>
      </c>
      <c r="K221" s="178"/>
      <c r="L221" s="34"/>
      <c r="M221" s="179"/>
      <c r="N221" s="141" t="s">
        <v>39</v>
      </c>
      <c r="P221" s="180">
        <f t="shared" ref="P221:P233" si="76">O221*H221</f>
        <v>0</v>
      </c>
      <c r="Q221" s="180">
        <v>0</v>
      </c>
      <c r="R221" s="180">
        <f t="shared" ref="R221:R233" si="77">Q221*H221</f>
        <v>0</v>
      </c>
      <c r="S221" s="180">
        <v>0</v>
      </c>
      <c r="T221" s="181">
        <f t="shared" ref="T221:T233" si="78">S221*H221</f>
        <v>0</v>
      </c>
      <c r="AR221" s="182" t="s">
        <v>215</v>
      </c>
      <c r="AT221" s="182" t="s">
        <v>153</v>
      </c>
      <c r="AU221" s="182" t="s">
        <v>130</v>
      </c>
      <c r="AY221" s="16" t="s">
        <v>151</v>
      </c>
      <c r="BE221" s="102">
        <f t="shared" ref="BE221:BE233" si="79">IF(N221="základná",J221,0)</f>
        <v>0</v>
      </c>
      <c r="BF221" s="102">
        <f t="shared" ref="BF221:BF233" si="80">IF(N221="znížená",J221,0)</f>
        <v>0</v>
      </c>
      <c r="BG221" s="102">
        <f t="shared" ref="BG221:BG233" si="81">IF(N221="zákl. prenesená",J221,0)</f>
        <v>0</v>
      </c>
      <c r="BH221" s="102">
        <f t="shared" ref="BH221:BH233" si="82">IF(N221="zníž. prenesená",J221,0)</f>
        <v>0</v>
      </c>
      <c r="BI221" s="102">
        <f t="shared" ref="BI221:BI233" si="83">IF(N221="nulová",J221,0)</f>
        <v>0</v>
      </c>
      <c r="BJ221" s="16" t="s">
        <v>130</v>
      </c>
      <c r="BK221" s="102">
        <f t="shared" ref="BK221:BK233" si="84">ROUND(I221*H221,2)</f>
        <v>0</v>
      </c>
      <c r="BL221" s="16" t="s">
        <v>215</v>
      </c>
      <c r="BM221" s="182" t="s">
        <v>425</v>
      </c>
    </row>
    <row r="222" spans="2:65" s="33" customFormat="1" ht="33" customHeight="1">
      <c r="B222" s="142"/>
      <c r="C222" s="171" t="s">
        <v>296</v>
      </c>
      <c r="D222" s="171" t="s">
        <v>153</v>
      </c>
      <c r="E222" s="172" t="s">
        <v>426</v>
      </c>
      <c r="F222" s="173" t="s">
        <v>427</v>
      </c>
      <c r="G222" s="174" t="s">
        <v>156</v>
      </c>
      <c r="H222" s="175">
        <v>854.16399999999999</v>
      </c>
      <c r="I222" s="176"/>
      <c r="J222" s="177">
        <f t="shared" si="75"/>
        <v>0</v>
      </c>
      <c r="K222" s="178"/>
      <c r="L222" s="34"/>
      <c r="M222" s="179"/>
      <c r="N222" s="141" t="s">
        <v>39</v>
      </c>
      <c r="P222" s="180">
        <f t="shared" si="76"/>
        <v>0</v>
      </c>
      <c r="Q222" s="180">
        <v>0</v>
      </c>
      <c r="R222" s="180">
        <f t="shared" si="77"/>
        <v>0</v>
      </c>
      <c r="S222" s="180">
        <v>0</v>
      </c>
      <c r="T222" s="181">
        <f t="shared" si="78"/>
        <v>0</v>
      </c>
      <c r="AR222" s="182" t="s">
        <v>215</v>
      </c>
      <c r="AT222" s="182" t="s">
        <v>153</v>
      </c>
      <c r="AU222" s="182" t="s">
        <v>130</v>
      </c>
      <c r="AY222" s="16" t="s">
        <v>151</v>
      </c>
      <c r="BE222" s="102">
        <f t="shared" si="79"/>
        <v>0</v>
      </c>
      <c r="BF222" s="102">
        <f t="shared" si="80"/>
        <v>0</v>
      </c>
      <c r="BG222" s="102">
        <f t="shared" si="81"/>
        <v>0</v>
      </c>
      <c r="BH222" s="102">
        <f t="shared" si="82"/>
        <v>0</v>
      </c>
      <c r="BI222" s="102">
        <f t="shared" si="83"/>
        <v>0</v>
      </c>
      <c r="BJ222" s="16" t="s">
        <v>130</v>
      </c>
      <c r="BK222" s="102">
        <f t="shared" si="84"/>
        <v>0</v>
      </c>
      <c r="BL222" s="16" t="s">
        <v>215</v>
      </c>
      <c r="BM222" s="182" t="s">
        <v>428</v>
      </c>
    </row>
    <row r="223" spans="2:65" s="33" customFormat="1" ht="44.25" customHeight="1">
      <c r="B223" s="142"/>
      <c r="C223" s="200" t="s">
        <v>429</v>
      </c>
      <c r="D223" s="200" t="s">
        <v>317</v>
      </c>
      <c r="E223" s="201" t="s">
        <v>430</v>
      </c>
      <c r="F223" s="202" t="s">
        <v>431</v>
      </c>
      <c r="G223" s="203" t="s">
        <v>156</v>
      </c>
      <c r="H223" s="204">
        <v>871.24699999999996</v>
      </c>
      <c r="I223" s="205"/>
      <c r="J223" s="206">
        <f t="shared" si="75"/>
        <v>0</v>
      </c>
      <c r="K223" s="207"/>
      <c r="L223" s="208"/>
      <c r="M223" s="209"/>
      <c r="N223" s="210" t="s">
        <v>39</v>
      </c>
      <c r="P223" s="180">
        <f t="shared" si="76"/>
        <v>0</v>
      </c>
      <c r="Q223" s="180">
        <v>0</v>
      </c>
      <c r="R223" s="180">
        <f t="shared" si="77"/>
        <v>0</v>
      </c>
      <c r="S223" s="180">
        <v>0</v>
      </c>
      <c r="T223" s="181">
        <f t="shared" si="78"/>
        <v>0</v>
      </c>
      <c r="AR223" s="182" t="s">
        <v>281</v>
      </c>
      <c r="AT223" s="182" t="s">
        <v>317</v>
      </c>
      <c r="AU223" s="182" t="s">
        <v>130</v>
      </c>
      <c r="AY223" s="16" t="s">
        <v>151</v>
      </c>
      <c r="BE223" s="102">
        <f t="shared" si="79"/>
        <v>0</v>
      </c>
      <c r="BF223" s="102">
        <f t="shared" si="80"/>
        <v>0</v>
      </c>
      <c r="BG223" s="102">
        <f t="shared" si="81"/>
        <v>0</v>
      </c>
      <c r="BH223" s="102">
        <f t="shared" si="82"/>
        <v>0</v>
      </c>
      <c r="BI223" s="102">
        <f t="shared" si="83"/>
        <v>0</v>
      </c>
      <c r="BJ223" s="16" t="s">
        <v>130</v>
      </c>
      <c r="BK223" s="102">
        <f t="shared" si="84"/>
        <v>0</v>
      </c>
      <c r="BL223" s="16" t="s">
        <v>215</v>
      </c>
      <c r="BM223" s="182" t="s">
        <v>432</v>
      </c>
    </row>
    <row r="224" spans="2:65" s="33" customFormat="1" ht="33" customHeight="1">
      <c r="B224" s="142"/>
      <c r="C224" s="171" t="s">
        <v>300</v>
      </c>
      <c r="D224" s="171" t="s">
        <v>153</v>
      </c>
      <c r="E224" s="172" t="s">
        <v>433</v>
      </c>
      <c r="F224" s="173" t="s">
        <v>434</v>
      </c>
      <c r="G224" s="174" t="s">
        <v>156</v>
      </c>
      <c r="H224" s="175">
        <v>1277.5170000000001</v>
      </c>
      <c r="I224" s="176"/>
      <c r="J224" s="177">
        <f t="shared" si="75"/>
        <v>0</v>
      </c>
      <c r="K224" s="178"/>
      <c r="L224" s="34"/>
      <c r="M224" s="179"/>
      <c r="N224" s="141" t="s">
        <v>39</v>
      </c>
      <c r="P224" s="180">
        <f t="shared" si="76"/>
        <v>0</v>
      </c>
      <c r="Q224" s="180">
        <v>0</v>
      </c>
      <c r="R224" s="180">
        <f t="shared" si="77"/>
        <v>0</v>
      </c>
      <c r="S224" s="180">
        <v>0</v>
      </c>
      <c r="T224" s="181">
        <f t="shared" si="78"/>
        <v>0</v>
      </c>
      <c r="AR224" s="182" t="s">
        <v>215</v>
      </c>
      <c r="AT224" s="182" t="s">
        <v>153</v>
      </c>
      <c r="AU224" s="182" t="s">
        <v>130</v>
      </c>
      <c r="AY224" s="16" t="s">
        <v>151</v>
      </c>
      <c r="BE224" s="102">
        <f t="shared" si="79"/>
        <v>0</v>
      </c>
      <c r="BF224" s="102">
        <f t="shared" si="80"/>
        <v>0</v>
      </c>
      <c r="BG224" s="102">
        <f t="shared" si="81"/>
        <v>0</v>
      </c>
      <c r="BH224" s="102">
        <f t="shared" si="82"/>
        <v>0</v>
      </c>
      <c r="BI224" s="102">
        <f t="shared" si="83"/>
        <v>0</v>
      </c>
      <c r="BJ224" s="16" t="s">
        <v>130</v>
      </c>
      <c r="BK224" s="102">
        <f t="shared" si="84"/>
        <v>0</v>
      </c>
      <c r="BL224" s="16" t="s">
        <v>215</v>
      </c>
      <c r="BM224" s="182" t="s">
        <v>435</v>
      </c>
    </row>
    <row r="225" spans="2:65" s="33" customFormat="1" ht="44.25" customHeight="1">
      <c r="B225" s="142"/>
      <c r="C225" s="200" t="s">
        <v>436</v>
      </c>
      <c r="D225" s="200" t="s">
        <v>317</v>
      </c>
      <c r="E225" s="201" t="s">
        <v>437</v>
      </c>
      <c r="F225" s="202" t="s">
        <v>438</v>
      </c>
      <c r="G225" s="203" t="s">
        <v>156</v>
      </c>
      <c r="H225" s="204">
        <v>1303.067</v>
      </c>
      <c r="I225" s="205"/>
      <c r="J225" s="206">
        <f t="shared" si="75"/>
        <v>0</v>
      </c>
      <c r="K225" s="207"/>
      <c r="L225" s="208"/>
      <c r="M225" s="209"/>
      <c r="N225" s="210" t="s">
        <v>39</v>
      </c>
      <c r="P225" s="180">
        <f t="shared" si="76"/>
        <v>0</v>
      </c>
      <c r="Q225" s="180">
        <v>0</v>
      </c>
      <c r="R225" s="180">
        <f t="shared" si="77"/>
        <v>0</v>
      </c>
      <c r="S225" s="180">
        <v>0</v>
      </c>
      <c r="T225" s="181">
        <f t="shared" si="78"/>
        <v>0</v>
      </c>
      <c r="AR225" s="182" t="s">
        <v>281</v>
      </c>
      <c r="AT225" s="182" t="s">
        <v>317</v>
      </c>
      <c r="AU225" s="182" t="s">
        <v>130</v>
      </c>
      <c r="AY225" s="16" t="s">
        <v>151</v>
      </c>
      <c r="BE225" s="102">
        <f t="shared" si="79"/>
        <v>0</v>
      </c>
      <c r="BF225" s="102">
        <f t="shared" si="80"/>
        <v>0</v>
      </c>
      <c r="BG225" s="102">
        <f t="shared" si="81"/>
        <v>0</v>
      </c>
      <c r="BH225" s="102">
        <f t="shared" si="82"/>
        <v>0</v>
      </c>
      <c r="BI225" s="102">
        <f t="shared" si="83"/>
        <v>0</v>
      </c>
      <c r="BJ225" s="16" t="s">
        <v>130</v>
      </c>
      <c r="BK225" s="102">
        <f t="shared" si="84"/>
        <v>0</v>
      </c>
      <c r="BL225" s="16" t="s">
        <v>215</v>
      </c>
      <c r="BM225" s="182" t="s">
        <v>439</v>
      </c>
    </row>
    <row r="226" spans="2:65" s="33" customFormat="1" ht="24.2" customHeight="1">
      <c r="B226" s="142"/>
      <c r="C226" s="171" t="s">
        <v>303</v>
      </c>
      <c r="D226" s="171" t="s">
        <v>153</v>
      </c>
      <c r="E226" s="172" t="s">
        <v>440</v>
      </c>
      <c r="F226" s="173" t="s">
        <v>441</v>
      </c>
      <c r="G226" s="174" t="s">
        <v>279</v>
      </c>
      <c r="H226" s="175">
        <v>10.021000000000001</v>
      </c>
      <c r="I226" s="176"/>
      <c r="J226" s="177">
        <f t="shared" si="75"/>
        <v>0</v>
      </c>
      <c r="K226" s="178"/>
      <c r="L226" s="34"/>
      <c r="M226" s="179"/>
      <c r="N226" s="141" t="s">
        <v>39</v>
      </c>
      <c r="P226" s="180">
        <f t="shared" si="76"/>
        <v>0</v>
      </c>
      <c r="Q226" s="180">
        <v>0</v>
      </c>
      <c r="R226" s="180">
        <f t="shared" si="77"/>
        <v>0</v>
      </c>
      <c r="S226" s="180">
        <v>0</v>
      </c>
      <c r="T226" s="181">
        <f t="shared" si="78"/>
        <v>0</v>
      </c>
      <c r="AR226" s="182" t="s">
        <v>215</v>
      </c>
      <c r="AT226" s="182" t="s">
        <v>153</v>
      </c>
      <c r="AU226" s="182" t="s">
        <v>130</v>
      </c>
      <c r="AY226" s="16" t="s">
        <v>151</v>
      </c>
      <c r="BE226" s="102">
        <f t="shared" si="79"/>
        <v>0</v>
      </c>
      <c r="BF226" s="102">
        <f t="shared" si="80"/>
        <v>0</v>
      </c>
      <c r="BG226" s="102">
        <f t="shared" si="81"/>
        <v>0</v>
      </c>
      <c r="BH226" s="102">
        <f t="shared" si="82"/>
        <v>0</v>
      </c>
      <c r="BI226" s="102">
        <f t="shared" si="83"/>
        <v>0</v>
      </c>
      <c r="BJ226" s="16" t="s">
        <v>130</v>
      </c>
      <c r="BK226" s="102">
        <f t="shared" si="84"/>
        <v>0</v>
      </c>
      <c r="BL226" s="16" t="s">
        <v>215</v>
      </c>
      <c r="BM226" s="182" t="s">
        <v>442</v>
      </c>
    </row>
    <row r="227" spans="2:65" s="33" customFormat="1" ht="16.5" customHeight="1">
      <c r="B227" s="142"/>
      <c r="C227" s="171" t="s">
        <v>443</v>
      </c>
      <c r="D227" s="171" t="s">
        <v>153</v>
      </c>
      <c r="E227" s="172" t="s">
        <v>444</v>
      </c>
      <c r="F227" s="173" t="s">
        <v>445</v>
      </c>
      <c r="G227" s="174" t="s">
        <v>197</v>
      </c>
      <c r="H227" s="175">
        <v>15</v>
      </c>
      <c r="I227" s="176"/>
      <c r="J227" s="177">
        <f t="shared" si="75"/>
        <v>0</v>
      </c>
      <c r="K227" s="178"/>
      <c r="L227" s="34"/>
      <c r="M227" s="179"/>
      <c r="N227" s="141" t="s">
        <v>39</v>
      </c>
      <c r="P227" s="180">
        <f t="shared" si="76"/>
        <v>0</v>
      </c>
      <c r="Q227" s="180">
        <v>0</v>
      </c>
      <c r="R227" s="180">
        <f t="shared" si="77"/>
        <v>0</v>
      </c>
      <c r="S227" s="180">
        <v>0</v>
      </c>
      <c r="T227" s="181">
        <f t="shared" si="78"/>
        <v>0</v>
      </c>
      <c r="AR227" s="182" t="s">
        <v>215</v>
      </c>
      <c r="AT227" s="182" t="s">
        <v>153</v>
      </c>
      <c r="AU227" s="182" t="s">
        <v>130</v>
      </c>
      <c r="AY227" s="16" t="s">
        <v>151</v>
      </c>
      <c r="BE227" s="102">
        <f t="shared" si="79"/>
        <v>0</v>
      </c>
      <c r="BF227" s="102">
        <f t="shared" si="80"/>
        <v>0</v>
      </c>
      <c r="BG227" s="102">
        <f t="shared" si="81"/>
        <v>0</v>
      </c>
      <c r="BH227" s="102">
        <f t="shared" si="82"/>
        <v>0</v>
      </c>
      <c r="BI227" s="102">
        <f t="shared" si="83"/>
        <v>0</v>
      </c>
      <c r="BJ227" s="16" t="s">
        <v>130</v>
      </c>
      <c r="BK227" s="102">
        <f t="shared" si="84"/>
        <v>0</v>
      </c>
      <c r="BL227" s="16" t="s">
        <v>215</v>
      </c>
      <c r="BM227" s="182" t="s">
        <v>446</v>
      </c>
    </row>
    <row r="228" spans="2:65" s="33" customFormat="1" ht="44.25" customHeight="1">
      <c r="B228" s="142"/>
      <c r="C228" s="200" t="s">
        <v>447</v>
      </c>
      <c r="D228" s="200" t="s">
        <v>317</v>
      </c>
      <c r="E228" s="201" t="s">
        <v>448</v>
      </c>
      <c r="F228" s="202" t="s">
        <v>449</v>
      </c>
      <c r="G228" s="203" t="s">
        <v>197</v>
      </c>
      <c r="H228" s="204">
        <v>15</v>
      </c>
      <c r="I228" s="205"/>
      <c r="J228" s="206">
        <f t="shared" si="75"/>
        <v>0</v>
      </c>
      <c r="K228" s="207"/>
      <c r="L228" s="208"/>
      <c r="M228" s="209"/>
      <c r="N228" s="210" t="s">
        <v>39</v>
      </c>
      <c r="P228" s="180">
        <f t="shared" si="76"/>
        <v>0</v>
      </c>
      <c r="Q228" s="180">
        <v>0</v>
      </c>
      <c r="R228" s="180">
        <f t="shared" si="77"/>
        <v>0</v>
      </c>
      <c r="S228" s="180">
        <v>0</v>
      </c>
      <c r="T228" s="181">
        <f t="shared" si="78"/>
        <v>0</v>
      </c>
      <c r="AR228" s="182" t="s">
        <v>281</v>
      </c>
      <c r="AT228" s="182" t="s">
        <v>317</v>
      </c>
      <c r="AU228" s="182" t="s">
        <v>130</v>
      </c>
      <c r="AY228" s="16" t="s">
        <v>151</v>
      </c>
      <c r="BE228" s="102">
        <f t="shared" si="79"/>
        <v>0</v>
      </c>
      <c r="BF228" s="102">
        <f t="shared" si="80"/>
        <v>0</v>
      </c>
      <c r="BG228" s="102">
        <f t="shared" si="81"/>
        <v>0</v>
      </c>
      <c r="BH228" s="102">
        <f t="shared" si="82"/>
        <v>0</v>
      </c>
      <c r="BI228" s="102">
        <f t="shared" si="83"/>
        <v>0</v>
      </c>
      <c r="BJ228" s="16" t="s">
        <v>130</v>
      </c>
      <c r="BK228" s="102">
        <f t="shared" si="84"/>
        <v>0</v>
      </c>
      <c r="BL228" s="16" t="s">
        <v>215</v>
      </c>
      <c r="BM228" s="182" t="s">
        <v>450</v>
      </c>
    </row>
    <row r="229" spans="2:65" s="33" customFormat="1" ht="24.2" customHeight="1">
      <c r="B229" s="142"/>
      <c r="C229" s="171" t="s">
        <v>451</v>
      </c>
      <c r="D229" s="171" t="s">
        <v>153</v>
      </c>
      <c r="E229" s="172" t="s">
        <v>452</v>
      </c>
      <c r="F229" s="173" t="s">
        <v>453</v>
      </c>
      <c r="G229" s="174" t="s">
        <v>197</v>
      </c>
      <c r="H229" s="175">
        <v>3</v>
      </c>
      <c r="I229" s="176"/>
      <c r="J229" s="177">
        <f t="shared" si="75"/>
        <v>0</v>
      </c>
      <c r="K229" s="178"/>
      <c r="L229" s="34"/>
      <c r="M229" s="179"/>
      <c r="N229" s="141" t="s">
        <v>39</v>
      </c>
      <c r="P229" s="180">
        <f t="shared" si="76"/>
        <v>0</v>
      </c>
      <c r="Q229" s="180">
        <v>0</v>
      </c>
      <c r="R229" s="180">
        <f t="shared" si="77"/>
        <v>0</v>
      </c>
      <c r="S229" s="180">
        <v>0</v>
      </c>
      <c r="T229" s="181">
        <f t="shared" si="78"/>
        <v>0</v>
      </c>
      <c r="AR229" s="182" t="s">
        <v>215</v>
      </c>
      <c r="AT229" s="182" t="s">
        <v>153</v>
      </c>
      <c r="AU229" s="182" t="s">
        <v>130</v>
      </c>
      <c r="AY229" s="16" t="s">
        <v>151</v>
      </c>
      <c r="BE229" s="102">
        <f t="shared" si="79"/>
        <v>0</v>
      </c>
      <c r="BF229" s="102">
        <f t="shared" si="80"/>
        <v>0</v>
      </c>
      <c r="BG229" s="102">
        <f t="shared" si="81"/>
        <v>0</v>
      </c>
      <c r="BH229" s="102">
        <f t="shared" si="82"/>
        <v>0</v>
      </c>
      <c r="BI229" s="102">
        <f t="shared" si="83"/>
        <v>0</v>
      </c>
      <c r="BJ229" s="16" t="s">
        <v>130</v>
      </c>
      <c r="BK229" s="102">
        <f t="shared" si="84"/>
        <v>0</v>
      </c>
      <c r="BL229" s="16" t="s">
        <v>215</v>
      </c>
      <c r="BM229" s="182" t="s">
        <v>454</v>
      </c>
    </row>
    <row r="230" spans="2:65" s="33" customFormat="1" ht="37.9" customHeight="1">
      <c r="B230" s="142"/>
      <c r="C230" s="200" t="s">
        <v>455</v>
      </c>
      <c r="D230" s="200" t="s">
        <v>317</v>
      </c>
      <c r="E230" s="201" t="s">
        <v>456</v>
      </c>
      <c r="F230" s="202" t="s">
        <v>457</v>
      </c>
      <c r="G230" s="203" t="s">
        <v>197</v>
      </c>
      <c r="H230" s="204">
        <v>3</v>
      </c>
      <c r="I230" s="205"/>
      <c r="J230" s="206">
        <f t="shared" si="75"/>
        <v>0</v>
      </c>
      <c r="K230" s="207"/>
      <c r="L230" s="208"/>
      <c r="M230" s="209"/>
      <c r="N230" s="210" t="s">
        <v>39</v>
      </c>
      <c r="P230" s="180">
        <f t="shared" si="76"/>
        <v>0</v>
      </c>
      <c r="Q230" s="180">
        <v>0</v>
      </c>
      <c r="R230" s="180">
        <f t="shared" si="77"/>
        <v>0</v>
      </c>
      <c r="S230" s="180">
        <v>0</v>
      </c>
      <c r="T230" s="181">
        <f t="shared" si="78"/>
        <v>0</v>
      </c>
      <c r="AR230" s="182" t="s">
        <v>281</v>
      </c>
      <c r="AT230" s="182" t="s">
        <v>317</v>
      </c>
      <c r="AU230" s="182" t="s">
        <v>130</v>
      </c>
      <c r="AY230" s="16" t="s">
        <v>151</v>
      </c>
      <c r="BE230" s="102">
        <f t="shared" si="79"/>
        <v>0</v>
      </c>
      <c r="BF230" s="102">
        <f t="shared" si="80"/>
        <v>0</v>
      </c>
      <c r="BG230" s="102">
        <f t="shared" si="81"/>
        <v>0</v>
      </c>
      <c r="BH230" s="102">
        <f t="shared" si="82"/>
        <v>0</v>
      </c>
      <c r="BI230" s="102">
        <f t="shared" si="83"/>
        <v>0</v>
      </c>
      <c r="BJ230" s="16" t="s">
        <v>130</v>
      </c>
      <c r="BK230" s="102">
        <f t="shared" si="84"/>
        <v>0</v>
      </c>
      <c r="BL230" s="16" t="s">
        <v>215</v>
      </c>
      <c r="BM230" s="182" t="s">
        <v>458</v>
      </c>
    </row>
    <row r="231" spans="2:65" s="33" customFormat="1" ht="21.75" customHeight="1">
      <c r="B231" s="142"/>
      <c r="C231" s="171" t="s">
        <v>459</v>
      </c>
      <c r="D231" s="171" t="s">
        <v>153</v>
      </c>
      <c r="E231" s="172" t="s">
        <v>460</v>
      </c>
      <c r="F231" s="173" t="s">
        <v>461</v>
      </c>
      <c r="G231" s="174" t="s">
        <v>197</v>
      </c>
      <c r="H231" s="175">
        <v>1</v>
      </c>
      <c r="I231" s="176"/>
      <c r="J231" s="177">
        <f t="shared" si="75"/>
        <v>0</v>
      </c>
      <c r="K231" s="178"/>
      <c r="L231" s="34"/>
      <c r="M231" s="179"/>
      <c r="N231" s="141" t="s">
        <v>39</v>
      </c>
      <c r="P231" s="180">
        <f t="shared" si="76"/>
        <v>0</v>
      </c>
      <c r="Q231" s="180">
        <v>0</v>
      </c>
      <c r="R231" s="180">
        <f t="shared" si="77"/>
        <v>0</v>
      </c>
      <c r="S231" s="180">
        <v>0</v>
      </c>
      <c r="T231" s="181">
        <f t="shared" si="78"/>
        <v>0</v>
      </c>
      <c r="AR231" s="182" t="s">
        <v>215</v>
      </c>
      <c r="AT231" s="182" t="s">
        <v>153</v>
      </c>
      <c r="AU231" s="182" t="s">
        <v>130</v>
      </c>
      <c r="AY231" s="16" t="s">
        <v>151</v>
      </c>
      <c r="BE231" s="102">
        <f t="shared" si="79"/>
        <v>0</v>
      </c>
      <c r="BF231" s="102">
        <f t="shared" si="80"/>
        <v>0</v>
      </c>
      <c r="BG231" s="102">
        <f t="shared" si="81"/>
        <v>0</v>
      </c>
      <c r="BH231" s="102">
        <f t="shared" si="82"/>
        <v>0</v>
      </c>
      <c r="BI231" s="102">
        <f t="shared" si="83"/>
        <v>0</v>
      </c>
      <c r="BJ231" s="16" t="s">
        <v>130</v>
      </c>
      <c r="BK231" s="102">
        <f t="shared" si="84"/>
        <v>0</v>
      </c>
      <c r="BL231" s="16" t="s">
        <v>215</v>
      </c>
      <c r="BM231" s="182" t="s">
        <v>462</v>
      </c>
    </row>
    <row r="232" spans="2:65" s="33" customFormat="1" ht="37.9" customHeight="1">
      <c r="B232" s="142"/>
      <c r="C232" s="200" t="s">
        <v>463</v>
      </c>
      <c r="D232" s="200" t="s">
        <v>317</v>
      </c>
      <c r="E232" s="201" t="s">
        <v>464</v>
      </c>
      <c r="F232" s="202" t="s">
        <v>465</v>
      </c>
      <c r="G232" s="203" t="s">
        <v>197</v>
      </c>
      <c r="H232" s="204">
        <v>1</v>
      </c>
      <c r="I232" s="205"/>
      <c r="J232" s="206">
        <f t="shared" si="75"/>
        <v>0</v>
      </c>
      <c r="K232" s="207"/>
      <c r="L232" s="208"/>
      <c r="M232" s="209"/>
      <c r="N232" s="210" t="s">
        <v>39</v>
      </c>
      <c r="P232" s="180">
        <f t="shared" si="76"/>
        <v>0</v>
      </c>
      <c r="Q232" s="180">
        <v>0</v>
      </c>
      <c r="R232" s="180">
        <f t="shared" si="77"/>
        <v>0</v>
      </c>
      <c r="S232" s="180">
        <v>0</v>
      </c>
      <c r="T232" s="181">
        <f t="shared" si="78"/>
        <v>0</v>
      </c>
      <c r="AR232" s="182" t="s">
        <v>281</v>
      </c>
      <c r="AT232" s="182" t="s">
        <v>317</v>
      </c>
      <c r="AU232" s="182" t="s">
        <v>130</v>
      </c>
      <c r="AY232" s="16" t="s">
        <v>151</v>
      </c>
      <c r="BE232" s="102">
        <f t="shared" si="79"/>
        <v>0</v>
      </c>
      <c r="BF232" s="102">
        <f t="shared" si="80"/>
        <v>0</v>
      </c>
      <c r="BG232" s="102">
        <f t="shared" si="81"/>
        <v>0</v>
      </c>
      <c r="BH232" s="102">
        <f t="shared" si="82"/>
        <v>0</v>
      </c>
      <c r="BI232" s="102">
        <f t="shared" si="83"/>
        <v>0</v>
      </c>
      <c r="BJ232" s="16" t="s">
        <v>130</v>
      </c>
      <c r="BK232" s="102">
        <f t="shared" si="84"/>
        <v>0</v>
      </c>
      <c r="BL232" s="16" t="s">
        <v>215</v>
      </c>
      <c r="BM232" s="182" t="s">
        <v>466</v>
      </c>
    </row>
    <row r="233" spans="2:65" s="33" customFormat="1" ht="24.2" customHeight="1">
      <c r="B233" s="142"/>
      <c r="C233" s="171" t="s">
        <v>467</v>
      </c>
      <c r="D233" s="171" t="s">
        <v>153</v>
      </c>
      <c r="E233" s="172" t="s">
        <v>468</v>
      </c>
      <c r="F233" s="173" t="s">
        <v>469</v>
      </c>
      <c r="G233" s="174" t="s">
        <v>375</v>
      </c>
      <c r="H233" s="211"/>
      <c r="I233" s="176"/>
      <c r="J233" s="177">
        <f t="shared" si="75"/>
        <v>0</v>
      </c>
      <c r="K233" s="178"/>
      <c r="L233" s="34"/>
      <c r="M233" s="179"/>
      <c r="N233" s="141" t="s">
        <v>39</v>
      </c>
      <c r="P233" s="180">
        <f t="shared" si="76"/>
        <v>0</v>
      </c>
      <c r="Q233" s="180">
        <v>0</v>
      </c>
      <c r="R233" s="180">
        <f t="shared" si="77"/>
        <v>0</v>
      </c>
      <c r="S233" s="180">
        <v>0</v>
      </c>
      <c r="T233" s="181">
        <f t="shared" si="78"/>
        <v>0</v>
      </c>
      <c r="AR233" s="182" t="s">
        <v>215</v>
      </c>
      <c r="AT233" s="182" t="s">
        <v>153</v>
      </c>
      <c r="AU233" s="182" t="s">
        <v>130</v>
      </c>
      <c r="AY233" s="16" t="s">
        <v>151</v>
      </c>
      <c r="BE233" s="102">
        <f t="shared" si="79"/>
        <v>0</v>
      </c>
      <c r="BF233" s="102">
        <f t="shared" si="80"/>
        <v>0</v>
      </c>
      <c r="BG233" s="102">
        <f t="shared" si="81"/>
        <v>0</v>
      </c>
      <c r="BH233" s="102">
        <f t="shared" si="82"/>
        <v>0</v>
      </c>
      <c r="BI233" s="102">
        <f t="shared" si="83"/>
        <v>0</v>
      </c>
      <c r="BJ233" s="16" t="s">
        <v>130</v>
      </c>
      <c r="BK233" s="102">
        <f t="shared" si="84"/>
        <v>0</v>
      </c>
      <c r="BL233" s="16" t="s">
        <v>215</v>
      </c>
      <c r="BM233" s="182" t="s">
        <v>470</v>
      </c>
    </row>
    <row r="234" spans="2:65" s="158" customFormat="1" ht="22.9" customHeight="1">
      <c r="B234" s="159"/>
      <c r="D234" s="160" t="s">
        <v>72</v>
      </c>
      <c r="E234" s="169" t="s">
        <v>471</v>
      </c>
      <c r="F234" s="169" t="s">
        <v>472</v>
      </c>
      <c r="I234" s="162"/>
      <c r="J234" s="170">
        <f>BK234</f>
        <v>0</v>
      </c>
      <c r="L234" s="159"/>
      <c r="M234" s="164"/>
      <c r="P234" s="165">
        <f>SUM(P235:P236)</f>
        <v>0</v>
      </c>
      <c r="R234" s="165">
        <f>SUM(R235:R236)</f>
        <v>0</v>
      </c>
      <c r="T234" s="166">
        <f>SUM(T235:T236)</f>
        <v>0</v>
      </c>
      <c r="AR234" s="160" t="s">
        <v>130</v>
      </c>
      <c r="AT234" s="167" t="s">
        <v>72</v>
      </c>
      <c r="AU234" s="167" t="s">
        <v>81</v>
      </c>
      <c r="AY234" s="160" t="s">
        <v>151</v>
      </c>
      <c r="BK234" s="168">
        <f>SUM(BK235:BK236)</f>
        <v>0</v>
      </c>
    </row>
    <row r="235" spans="2:65" s="33" customFormat="1" ht="16.5" customHeight="1">
      <c r="B235" s="142"/>
      <c r="C235" s="171" t="s">
        <v>473</v>
      </c>
      <c r="D235" s="171" t="s">
        <v>153</v>
      </c>
      <c r="E235" s="172" t="s">
        <v>474</v>
      </c>
      <c r="F235" s="173" t="s">
        <v>475</v>
      </c>
      <c r="G235" s="174" t="s">
        <v>156</v>
      </c>
      <c r="H235" s="175">
        <v>31.92</v>
      </c>
      <c r="I235" s="176"/>
      <c r="J235" s="177">
        <f>ROUND(I235*H235,2)</f>
        <v>0</v>
      </c>
      <c r="K235" s="178"/>
      <c r="L235" s="34"/>
      <c r="M235" s="179"/>
      <c r="N235" s="141" t="s">
        <v>39</v>
      </c>
      <c r="P235" s="180">
        <f>O235*H235</f>
        <v>0</v>
      </c>
      <c r="Q235" s="180">
        <v>0</v>
      </c>
      <c r="R235" s="180">
        <f>Q235*H235</f>
        <v>0</v>
      </c>
      <c r="S235" s="180">
        <v>0</v>
      </c>
      <c r="T235" s="181">
        <f>S235*H235</f>
        <v>0</v>
      </c>
      <c r="AR235" s="182" t="s">
        <v>215</v>
      </c>
      <c r="AT235" s="182" t="s">
        <v>153</v>
      </c>
      <c r="AU235" s="182" t="s">
        <v>130</v>
      </c>
      <c r="AY235" s="16" t="s">
        <v>151</v>
      </c>
      <c r="BE235" s="102">
        <f>IF(N235="základná",J235,0)</f>
        <v>0</v>
      </c>
      <c r="BF235" s="102">
        <f>IF(N235="znížená",J235,0)</f>
        <v>0</v>
      </c>
      <c r="BG235" s="102">
        <f>IF(N235="zákl. prenesená",J235,0)</f>
        <v>0</v>
      </c>
      <c r="BH235" s="102">
        <f>IF(N235="zníž. prenesená",J235,0)</f>
        <v>0</v>
      </c>
      <c r="BI235" s="102">
        <f>IF(N235="nulová",J235,0)</f>
        <v>0</v>
      </c>
      <c r="BJ235" s="16" t="s">
        <v>130</v>
      </c>
      <c r="BK235" s="102">
        <f>ROUND(I235*H235,2)</f>
        <v>0</v>
      </c>
      <c r="BL235" s="16" t="s">
        <v>215</v>
      </c>
      <c r="BM235" s="182" t="s">
        <v>476</v>
      </c>
    </row>
    <row r="236" spans="2:65" s="33" customFormat="1" ht="24.2" customHeight="1">
      <c r="B236" s="142"/>
      <c r="C236" s="171" t="s">
        <v>477</v>
      </c>
      <c r="D236" s="171" t="s">
        <v>153</v>
      </c>
      <c r="E236" s="172" t="s">
        <v>478</v>
      </c>
      <c r="F236" s="173" t="s">
        <v>479</v>
      </c>
      <c r="G236" s="174" t="s">
        <v>375</v>
      </c>
      <c r="H236" s="211"/>
      <c r="I236" s="176"/>
      <c r="J236" s="177">
        <f>ROUND(I236*H236,2)</f>
        <v>0</v>
      </c>
      <c r="K236" s="178"/>
      <c r="L236" s="34"/>
      <c r="M236" s="212"/>
      <c r="N236" s="213" t="s">
        <v>39</v>
      </c>
      <c r="O236" s="214"/>
      <c r="P236" s="215">
        <f>O236*H236</f>
        <v>0</v>
      </c>
      <c r="Q236" s="215">
        <v>0</v>
      </c>
      <c r="R236" s="215">
        <f>Q236*H236</f>
        <v>0</v>
      </c>
      <c r="S236" s="215">
        <v>0</v>
      </c>
      <c r="T236" s="216">
        <f>S236*H236</f>
        <v>0</v>
      </c>
      <c r="AR236" s="182" t="s">
        <v>215</v>
      </c>
      <c r="AT236" s="182" t="s">
        <v>153</v>
      </c>
      <c r="AU236" s="182" t="s">
        <v>130</v>
      </c>
      <c r="AY236" s="16" t="s">
        <v>151</v>
      </c>
      <c r="BE236" s="102">
        <f>IF(N236="základná",J236,0)</f>
        <v>0</v>
      </c>
      <c r="BF236" s="102">
        <f>IF(N236="znížená",J236,0)</f>
        <v>0</v>
      </c>
      <c r="BG236" s="102">
        <f>IF(N236="zákl. prenesená",J236,0)</f>
        <v>0</v>
      </c>
      <c r="BH236" s="102">
        <f>IF(N236="zníž. prenesená",J236,0)</f>
        <v>0</v>
      </c>
      <c r="BI236" s="102">
        <f>IF(N236="nulová",J236,0)</f>
        <v>0</v>
      </c>
      <c r="BJ236" s="16" t="s">
        <v>130</v>
      </c>
      <c r="BK236" s="102">
        <f>ROUND(I236*H236,2)</f>
        <v>0</v>
      </c>
      <c r="BL236" s="16" t="s">
        <v>215</v>
      </c>
      <c r="BM236" s="182" t="s">
        <v>480</v>
      </c>
    </row>
    <row r="237" spans="2:65" s="33" customFormat="1" ht="6.95" customHeight="1">
      <c r="B237" s="50"/>
      <c r="C237" s="51"/>
      <c r="D237" s="51"/>
      <c r="E237" s="51"/>
      <c r="F237" s="51"/>
      <c r="G237" s="51"/>
      <c r="H237" s="51"/>
      <c r="I237" s="51"/>
      <c r="J237" s="51"/>
      <c r="K237" s="51"/>
      <c r="L237" s="34"/>
    </row>
  </sheetData>
  <autoFilter ref="C139:K236" xr:uid="{00000000-0009-0000-0000-000001000000}"/>
  <mergeCells count="14">
    <mergeCell ref="D117:F117"/>
    <mergeCell ref="D118:F118"/>
    <mergeCell ref="E130:H130"/>
    <mergeCell ref="E132:H132"/>
    <mergeCell ref="E85:H85"/>
    <mergeCell ref="E87:H87"/>
    <mergeCell ref="D114:F114"/>
    <mergeCell ref="D115:F115"/>
    <mergeCell ref="D116:F116"/>
    <mergeCell ref="L2:V2"/>
    <mergeCell ref="E7:H7"/>
    <mergeCell ref="E9:H9"/>
    <mergeCell ref="E18:H18"/>
    <mergeCell ref="E27:H27"/>
  </mergeCells>
  <pageMargins left="0.39374999999999999" right="0.39374999999999999" top="0.39374999999999999" bottom="0.39374999999999999" header="0.511811023622047" footer="0"/>
  <pageSetup paperSize="9" fitToHeight="100" orientation="portrait" horizontalDpi="300" verticalDpi="300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87"/>
  <sheetViews>
    <sheetView showGridLines="0" zoomScaleNormal="100" workbookViewId="0">
      <selection activeCell="E15" sqref="E15"/>
    </sheetView>
  </sheetViews>
  <sheetFormatPr defaultColWidth="8.5"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 customWidth="1"/>
  </cols>
  <sheetData>
    <row r="2" spans="2:56" ht="36.950000000000003" customHeight="1">
      <c r="L2" s="14" t="s">
        <v>4</v>
      </c>
      <c r="M2" s="14"/>
      <c r="N2" s="14"/>
      <c r="O2" s="14"/>
      <c r="P2" s="14"/>
      <c r="Q2" s="14"/>
      <c r="R2" s="14"/>
      <c r="S2" s="14"/>
      <c r="T2" s="14"/>
      <c r="U2" s="14"/>
      <c r="V2" s="14"/>
      <c r="AT2" s="16" t="s">
        <v>85</v>
      </c>
      <c r="AZ2" s="217" t="s">
        <v>481</v>
      </c>
      <c r="BA2" s="217"/>
      <c r="BB2" s="217"/>
      <c r="BC2" s="217" t="s">
        <v>482</v>
      </c>
      <c r="BD2" s="217" t="s">
        <v>130</v>
      </c>
    </row>
    <row r="3" spans="2:5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73</v>
      </c>
    </row>
    <row r="4" spans="2:56" ht="24.95" customHeight="1">
      <c r="B4" s="19"/>
      <c r="D4" s="20" t="s">
        <v>104</v>
      </c>
      <c r="L4" s="19"/>
      <c r="M4" s="109" t="s">
        <v>8</v>
      </c>
      <c r="AT4" s="16" t="s">
        <v>2</v>
      </c>
    </row>
    <row r="5" spans="2:56" ht="6.95" customHeight="1">
      <c r="B5" s="19"/>
      <c r="L5" s="19"/>
    </row>
    <row r="6" spans="2:56" ht="12" customHeight="1">
      <c r="B6" s="19"/>
      <c r="D6" s="26" t="s">
        <v>13</v>
      </c>
      <c r="L6" s="19"/>
    </row>
    <row r="7" spans="2:56" ht="16.5" customHeight="1">
      <c r="B7" s="19"/>
      <c r="E7" s="244" t="str">
        <f>'Rekapitulácia stavby'!K6</f>
        <v>Rekonštrukcia farmy Terezov - Objekt SO.27 - spojovacia chodba</v>
      </c>
      <c r="F7" s="244"/>
      <c r="G7" s="244"/>
      <c r="H7" s="244"/>
      <c r="L7" s="19"/>
    </row>
    <row r="8" spans="2:56" s="33" customFormat="1" ht="12" customHeight="1">
      <c r="B8" s="34"/>
      <c r="D8" s="26" t="s">
        <v>105</v>
      </c>
      <c r="L8" s="34"/>
    </row>
    <row r="9" spans="2:56" s="33" customFormat="1" ht="16.5" customHeight="1">
      <c r="B9" s="34"/>
      <c r="E9" s="227" t="s">
        <v>483</v>
      </c>
      <c r="F9" s="227"/>
      <c r="G9" s="227"/>
      <c r="H9" s="227"/>
      <c r="L9" s="34"/>
    </row>
    <row r="10" spans="2:56" s="33" customFormat="1">
      <c r="B10" s="34"/>
      <c r="L10" s="34"/>
    </row>
    <row r="11" spans="2:56" s="33" customFormat="1" ht="12" customHeight="1">
      <c r="B11" s="34"/>
      <c r="D11" s="26" t="s">
        <v>15</v>
      </c>
      <c r="F11" s="24"/>
      <c r="I11" s="26" t="s">
        <v>16</v>
      </c>
      <c r="J11" s="24"/>
      <c r="L11" s="34"/>
    </row>
    <row r="12" spans="2:56" s="33" customFormat="1" ht="12" customHeight="1">
      <c r="B12" s="34"/>
      <c r="D12" s="26" t="s">
        <v>17</v>
      </c>
      <c r="F12" s="24" t="s">
        <v>18</v>
      </c>
      <c r="I12" s="26" t="s">
        <v>19</v>
      </c>
      <c r="J12" s="60" t="str">
        <f>'Rekapitulácia stavby'!AN8</f>
        <v>Vyplň údaj</v>
      </c>
      <c r="L12" s="34"/>
    </row>
    <row r="13" spans="2:56" s="33" customFormat="1" ht="10.9" customHeight="1">
      <c r="B13" s="34"/>
      <c r="L13" s="34"/>
    </row>
    <row r="14" spans="2:56" s="33" customFormat="1" ht="12" customHeight="1">
      <c r="B14" s="34"/>
      <c r="D14" s="26" t="s">
        <v>20</v>
      </c>
      <c r="I14" s="26" t="s">
        <v>21</v>
      </c>
      <c r="J14" s="24"/>
      <c r="L14" s="34"/>
    </row>
    <row r="15" spans="2:56" s="33" customFormat="1" ht="18" customHeight="1">
      <c r="B15" s="34"/>
      <c r="E15" s="24" t="s">
        <v>996</v>
      </c>
      <c r="I15" s="26" t="s">
        <v>22</v>
      </c>
      <c r="J15" s="24"/>
      <c r="L15" s="34"/>
    </row>
    <row r="16" spans="2:56" s="33" customFormat="1" ht="6.95" customHeight="1">
      <c r="B16" s="34"/>
      <c r="L16" s="34"/>
    </row>
    <row r="17" spans="2:12" s="33" customFormat="1" ht="12" customHeight="1">
      <c r="B17" s="34"/>
      <c r="D17" s="26" t="s">
        <v>23</v>
      </c>
      <c r="I17" s="26" t="s">
        <v>21</v>
      </c>
      <c r="J17" s="110" t="str">
        <f>'Rekapitulácia stavby'!AN13</f>
        <v>Vyplň údaj</v>
      </c>
      <c r="L17" s="34"/>
    </row>
    <row r="18" spans="2:12" s="33" customFormat="1" ht="18" customHeight="1">
      <c r="B18" s="34"/>
      <c r="E18" s="245" t="str">
        <f>'Rekapitulácia stavby'!E14</f>
        <v>Vyplň údaj</v>
      </c>
      <c r="F18" s="245"/>
      <c r="G18" s="245"/>
      <c r="H18" s="245"/>
      <c r="I18" s="26" t="s">
        <v>22</v>
      </c>
      <c r="J18" s="110" t="str">
        <f>'Rekapitulácia stavby'!AN14</f>
        <v>Vyplň údaj</v>
      </c>
      <c r="L18" s="34"/>
    </row>
    <row r="19" spans="2:12" s="33" customFormat="1" ht="6.95" customHeight="1">
      <c r="B19" s="34"/>
      <c r="L19" s="34"/>
    </row>
    <row r="20" spans="2:12" s="33" customFormat="1" ht="12" customHeight="1">
      <c r="B20" s="34"/>
      <c r="D20" s="26" t="s">
        <v>25</v>
      </c>
      <c r="I20" s="26" t="s">
        <v>21</v>
      </c>
      <c r="J20" s="24"/>
      <c r="L20" s="34"/>
    </row>
    <row r="21" spans="2:12" s="33" customFormat="1" ht="18" customHeight="1">
      <c r="B21" s="34"/>
      <c r="E21" s="24" t="s">
        <v>26</v>
      </c>
      <c r="I21" s="26" t="s">
        <v>22</v>
      </c>
      <c r="J21" s="24"/>
      <c r="L21" s="34"/>
    </row>
    <row r="22" spans="2:12" s="33" customFormat="1" ht="6.95" customHeight="1">
      <c r="B22" s="34"/>
      <c r="L22" s="34"/>
    </row>
    <row r="23" spans="2:12" s="33" customFormat="1" ht="12" customHeight="1">
      <c r="B23" s="34"/>
      <c r="D23" s="26" t="s">
        <v>28</v>
      </c>
      <c r="I23" s="26" t="s">
        <v>21</v>
      </c>
      <c r="J23" s="24"/>
      <c r="L23" s="34"/>
    </row>
    <row r="24" spans="2:12" s="33" customFormat="1" ht="18" customHeight="1">
      <c r="B24" s="34"/>
      <c r="E24" s="24" t="s">
        <v>29</v>
      </c>
      <c r="I24" s="26" t="s">
        <v>22</v>
      </c>
      <c r="J24" s="24"/>
      <c r="L24" s="34"/>
    </row>
    <row r="25" spans="2:12" s="33" customFormat="1" ht="6.95" customHeight="1">
      <c r="B25" s="34"/>
      <c r="L25" s="34"/>
    </row>
    <row r="26" spans="2:12" s="33" customFormat="1" ht="12" customHeight="1">
      <c r="B26" s="34"/>
      <c r="D26" s="26" t="s">
        <v>30</v>
      </c>
      <c r="L26" s="34"/>
    </row>
    <row r="27" spans="2:12" s="111" customFormat="1" ht="16.5" customHeight="1">
      <c r="B27" s="112"/>
      <c r="E27" s="9"/>
      <c r="F27" s="9"/>
      <c r="G27" s="9"/>
      <c r="H27" s="9"/>
      <c r="L27" s="112"/>
    </row>
    <row r="28" spans="2:12" s="33" customFormat="1" ht="6.95" customHeight="1">
      <c r="B28" s="34"/>
      <c r="L28" s="34"/>
    </row>
    <row r="29" spans="2:12" s="33" customFormat="1" ht="6.95" customHeight="1">
      <c r="B29" s="34"/>
      <c r="D29" s="61"/>
      <c r="E29" s="61"/>
      <c r="F29" s="61"/>
      <c r="G29" s="61"/>
      <c r="H29" s="61"/>
      <c r="I29" s="61"/>
      <c r="J29" s="61"/>
      <c r="K29" s="61"/>
      <c r="L29" s="34"/>
    </row>
    <row r="30" spans="2:12" s="33" customFormat="1" ht="14.45" customHeight="1">
      <c r="B30" s="34"/>
      <c r="D30" s="24" t="s">
        <v>107</v>
      </c>
      <c r="J30" s="32">
        <f>J96</f>
        <v>0</v>
      </c>
      <c r="L30" s="34"/>
    </row>
    <row r="31" spans="2:12" s="33" customFormat="1" ht="14.45" customHeight="1">
      <c r="B31" s="34"/>
      <c r="D31" s="31" t="s">
        <v>98</v>
      </c>
      <c r="J31" s="32">
        <f>J107</f>
        <v>0</v>
      </c>
      <c r="L31" s="34"/>
    </row>
    <row r="32" spans="2:12" s="33" customFormat="1" ht="25.5" customHeight="1">
      <c r="B32" s="34"/>
      <c r="D32" s="113" t="s">
        <v>33</v>
      </c>
      <c r="J32" s="74">
        <f>ROUND(J30 + J31, 2)</f>
        <v>0</v>
      </c>
      <c r="L32" s="34"/>
    </row>
    <row r="33" spans="2:12" s="33" customFormat="1" ht="6.95" customHeight="1">
      <c r="B33" s="34"/>
      <c r="D33" s="61"/>
      <c r="E33" s="61"/>
      <c r="F33" s="61"/>
      <c r="G33" s="61"/>
      <c r="H33" s="61"/>
      <c r="I33" s="61"/>
      <c r="J33" s="61"/>
      <c r="K33" s="61"/>
      <c r="L33" s="34"/>
    </row>
    <row r="34" spans="2:12" s="33" customFormat="1" ht="14.45" customHeight="1">
      <c r="B34" s="34"/>
      <c r="F34" s="37" t="s">
        <v>35</v>
      </c>
      <c r="I34" s="37" t="s">
        <v>34</v>
      </c>
      <c r="J34" s="37" t="s">
        <v>36</v>
      </c>
      <c r="L34" s="34"/>
    </row>
    <row r="35" spans="2:12" s="33" customFormat="1" ht="14.45" customHeight="1">
      <c r="B35" s="34"/>
      <c r="D35" s="114" t="s">
        <v>37</v>
      </c>
      <c r="E35" s="40" t="s">
        <v>38</v>
      </c>
      <c r="F35" s="115">
        <f>ROUND((SUM(BE107:BE114) + SUM(BE134:BE186)),  2)</f>
        <v>0</v>
      </c>
      <c r="G35" s="116"/>
      <c r="H35" s="116"/>
      <c r="I35" s="117">
        <v>0.2</v>
      </c>
      <c r="J35" s="115">
        <f>ROUND(((SUM(BE107:BE114) + SUM(BE134:BE186))*I35),  2)</f>
        <v>0</v>
      </c>
      <c r="L35" s="34"/>
    </row>
    <row r="36" spans="2:12" s="33" customFormat="1" ht="14.45" customHeight="1">
      <c r="B36" s="34"/>
      <c r="E36" s="40" t="s">
        <v>39</v>
      </c>
      <c r="F36" s="115">
        <f>ROUND((SUM(BF107:BF114) + SUM(BF134:BF186)),  2)</f>
        <v>0</v>
      </c>
      <c r="G36" s="116"/>
      <c r="H36" s="116"/>
      <c r="I36" s="117">
        <v>0.2</v>
      </c>
      <c r="J36" s="115">
        <f>ROUND(((SUM(BF107:BF114) + SUM(BF134:BF186))*I36),  2)</f>
        <v>0</v>
      </c>
      <c r="L36" s="34"/>
    </row>
    <row r="37" spans="2:12" s="33" customFormat="1" ht="14.45" hidden="1" customHeight="1">
      <c r="B37" s="34"/>
      <c r="E37" s="26" t="s">
        <v>40</v>
      </c>
      <c r="F37" s="118">
        <f>ROUND((SUM(BG107:BG114) + SUM(BG134:BG186)),  2)</f>
        <v>0</v>
      </c>
      <c r="I37" s="119">
        <v>0.2</v>
      </c>
      <c r="J37" s="118">
        <f>0</f>
        <v>0</v>
      </c>
      <c r="L37" s="34"/>
    </row>
    <row r="38" spans="2:12" s="33" customFormat="1" ht="14.45" hidden="1" customHeight="1">
      <c r="B38" s="34"/>
      <c r="E38" s="26" t="s">
        <v>41</v>
      </c>
      <c r="F38" s="118">
        <f>ROUND((SUM(BH107:BH114) + SUM(BH134:BH186)),  2)</f>
        <v>0</v>
      </c>
      <c r="I38" s="119">
        <v>0.2</v>
      </c>
      <c r="J38" s="118">
        <f>0</f>
        <v>0</v>
      </c>
      <c r="L38" s="34"/>
    </row>
    <row r="39" spans="2:12" s="33" customFormat="1" ht="14.45" hidden="1" customHeight="1">
      <c r="B39" s="34"/>
      <c r="E39" s="40" t="s">
        <v>42</v>
      </c>
      <c r="F39" s="115">
        <f>ROUND((SUM(BI107:BI114) + SUM(BI134:BI186)),  2)</f>
        <v>0</v>
      </c>
      <c r="G39" s="116"/>
      <c r="H39" s="116"/>
      <c r="I39" s="117">
        <v>0</v>
      </c>
      <c r="J39" s="115">
        <f>0</f>
        <v>0</v>
      </c>
      <c r="L39" s="34"/>
    </row>
    <row r="40" spans="2:12" s="33" customFormat="1" ht="6.95" customHeight="1">
      <c r="B40" s="34"/>
      <c r="L40" s="34"/>
    </row>
    <row r="41" spans="2:12" s="33" customFormat="1" ht="25.5" customHeight="1">
      <c r="B41" s="34"/>
      <c r="C41" s="107"/>
      <c r="D41" s="120" t="s">
        <v>43</v>
      </c>
      <c r="E41" s="64"/>
      <c r="F41" s="64"/>
      <c r="G41" s="121" t="s">
        <v>44</v>
      </c>
      <c r="H41" s="122" t="s">
        <v>45</v>
      </c>
      <c r="I41" s="64"/>
      <c r="J41" s="123">
        <f>SUM(J32:J39)</f>
        <v>0</v>
      </c>
      <c r="K41" s="124"/>
      <c r="L41" s="34"/>
    </row>
    <row r="42" spans="2:12" s="33" customFormat="1" ht="14.45" customHeight="1">
      <c r="B42" s="34"/>
      <c r="L42" s="34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33" customFormat="1" ht="14.45" customHeight="1">
      <c r="B50" s="34"/>
      <c r="D50" s="47" t="s">
        <v>46</v>
      </c>
      <c r="E50" s="48"/>
      <c r="F50" s="48"/>
      <c r="G50" s="47" t="s">
        <v>47</v>
      </c>
      <c r="H50" s="48"/>
      <c r="I50" s="48"/>
      <c r="J50" s="48"/>
      <c r="K50" s="48"/>
      <c r="L50" s="34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33" customFormat="1" ht="12.75">
      <c r="B61" s="34"/>
      <c r="D61" s="49" t="s">
        <v>48</v>
      </c>
      <c r="E61" s="36"/>
      <c r="F61" s="125" t="s">
        <v>49</v>
      </c>
      <c r="G61" s="49" t="s">
        <v>48</v>
      </c>
      <c r="H61" s="36"/>
      <c r="I61" s="36"/>
      <c r="J61" s="126" t="s">
        <v>49</v>
      </c>
      <c r="K61" s="36"/>
      <c r="L61" s="34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33" customFormat="1" ht="12.75">
      <c r="B65" s="34"/>
      <c r="D65" s="47" t="s">
        <v>50</v>
      </c>
      <c r="E65" s="48"/>
      <c r="F65" s="48"/>
      <c r="G65" s="47" t="s">
        <v>51</v>
      </c>
      <c r="H65" s="48"/>
      <c r="I65" s="48"/>
      <c r="J65" s="48"/>
      <c r="K65" s="48"/>
      <c r="L65" s="34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33" customFormat="1" ht="12.75">
      <c r="B76" s="34"/>
      <c r="D76" s="49" t="s">
        <v>48</v>
      </c>
      <c r="E76" s="36"/>
      <c r="F76" s="125" t="s">
        <v>49</v>
      </c>
      <c r="G76" s="49" t="s">
        <v>48</v>
      </c>
      <c r="H76" s="36"/>
      <c r="I76" s="36"/>
      <c r="J76" s="126" t="s">
        <v>49</v>
      </c>
      <c r="K76" s="36"/>
      <c r="L76" s="34"/>
    </row>
    <row r="77" spans="2:12" s="33" customFormat="1" ht="14.45" customHeight="1"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34"/>
    </row>
    <row r="81" spans="2:47" s="33" customFormat="1" ht="6.95" customHeight="1"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34"/>
    </row>
    <row r="82" spans="2:47" s="33" customFormat="1" ht="24.95" customHeight="1">
      <c r="B82" s="34"/>
      <c r="C82" s="20" t="s">
        <v>108</v>
      </c>
      <c r="L82" s="34"/>
    </row>
    <row r="83" spans="2:47" s="33" customFormat="1" ht="6.95" customHeight="1">
      <c r="B83" s="34"/>
      <c r="L83" s="34"/>
    </row>
    <row r="84" spans="2:47" s="33" customFormat="1" ht="12" customHeight="1">
      <c r="B84" s="34"/>
      <c r="C84" s="26" t="s">
        <v>13</v>
      </c>
      <c r="L84" s="34"/>
    </row>
    <row r="85" spans="2:47" s="33" customFormat="1" ht="16.5" customHeight="1">
      <c r="B85" s="34"/>
      <c r="E85" s="244" t="str">
        <f>E7</f>
        <v>Rekonštrukcia farmy Terezov - Objekt SO.27 - spojovacia chodba</v>
      </c>
      <c r="F85" s="244"/>
      <c r="G85" s="244"/>
      <c r="H85" s="244"/>
      <c r="L85" s="34"/>
    </row>
    <row r="86" spans="2:47" s="33" customFormat="1" ht="12" customHeight="1">
      <c r="B86" s="34"/>
      <c r="C86" s="26" t="s">
        <v>105</v>
      </c>
      <c r="L86" s="34"/>
    </row>
    <row r="87" spans="2:47" s="33" customFormat="1" ht="16.5" customHeight="1">
      <c r="B87" s="34"/>
      <c r="E87" s="227" t="str">
        <f>E9</f>
        <v>zti - Zdravotechnické inštalácie</v>
      </c>
      <c r="F87" s="227"/>
      <c r="G87" s="227"/>
      <c r="H87" s="227"/>
      <c r="L87" s="34"/>
    </row>
    <row r="88" spans="2:47" s="33" customFormat="1" ht="6.95" customHeight="1">
      <c r="B88" s="34"/>
      <c r="L88" s="34"/>
    </row>
    <row r="89" spans="2:47" s="33" customFormat="1" ht="12" customHeight="1">
      <c r="B89" s="34"/>
      <c r="C89" s="26" t="s">
        <v>17</v>
      </c>
      <c r="F89" s="24" t="str">
        <f>F12</f>
        <v>Kútniky</v>
      </c>
      <c r="I89" s="26" t="s">
        <v>19</v>
      </c>
      <c r="J89" s="60" t="str">
        <f>IF(J12="","",J12)</f>
        <v>Vyplň údaj</v>
      </c>
      <c r="L89" s="34"/>
    </row>
    <row r="90" spans="2:47" s="33" customFormat="1" ht="6.95" customHeight="1">
      <c r="B90" s="34"/>
      <c r="L90" s="34"/>
    </row>
    <row r="91" spans="2:47" s="33" customFormat="1" ht="25.7" customHeight="1">
      <c r="B91" s="34"/>
      <c r="C91" s="26" t="s">
        <v>20</v>
      </c>
      <c r="F91" s="24" t="str">
        <f>E15</f>
        <v>PD Kútniky s.r.o.</v>
      </c>
      <c r="I91" s="26" t="s">
        <v>25</v>
      </c>
      <c r="J91" s="29" t="str">
        <f>E21</f>
        <v xml:space="preserve">Ing.arch. Žalman, CSc </v>
      </c>
      <c r="L91" s="34"/>
    </row>
    <row r="92" spans="2:47" s="33" customFormat="1" ht="15.2" customHeight="1">
      <c r="B92" s="34"/>
      <c r="C92" s="26" t="s">
        <v>23</v>
      </c>
      <c r="F92" s="24" t="str">
        <f>IF(E18="","",E18)</f>
        <v>Vyplň údaj</v>
      </c>
      <c r="I92" s="26" t="s">
        <v>28</v>
      </c>
      <c r="J92" s="29" t="str">
        <f>E24</f>
        <v>Rosoft s.r.o.</v>
      </c>
      <c r="L92" s="34"/>
    </row>
    <row r="93" spans="2:47" s="33" customFormat="1" ht="10.35" customHeight="1">
      <c r="B93" s="34"/>
      <c r="L93" s="34"/>
    </row>
    <row r="94" spans="2:47" s="33" customFormat="1" ht="29.25" customHeight="1">
      <c r="B94" s="34"/>
      <c r="C94" s="127" t="s">
        <v>109</v>
      </c>
      <c r="D94" s="107"/>
      <c r="E94" s="107"/>
      <c r="F94" s="107"/>
      <c r="G94" s="107"/>
      <c r="H94" s="107"/>
      <c r="I94" s="107"/>
      <c r="J94" s="128" t="s">
        <v>110</v>
      </c>
      <c r="K94" s="107"/>
      <c r="L94" s="34"/>
    </row>
    <row r="95" spans="2:47" s="33" customFormat="1" ht="10.35" customHeight="1">
      <c r="B95" s="34"/>
      <c r="L95" s="34"/>
    </row>
    <row r="96" spans="2:47" s="33" customFormat="1" ht="22.9" customHeight="1">
      <c r="B96" s="34"/>
      <c r="C96" s="129" t="s">
        <v>111</v>
      </c>
      <c r="J96" s="74">
        <f>J134</f>
        <v>0</v>
      </c>
      <c r="L96" s="34"/>
      <c r="AU96" s="16" t="s">
        <v>112</v>
      </c>
    </row>
    <row r="97" spans="2:65" s="130" customFormat="1" ht="24.95" customHeight="1">
      <c r="B97" s="131"/>
      <c r="D97" s="132" t="s">
        <v>113</v>
      </c>
      <c r="E97" s="133"/>
      <c r="F97" s="133"/>
      <c r="G97" s="133"/>
      <c r="H97" s="133"/>
      <c r="I97" s="133"/>
      <c r="J97" s="134">
        <f>J135</f>
        <v>0</v>
      </c>
      <c r="L97" s="131"/>
    </row>
    <row r="98" spans="2:65" s="135" customFormat="1" ht="19.899999999999999" customHeight="1">
      <c r="B98" s="136"/>
      <c r="D98" s="137" t="s">
        <v>114</v>
      </c>
      <c r="E98" s="138"/>
      <c r="F98" s="138"/>
      <c r="G98" s="138"/>
      <c r="H98" s="138"/>
      <c r="I98" s="138"/>
      <c r="J98" s="139">
        <f>J136</f>
        <v>0</v>
      </c>
      <c r="L98" s="136"/>
    </row>
    <row r="99" spans="2:65" s="135" customFormat="1" ht="19.899999999999999" customHeight="1">
      <c r="B99" s="136"/>
      <c r="D99" s="137" t="s">
        <v>117</v>
      </c>
      <c r="E99" s="138"/>
      <c r="F99" s="138"/>
      <c r="G99" s="138"/>
      <c r="H99" s="138"/>
      <c r="I99" s="138"/>
      <c r="J99" s="139">
        <f>J153</f>
        <v>0</v>
      </c>
      <c r="L99" s="136"/>
    </row>
    <row r="100" spans="2:65" s="135" customFormat="1" ht="19.899999999999999" customHeight="1">
      <c r="B100" s="136"/>
      <c r="D100" s="137" t="s">
        <v>484</v>
      </c>
      <c r="E100" s="138"/>
      <c r="F100" s="138"/>
      <c r="G100" s="138"/>
      <c r="H100" s="138"/>
      <c r="I100" s="138"/>
      <c r="J100" s="139">
        <f>J156</f>
        <v>0</v>
      </c>
      <c r="L100" s="136"/>
    </row>
    <row r="101" spans="2:65" s="135" customFormat="1" ht="19.899999999999999" customHeight="1">
      <c r="B101" s="136"/>
      <c r="D101" s="137" t="s">
        <v>121</v>
      </c>
      <c r="E101" s="138"/>
      <c r="F101" s="138"/>
      <c r="G101" s="138"/>
      <c r="H101" s="138"/>
      <c r="I101" s="138"/>
      <c r="J101" s="139">
        <f>J159</f>
        <v>0</v>
      </c>
      <c r="L101" s="136"/>
    </row>
    <row r="102" spans="2:65" s="130" customFormat="1" ht="24.95" customHeight="1">
      <c r="B102" s="131"/>
      <c r="D102" s="132" t="s">
        <v>122</v>
      </c>
      <c r="E102" s="133"/>
      <c r="F102" s="133"/>
      <c r="G102" s="133"/>
      <c r="H102" s="133"/>
      <c r="I102" s="133"/>
      <c r="J102" s="134">
        <f>J161</f>
        <v>0</v>
      </c>
      <c r="L102" s="131"/>
    </row>
    <row r="103" spans="2:65" s="135" customFormat="1" ht="19.899999999999999" customHeight="1">
      <c r="B103" s="136"/>
      <c r="D103" s="137" t="s">
        <v>485</v>
      </c>
      <c r="E103" s="138"/>
      <c r="F103" s="138"/>
      <c r="G103" s="138"/>
      <c r="H103" s="138"/>
      <c r="I103" s="138"/>
      <c r="J103" s="139">
        <f>J162</f>
        <v>0</v>
      </c>
      <c r="L103" s="136"/>
    </row>
    <row r="104" spans="2:65" s="135" customFormat="1" ht="19.899999999999999" customHeight="1">
      <c r="B104" s="136"/>
      <c r="D104" s="137" t="s">
        <v>486</v>
      </c>
      <c r="E104" s="138"/>
      <c r="F104" s="138"/>
      <c r="G104" s="138"/>
      <c r="H104" s="138"/>
      <c r="I104" s="138"/>
      <c r="J104" s="139">
        <f>J169</f>
        <v>0</v>
      </c>
      <c r="L104" s="136"/>
    </row>
    <row r="105" spans="2:65" s="33" customFormat="1" ht="21.95" customHeight="1">
      <c r="B105" s="34"/>
      <c r="L105" s="34"/>
    </row>
    <row r="106" spans="2:65" s="33" customFormat="1" ht="6.95" customHeight="1">
      <c r="B106" s="34"/>
      <c r="L106" s="34"/>
    </row>
    <row r="107" spans="2:65" s="33" customFormat="1" ht="29.25" customHeight="1">
      <c r="B107" s="34"/>
      <c r="C107" s="129" t="s">
        <v>127</v>
      </c>
      <c r="J107" s="140">
        <f>ROUND(J108 + J109 + J110 + J111 + J112 + J113,2)</f>
        <v>0</v>
      </c>
      <c r="L107" s="34"/>
      <c r="N107" s="141" t="s">
        <v>37</v>
      </c>
    </row>
    <row r="108" spans="2:65" s="33" customFormat="1" ht="18" customHeight="1">
      <c r="B108" s="142"/>
      <c r="C108" s="143"/>
      <c r="D108" s="242" t="s">
        <v>128</v>
      </c>
      <c r="E108" s="242"/>
      <c r="F108" s="242"/>
      <c r="G108" s="143"/>
      <c r="H108" s="143"/>
      <c r="I108" s="143"/>
      <c r="J108" s="98">
        <v>0</v>
      </c>
      <c r="K108" s="143"/>
      <c r="L108" s="142"/>
      <c r="M108" s="143"/>
      <c r="N108" s="144" t="s">
        <v>39</v>
      </c>
      <c r="O108" s="143"/>
      <c r="P108" s="143"/>
      <c r="Q108" s="143"/>
      <c r="R108" s="143"/>
      <c r="S108" s="143"/>
      <c r="T108" s="143"/>
      <c r="U108" s="143"/>
      <c r="V108" s="143"/>
      <c r="W108" s="143"/>
      <c r="X108" s="143"/>
      <c r="Y108" s="143"/>
      <c r="Z108" s="143"/>
      <c r="AA108" s="143"/>
      <c r="AB108" s="143"/>
      <c r="AC108" s="143"/>
      <c r="AD108" s="143"/>
      <c r="AE108" s="143"/>
      <c r="AF108" s="143"/>
      <c r="AG108" s="143"/>
      <c r="AH108" s="143"/>
      <c r="AI108" s="143"/>
      <c r="AJ108" s="143"/>
      <c r="AK108" s="143"/>
      <c r="AL108" s="143"/>
      <c r="AM108" s="143"/>
      <c r="AN108" s="143"/>
      <c r="AO108" s="143"/>
      <c r="AP108" s="143"/>
      <c r="AQ108" s="143"/>
      <c r="AR108" s="143"/>
      <c r="AS108" s="143"/>
      <c r="AT108" s="143"/>
      <c r="AU108" s="143"/>
      <c r="AV108" s="143"/>
      <c r="AW108" s="143"/>
      <c r="AX108" s="143"/>
      <c r="AY108" s="145" t="s">
        <v>129</v>
      </c>
      <c r="AZ108" s="143"/>
      <c r="BA108" s="143"/>
      <c r="BB108" s="143"/>
      <c r="BC108" s="143"/>
      <c r="BD108" s="143"/>
      <c r="BE108" s="146">
        <f t="shared" ref="BE108:BE113" si="0">IF(N108="základná",J108,0)</f>
        <v>0</v>
      </c>
      <c r="BF108" s="146">
        <f t="shared" ref="BF108:BF113" si="1">IF(N108="znížená",J108,0)</f>
        <v>0</v>
      </c>
      <c r="BG108" s="146">
        <f t="shared" ref="BG108:BG113" si="2">IF(N108="zákl. prenesená",J108,0)</f>
        <v>0</v>
      </c>
      <c r="BH108" s="146">
        <f t="shared" ref="BH108:BH113" si="3">IF(N108="zníž. prenesená",J108,0)</f>
        <v>0</v>
      </c>
      <c r="BI108" s="146">
        <f t="shared" ref="BI108:BI113" si="4">IF(N108="nulová",J108,0)</f>
        <v>0</v>
      </c>
      <c r="BJ108" s="145" t="s">
        <v>130</v>
      </c>
      <c r="BK108" s="143"/>
      <c r="BL108" s="143"/>
      <c r="BM108" s="143"/>
    </row>
    <row r="109" spans="2:65" s="33" customFormat="1" ht="18" customHeight="1">
      <c r="B109" s="142"/>
      <c r="C109" s="143"/>
      <c r="D109" s="242" t="s">
        <v>487</v>
      </c>
      <c r="E109" s="242"/>
      <c r="F109" s="242"/>
      <c r="G109" s="143"/>
      <c r="H109" s="143"/>
      <c r="I109" s="143"/>
      <c r="J109" s="98">
        <v>0</v>
      </c>
      <c r="K109" s="143"/>
      <c r="L109" s="142"/>
      <c r="M109" s="143"/>
      <c r="N109" s="144" t="s">
        <v>39</v>
      </c>
      <c r="O109" s="143"/>
      <c r="P109" s="143"/>
      <c r="Q109" s="143"/>
      <c r="R109" s="143"/>
      <c r="S109" s="143"/>
      <c r="T109" s="143"/>
      <c r="U109" s="143"/>
      <c r="V109" s="143"/>
      <c r="W109" s="143"/>
      <c r="X109" s="143"/>
      <c r="Y109" s="143"/>
      <c r="Z109" s="143"/>
      <c r="AA109" s="143"/>
      <c r="AB109" s="143"/>
      <c r="AC109" s="143"/>
      <c r="AD109" s="143"/>
      <c r="AE109" s="143"/>
      <c r="AF109" s="143"/>
      <c r="AG109" s="143"/>
      <c r="AH109" s="143"/>
      <c r="AI109" s="143"/>
      <c r="AJ109" s="143"/>
      <c r="AK109" s="143"/>
      <c r="AL109" s="143"/>
      <c r="AM109" s="143"/>
      <c r="AN109" s="143"/>
      <c r="AO109" s="143"/>
      <c r="AP109" s="143"/>
      <c r="AQ109" s="143"/>
      <c r="AR109" s="143"/>
      <c r="AS109" s="143"/>
      <c r="AT109" s="143"/>
      <c r="AU109" s="143"/>
      <c r="AV109" s="143"/>
      <c r="AW109" s="143"/>
      <c r="AX109" s="143"/>
      <c r="AY109" s="145" t="s">
        <v>129</v>
      </c>
      <c r="AZ109" s="143"/>
      <c r="BA109" s="143"/>
      <c r="BB109" s="143"/>
      <c r="BC109" s="143"/>
      <c r="BD109" s="143"/>
      <c r="BE109" s="146">
        <f t="shared" si="0"/>
        <v>0</v>
      </c>
      <c r="BF109" s="146">
        <f t="shared" si="1"/>
        <v>0</v>
      </c>
      <c r="BG109" s="146">
        <f t="shared" si="2"/>
        <v>0</v>
      </c>
      <c r="BH109" s="146">
        <f t="shared" si="3"/>
        <v>0</v>
      </c>
      <c r="BI109" s="146">
        <f t="shared" si="4"/>
        <v>0</v>
      </c>
      <c r="BJ109" s="145" t="s">
        <v>130</v>
      </c>
      <c r="BK109" s="143"/>
      <c r="BL109" s="143"/>
      <c r="BM109" s="143"/>
    </row>
    <row r="110" spans="2:65" s="33" customFormat="1" ht="18" customHeight="1">
      <c r="B110" s="142"/>
      <c r="C110" s="143"/>
      <c r="D110" s="242" t="s">
        <v>132</v>
      </c>
      <c r="E110" s="242"/>
      <c r="F110" s="242"/>
      <c r="G110" s="143"/>
      <c r="H110" s="143"/>
      <c r="I110" s="143"/>
      <c r="J110" s="98">
        <v>0</v>
      </c>
      <c r="K110" s="143"/>
      <c r="L110" s="142"/>
      <c r="M110" s="143"/>
      <c r="N110" s="144" t="s">
        <v>39</v>
      </c>
      <c r="O110" s="143"/>
      <c r="P110" s="143"/>
      <c r="Q110" s="143"/>
      <c r="R110" s="143"/>
      <c r="S110" s="143"/>
      <c r="T110" s="143"/>
      <c r="U110" s="143"/>
      <c r="V110" s="143"/>
      <c r="W110" s="143"/>
      <c r="X110" s="143"/>
      <c r="Y110" s="143"/>
      <c r="Z110" s="143"/>
      <c r="AA110" s="143"/>
      <c r="AB110" s="143"/>
      <c r="AC110" s="143"/>
      <c r="AD110" s="143"/>
      <c r="AE110" s="143"/>
      <c r="AF110" s="143"/>
      <c r="AG110" s="143"/>
      <c r="AH110" s="143"/>
      <c r="AI110" s="143"/>
      <c r="AJ110" s="143"/>
      <c r="AK110" s="143"/>
      <c r="AL110" s="143"/>
      <c r="AM110" s="143"/>
      <c r="AN110" s="143"/>
      <c r="AO110" s="143"/>
      <c r="AP110" s="143"/>
      <c r="AQ110" s="143"/>
      <c r="AR110" s="143"/>
      <c r="AS110" s="143"/>
      <c r="AT110" s="143"/>
      <c r="AU110" s="143"/>
      <c r="AV110" s="143"/>
      <c r="AW110" s="143"/>
      <c r="AX110" s="143"/>
      <c r="AY110" s="145" t="s">
        <v>129</v>
      </c>
      <c r="AZ110" s="143"/>
      <c r="BA110" s="143"/>
      <c r="BB110" s="143"/>
      <c r="BC110" s="143"/>
      <c r="BD110" s="143"/>
      <c r="BE110" s="146">
        <f t="shared" si="0"/>
        <v>0</v>
      </c>
      <c r="BF110" s="146">
        <f t="shared" si="1"/>
        <v>0</v>
      </c>
      <c r="BG110" s="146">
        <f t="shared" si="2"/>
        <v>0</v>
      </c>
      <c r="BH110" s="146">
        <f t="shared" si="3"/>
        <v>0</v>
      </c>
      <c r="BI110" s="146">
        <f t="shared" si="4"/>
        <v>0</v>
      </c>
      <c r="BJ110" s="145" t="s">
        <v>130</v>
      </c>
      <c r="BK110" s="143"/>
      <c r="BL110" s="143"/>
      <c r="BM110" s="143"/>
    </row>
    <row r="111" spans="2:65" s="33" customFormat="1" ht="18" customHeight="1">
      <c r="B111" s="142"/>
      <c r="C111" s="143"/>
      <c r="D111" s="242" t="s">
        <v>133</v>
      </c>
      <c r="E111" s="242"/>
      <c r="F111" s="242"/>
      <c r="G111" s="143"/>
      <c r="H111" s="143"/>
      <c r="I111" s="143"/>
      <c r="J111" s="98">
        <v>0</v>
      </c>
      <c r="K111" s="143"/>
      <c r="L111" s="142"/>
      <c r="M111" s="143"/>
      <c r="N111" s="144" t="s">
        <v>39</v>
      </c>
      <c r="O111" s="143"/>
      <c r="P111" s="143"/>
      <c r="Q111" s="143"/>
      <c r="R111" s="143"/>
      <c r="S111" s="143"/>
      <c r="T111" s="143"/>
      <c r="U111" s="143"/>
      <c r="V111" s="143"/>
      <c r="W111" s="143"/>
      <c r="X111" s="143"/>
      <c r="Y111" s="143"/>
      <c r="Z111" s="143"/>
      <c r="AA111" s="143"/>
      <c r="AB111" s="143"/>
      <c r="AC111" s="143"/>
      <c r="AD111" s="143"/>
      <c r="AE111" s="143"/>
      <c r="AF111" s="143"/>
      <c r="AG111" s="143"/>
      <c r="AH111" s="143"/>
      <c r="AI111" s="143"/>
      <c r="AJ111" s="143"/>
      <c r="AK111" s="143"/>
      <c r="AL111" s="143"/>
      <c r="AM111" s="143"/>
      <c r="AN111" s="143"/>
      <c r="AO111" s="143"/>
      <c r="AP111" s="143"/>
      <c r="AQ111" s="143"/>
      <c r="AR111" s="143"/>
      <c r="AS111" s="143"/>
      <c r="AT111" s="143"/>
      <c r="AU111" s="143"/>
      <c r="AV111" s="143"/>
      <c r="AW111" s="143"/>
      <c r="AX111" s="143"/>
      <c r="AY111" s="145" t="s">
        <v>129</v>
      </c>
      <c r="AZ111" s="143"/>
      <c r="BA111" s="143"/>
      <c r="BB111" s="143"/>
      <c r="BC111" s="143"/>
      <c r="BD111" s="143"/>
      <c r="BE111" s="146">
        <f t="shared" si="0"/>
        <v>0</v>
      </c>
      <c r="BF111" s="146">
        <f t="shared" si="1"/>
        <v>0</v>
      </c>
      <c r="BG111" s="146">
        <f t="shared" si="2"/>
        <v>0</v>
      </c>
      <c r="BH111" s="146">
        <f t="shared" si="3"/>
        <v>0</v>
      </c>
      <c r="BI111" s="146">
        <f t="shared" si="4"/>
        <v>0</v>
      </c>
      <c r="BJ111" s="145" t="s">
        <v>130</v>
      </c>
      <c r="BK111" s="143"/>
      <c r="BL111" s="143"/>
      <c r="BM111" s="143"/>
    </row>
    <row r="112" spans="2:65" s="33" customFormat="1" ht="18" customHeight="1">
      <c r="B112" s="142"/>
      <c r="C112" s="143"/>
      <c r="D112" s="242" t="s">
        <v>488</v>
      </c>
      <c r="E112" s="242"/>
      <c r="F112" s="242"/>
      <c r="G112" s="143"/>
      <c r="H112" s="143"/>
      <c r="I112" s="143"/>
      <c r="J112" s="98">
        <v>0</v>
      </c>
      <c r="K112" s="143"/>
      <c r="L112" s="142"/>
      <c r="M112" s="143"/>
      <c r="N112" s="144" t="s">
        <v>39</v>
      </c>
      <c r="O112" s="143"/>
      <c r="P112" s="143"/>
      <c r="Q112" s="143"/>
      <c r="R112" s="143"/>
      <c r="S112" s="143"/>
      <c r="T112" s="143"/>
      <c r="U112" s="143"/>
      <c r="V112" s="143"/>
      <c r="W112" s="143"/>
      <c r="X112" s="143"/>
      <c r="Y112" s="143"/>
      <c r="Z112" s="143"/>
      <c r="AA112" s="143"/>
      <c r="AB112" s="143"/>
      <c r="AC112" s="143"/>
      <c r="AD112" s="143"/>
      <c r="AE112" s="143"/>
      <c r="AF112" s="143"/>
      <c r="AG112" s="143"/>
      <c r="AH112" s="143"/>
      <c r="AI112" s="143"/>
      <c r="AJ112" s="143"/>
      <c r="AK112" s="143"/>
      <c r="AL112" s="143"/>
      <c r="AM112" s="143"/>
      <c r="AN112" s="143"/>
      <c r="AO112" s="143"/>
      <c r="AP112" s="143"/>
      <c r="AQ112" s="143"/>
      <c r="AR112" s="143"/>
      <c r="AS112" s="143"/>
      <c r="AT112" s="143"/>
      <c r="AU112" s="143"/>
      <c r="AV112" s="143"/>
      <c r="AW112" s="143"/>
      <c r="AX112" s="143"/>
      <c r="AY112" s="145" t="s">
        <v>129</v>
      </c>
      <c r="AZ112" s="143"/>
      <c r="BA112" s="143"/>
      <c r="BB112" s="143"/>
      <c r="BC112" s="143"/>
      <c r="BD112" s="143"/>
      <c r="BE112" s="146">
        <f t="shared" si="0"/>
        <v>0</v>
      </c>
      <c r="BF112" s="146">
        <f t="shared" si="1"/>
        <v>0</v>
      </c>
      <c r="BG112" s="146">
        <f t="shared" si="2"/>
        <v>0</v>
      </c>
      <c r="BH112" s="146">
        <f t="shared" si="3"/>
        <v>0</v>
      </c>
      <c r="BI112" s="146">
        <f t="shared" si="4"/>
        <v>0</v>
      </c>
      <c r="BJ112" s="145" t="s">
        <v>130</v>
      </c>
      <c r="BK112" s="143"/>
      <c r="BL112" s="143"/>
      <c r="BM112" s="143"/>
    </row>
    <row r="113" spans="2:65" s="33" customFormat="1" ht="18" customHeight="1">
      <c r="B113" s="142"/>
      <c r="C113" s="143"/>
      <c r="D113" s="147" t="s">
        <v>135</v>
      </c>
      <c r="E113" s="143"/>
      <c r="F113" s="143"/>
      <c r="G113" s="143"/>
      <c r="H113" s="143"/>
      <c r="I113" s="143"/>
      <c r="J113" s="98">
        <f>ROUND(J30*T113,2)</f>
        <v>0</v>
      </c>
      <c r="K113" s="143"/>
      <c r="L113" s="142"/>
      <c r="M113" s="143"/>
      <c r="N113" s="144" t="s">
        <v>39</v>
      </c>
      <c r="O113" s="143"/>
      <c r="P113" s="143"/>
      <c r="Q113" s="143"/>
      <c r="R113" s="143"/>
      <c r="S113" s="143"/>
      <c r="T113" s="143"/>
      <c r="U113" s="143"/>
      <c r="V113" s="143"/>
      <c r="W113" s="143"/>
      <c r="X113" s="143"/>
      <c r="Y113" s="143"/>
      <c r="Z113" s="143"/>
      <c r="AA113" s="143"/>
      <c r="AB113" s="143"/>
      <c r="AC113" s="143"/>
      <c r="AD113" s="143"/>
      <c r="AE113" s="143"/>
      <c r="AF113" s="143"/>
      <c r="AG113" s="143"/>
      <c r="AH113" s="143"/>
      <c r="AI113" s="143"/>
      <c r="AJ113" s="143"/>
      <c r="AK113" s="143"/>
      <c r="AL113" s="143"/>
      <c r="AM113" s="143"/>
      <c r="AN113" s="143"/>
      <c r="AO113" s="143"/>
      <c r="AP113" s="143"/>
      <c r="AQ113" s="143"/>
      <c r="AR113" s="143"/>
      <c r="AS113" s="143"/>
      <c r="AT113" s="143"/>
      <c r="AU113" s="143"/>
      <c r="AV113" s="143"/>
      <c r="AW113" s="143"/>
      <c r="AX113" s="143"/>
      <c r="AY113" s="145" t="s">
        <v>136</v>
      </c>
      <c r="AZ113" s="143"/>
      <c r="BA113" s="143"/>
      <c r="BB113" s="143"/>
      <c r="BC113" s="143"/>
      <c r="BD113" s="143"/>
      <c r="BE113" s="146">
        <f t="shared" si="0"/>
        <v>0</v>
      </c>
      <c r="BF113" s="146">
        <f t="shared" si="1"/>
        <v>0</v>
      </c>
      <c r="BG113" s="146">
        <f t="shared" si="2"/>
        <v>0</v>
      </c>
      <c r="BH113" s="146">
        <f t="shared" si="3"/>
        <v>0</v>
      </c>
      <c r="BI113" s="146">
        <f t="shared" si="4"/>
        <v>0</v>
      </c>
      <c r="BJ113" s="145" t="s">
        <v>130</v>
      </c>
      <c r="BK113" s="143"/>
      <c r="BL113" s="143"/>
      <c r="BM113" s="143"/>
    </row>
    <row r="114" spans="2:65" s="33" customFormat="1">
      <c r="B114" s="34"/>
      <c r="L114" s="34"/>
    </row>
    <row r="115" spans="2:65" s="33" customFormat="1" ht="29.25" customHeight="1">
      <c r="B115" s="34"/>
      <c r="C115" s="106" t="s">
        <v>103</v>
      </c>
      <c r="D115" s="107"/>
      <c r="E115" s="107"/>
      <c r="F115" s="107"/>
      <c r="G115" s="107"/>
      <c r="H115" s="107"/>
      <c r="I115" s="107"/>
      <c r="J115" s="108">
        <f>ROUND(J96+J107,2)</f>
        <v>0</v>
      </c>
      <c r="K115" s="107"/>
      <c r="L115" s="34"/>
    </row>
    <row r="116" spans="2:65" s="33" customFormat="1" ht="6.95" customHeight="1">
      <c r="B116" s="50"/>
      <c r="C116" s="51"/>
      <c r="D116" s="51"/>
      <c r="E116" s="51"/>
      <c r="F116" s="51"/>
      <c r="G116" s="51"/>
      <c r="H116" s="51"/>
      <c r="I116" s="51"/>
      <c r="J116" s="51"/>
      <c r="K116" s="51"/>
      <c r="L116" s="34"/>
    </row>
    <row r="120" spans="2:65" s="33" customFormat="1" ht="6.95" customHeight="1">
      <c r="B120" s="52"/>
      <c r="C120" s="53"/>
      <c r="D120" s="53"/>
      <c r="E120" s="53"/>
      <c r="F120" s="53"/>
      <c r="G120" s="53"/>
      <c r="H120" s="53"/>
      <c r="I120" s="53"/>
      <c r="J120" s="53"/>
      <c r="K120" s="53"/>
      <c r="L120" s="34"/>
    </row>
    <row r="121" spans="2:65" s="33" customFormat="1" ht="24.95" customHeight="1">
      <c r="B121" s="34"/>
      <c r="C121" s="20" t="s">
        <v>137</v>
      </c>
      <c r="L121" s="34"/>
    </row>
    <row r="122" spans="2:65" s="33" customFormat="1" ht="6.95" customHeight="1">
      <c r="B122" s="34"/>
      <c r="L122" s="34"/>
    </row>
    <row r="123" spans="2:65" s="33" customFormat="1" ht="12" customHeight="1">
      <c r="B123" s="34"/>
      <c r="C123" s="26" t="s">
        <v>13</v>
      </c>
      <c r="L123" s="34"/>
    </row>
    <row r="124" spans="2:65" s="33" customFormat="1" ht="16.5" customHeight="1">
      <c r="B124" s="34"/>
      <c r="E124" s="244" t="str">
        <f>E7</f>
        <v>Rekonštrukcia farmy Terezov - Objekt SO.27 - spojovacia chodba</v>
      </c>
      <c r="F124" s="244"/>
      <c r="G124" s="244"/>
      <c r="H124" s="244"/>
      <c r="L124" s="34"/>
    </row>
    <row r="125" spans="2:65" s="33" customFormat="1" ht="12" customHeight="1">
      <c r="B125" s="34"/>
      <c r="C125" s="26" t="s">
        <v>105</v>
      </c>
      <c r="L125" s="34"/>
    </row>
    <row r="126" spans="2:65" s="33" customFormat="1" ht="16.5" customHeight="1">
      <c r="B126" s="34"/>
      <c r="E126" s="227" t="str">
        <f>E9</f>
        <v>zti - Zdravotechnické inštalácie</v>
      </c>
      <c r="F126" s="227"/>
      <c r="G126" s="227"/>
      <c r="H126" s="227"/>
      <c r="L126" s="34"/>
    </row>
    <row r="127" spans="2:65" s="33" customFormat="1" ht="6.95" customHeight="1">
      <c r="B127" s="34"/>
      <c r="L127" s="34"/>
    </row>
    <row r="128" spans="2:65" s="33" customFormat="1" ht="12" customHeight="1">
      <c r="B128" s="34"/>
      <c r="C128" s="26" t="s">
        <v>17</v>
      </c>
      <c r="F128" s="24" t="str">
        <f>F12</f>
        <v>Kútniky</v>
      </c>
      <c r="I128" s="26" t="s">
        <v>19</v>
      </c>
      <c r="J128" s="60" t="str">
        <f>IF(J12="","",J12)</f>
        <v>Vyplň údaj</v>
      </c>
      <c r="L128" s="34"/>
    </row>
    <row r="129" spans="2:65" s="33" customFormat="1" ht="6.95" customHeight="1">
      <c r="B129" s="34"/>
      <c r="L129" s="34"/>
    </row>
    <row r="130" spans="2:65" s="33" customFormat="1" ht="25.7" customHeight="1">
      <c r="B130" s="34"/>
      <c r="C130" s="26" t="s">
        <v>20</v>
      </c>
      <c r="F130" s="24" t="str">
        <f>E15</f>
        <v>PD Kútniky s.r.o.</v>
      </c>
      <c r="I130" s="26" t="s">
        <v>25</v>
      </c>
      <c r="J130" s="29" t="str">
        <f>E21</f>
        <v xml:space="preserve">Ing.arch. Žalman, CSc </v>
      </c>
      <c r="L130" s="34"/>
    </row>
    <row r="131" spans="2:65" s="33" customFormat="1" ht="15.2" customHeight="1">
      <c r="B131" s="34"/>
      <c r="C131" s="26" t="s">
        <v>23</v>
      </c>
      <c r="F131" s="24" t="str">
        <f>IF(E18="","",E18)</f>
        <v>Vyplň údaj</v>
      </c>
      <c r="I131" s="26" t="s">
        <v>28</v>
      </c>
      <c r="J131" s="29" t="str">
        <f>E24</f>
        <v>Rosoft s.r.o.</v>
      </c>
      <c r="L131" s="34"/>
    </row>
    <row r="132" spans="2:65" s="33" customFormat="1" ht="10.35" customHeight="1">
      <c r="B132" s="34"/>
      <c r="L132" s="34"/>
    </row>
    <row r="133" spans="2:65" s="148" customFormat="1" ht="29.25" customHeight="1">
      <c r="B133" s="149"/>
      <c r="C133" s="150" t="s">
        <v>138</v>
      </c>
      <c r="D133" s="151" t="s">
        <v>58</v>
      </c>
      <c r="E133" s="151" t="s">
        <v>54</v>
      </c>
      <c r="F133" s="151" t="s">
        <v>55</v>
      </c>
      <c r="G133" s="151" t="s">
        <v>139</v>
      </c>
      <c r="H133" s="151" t="s">
        <v>140</v>
      </c>
      <c r="I133" s="151" t="s">
        <v>141</v>
      </c>
      <c r="J133" s="152" t="s">
        <v>110</v>
      </c>
      <c r="K133" s="153" t="s">
        <v>142</v>
      </c>
      <c r="L133" s="149"/>
      <c r="M133" s="66"/>
      <c r="N133" s="67" t="s">
        <v>37</v>
      </c>
      <c r="O133" s="67" t="s">
        <v>143</v>
      </c>
      <c r="P133" s="67" t="s">
        <v>144</v>
      </c>
      <c r="Q133" s="67" t="s">
        <v>145</v>
      </c>
      <c r="R133" s="67" t="s">
        <v>146</v>
      </c>
      <c r="S133" s="67" t="s">
        <v>147</v>
      </c>
      <c r="T133" s="68" t="s">
        <v>148</v>
      </c>
    </row>
    <row r="134" spans="2:65" s="33" customFormat="1" ht="22.9" customHeight="1">
      <c r="B134" s="34"/>
      <c r="C134" s="72" t="s">
        <v>107</v>
      </c>
      <c r="J134" s="154">
        <f>BK134</f>
        <v>0</v>
      </c>
      <c r="L134" s="34"/>
      <c r="M134" s="69"/>
      <c r="N134" s="61"/>
      <c r="O134" s="61"/>
      <c r="P134" s="155">
        <f>P135+P161</f>
        <v>0</v>
      </c>
      <c r="Q134" s="61"/>
      <c r="R134" s="155">
        <f>R135+R161</f>
        <v>1.7862258799999999</v>
      </c>
      <c r="S134" s="61"/>
      <c r="T134" s="156">
        <f>T135+T161</f>
        <v>0</v>
      </c>
      <c r="AT134" s="16" t="s">
        <v>72</v>
      </c>
      <c r="AU134" s="16" t="s">
        <v>112</v>
      </c>
      <c r="BK134" s="157">
        <f>BK135+BK161</f>
        <v>0</v>
      </c>
    </row>
    <row r="135" spans="2:65" s="158" customFormat="1" ht="25.9" customHeight="1">
      <c r="B135" s="159"/>
      <c r="D135" s="160" t="s">
        <v>72</v>
      </c>
      <c r="E135" s="161" t="s">
        <v>149</v>
      </c>
      <c r="F135" s="161" t="s">
        <v>150</v>
      </c>
      <c r="I135" s="162"/>
      <c r="J135" s="163">
        <f>BK135</f>
        <v>0</v>
      </c>
      <c r="L135" s="159"/>
      <c r="M135" s="164"/>
      <c r="P135" s="165">
        <f>P136+P153+P156+P159</f>
        <v>0</v>
      </c>
      <c r="R135" s="165">
        <f>R136+R153+R156+R159</f>
        <v>1.3152092799999999</v>
      </c>
      <c r="T135" s="166">
        <f>T136+T153+T156+T159</f>
        <v>0</v>
      </c>
      <c r="AR135" s="160" t="s">
        <v>81</v>
      </c>
      <c r="AT135" s="167" t="s">
        <v>72</v>
      </c>
      <c r="AU135" s="167" t="s">
        <v>73</v>
      </c>
      <c r="AY135" s="160" t="s">
        <v>151</v>
      </c>
      <c r="BK135" s="168">
        <f>BK136+BK153+BK156+BK159</f>
        <v>0</v>
      </c>
    </row>
    <row r="136" spans="2:65" s="158" customFormat="1" ht="22.9" customHeight="1">
      <c r="B136" s="159"/>
      <c r="D136" s="160" t="s">
        <v>72</v>
      </c>
      <c r="E136" s="169" t="s">
        <v>81</v>
      </c>
      <c r="F136" s="169" t="s">
        <v>152</v>
      </c>
      <c r="I136" s="162"/>
      <c r="J136" s="170">
        <f>BK136</f>
        <v>0</v>
      </c>
      <c r="L136" s="159"/>
      <c r="M136" s="164"/>
      <c r="P136" s="165">
        <f>SUM(P137:P152)</f>
        <v>0</v>
      </c>
      <c r="R136" s="165">
        <f>SUM(R137:R152)</f>
        <v>0</v>
      </c>
      <c r="T136" s="166">
        <f>SUM(T137:T152)</f>
        <v>0</v>
      </c>
      <c r="AR136" s="160" t="s">
        <v>81</v>
      </c>
      <c r="AT136" s="167" t="s">
        <v>72</v>
      </c>
      <c r="AU136" s="167" t="s">
        <v>81</v>
      </c>
      <c r="AY136" s="160" t="s">
        <v>151</v>
      </c>
      <c r="BK136" s="168">
        <f>SUM(BK137:BK152)</f>
        <v>0</v>
      </c>
    </row>
    <row r="137" spans="2:65" s="33" customFormat="1" ht="16.5" customHeight="1">
      <c r="B137" s="142"/>
      <c r="C137" s="171" t="s">
        <v>81</v>
      </c>
      <c r="D137" s="171" t="s">
        <v>153</v>
      </c>
      <c r="E137" s="172" t="s">
        <v>489</v>
      </c>
      <c r="F137" s="173" t="s">
        <v>490</v>
      </c>
      <c r="G137" s="174" t="s">
        <v>161</v>
      </c>
      <c r="H137" s="175">
        <v>13.266999999999999</v>
      </c>
      <c r="I137" s="176"/>
      <c r="J137" s="177">
        <f>ROUND(I137*H137,2)</f>
        <v>0</v>
      </c>
      <c r="K137" s="178"/>
      <c r="L137" s="34"/>
      <c r="M137" s="179"/>
      <c r="N137" s="141" t="s">
        <v>39</v>
      </c>
      <c r="P137" s="180">
        <f>O137*H137</f>
        <v>0</v>
      </c>
      <c r="Q137" s="180">
        <v>0</v>
      </c>
      <c r="R137" s="180">
        <f>Q137*H137</f>
        <v>0</v>
      </c>
      <c r="S137" s="180">
        <v>0</v>
      </c>
      <c r="T137" s="181">
        <f>S137*H137</f>
        <v>0</v>
      </c>
      <c r="AR137" s="182" t="s">
        <v>157</v>
      </c>
      <c r="AT137" s="182" t="s">
        <v>153</v>
      </c>
      <c r="AU137" s="182" t="s">
        <v>130</v>
      </c>
      <c r="AY137" s="16" t="s">
        <v>151</v>
      </c>
      <c r="BE137" s="102">
        <f>IF(N137="základná",J137,0)</f>
        <v>0</v>
      </c>
      <c r="BF137" s="102">
        <f>IF(N137="znížená",J137,0)</f>
        <v>0</v>
      </c>
      <c r="BG137" s="102">
        <f>IF(N137="zákl. prenesená",J137,0)</f>
        <v>0</v>
      </c>
      <c r="BH137" s="102">
        <f>IF(N137="zníž. prenesená",J137,0)</f>
        <v>0</v>
      </c>
      <c r="BI137" s="102">
        <f>IF(N137="nulová",J137,0)</f>
        <v>0</v>
      </c>
      <c r="BJ137" s="16" t="s">
        <v>130</v>
      </c>
      <c r="BK137" s="102">
        <f>ROUND(I137*H137,2)</f>
        <v>0</v>
      </c>
      <c r="BL137" s="16" t="s">
        <v>157</v>
      </c>
      <c r="BM137" s="182" t="s">
        <v>491</v>
      </c>
    </row>
    <row r="138" spans="2:65" s="183" customFormat="1">
      <c r="B138" s="184"/>
      <c r="D138" s="185" t="s">
        <v>163</v>
      </c>
      <c r="E138" s="186"/>
      <c r="F138" s="187" t="s">
        <v>492</v>
      </c>
      <c r="H138" s="188">
        <v>13.266999999999999</v>
      </c>
      <c r="I138" s="189"/>
      <c r="L138" s="184"/>
      <c r="M138" s="190"/>
      <c r="T138" s="191"/>
      <c r="AT138" s="186" t="s">
        <v>163</v>
      </c>
      <c r="AU138" s="186" t="s">
        <v>130</v>
      </c>
      <c r="AV138" s="183" t="s">
        <v>130</v>
      </c>
      <c r="AW138" s="183" t="s">
        <v>27</v>
      </c>
      <c r="AX138" s="183" t="s">
        <v>81</v>
      </c>
      <c r="AY138" s="186" t="s">
        <v>151</v>
      </c>
    </row>
    <row r="139" spans="2:65" s="33" customFormat="1" ht="24.2" customHeight="1">
      <c r="B139" s="142"/>
      <c r="C139" s="171" t="s">
        <v>130</v>
      </c>
      <c r="D139" s="171" t="s">
        <v>153</v>
      </c>
      <c r="E139" s="172" t="s">
        <v>493</v>
      </c>
      <c r="F139" s="173" t="s">
        <v>494</v>
      </c>
      <c r="G139" s="174" t="s">
        <v>161</v>
      </c>
      <c r="H139" s="175">
        <v>13.266999999999999</v>
      </c>
      <c r="I139" s="176"/>
      <c r="J139" s="177">
        <f>ROUND(I139*H139,2)</f>
        <v>0</v>
      </c>
      <c r="K139" s="178"/>
      <c r="L139" s="34"/>
      <c r="M139" s="179"/>
      <c r="N139" s="141" t="s">
        <v>39</v>
      </c>
      <c r="P139" s="180">
        <f>O139*H139</f>
        <v>0</v>
      </c>
      <c r="Q139" s="180">
        <v>0</v>
      </c>
      <c r="R139" s="180">
        <f>Q139*H139</f>
        <v>0</v>
      </c>
      <c r="S139" s="180">
        <v>0</v>
      </c>
      <c r="T139" s="181">
        <f>S139*H139</f>
        <v>0</v>
      </c>
      <c r="AR139" s="182" t="s">
        <v>157</v>
      </c>
      <c r="AT139" s="182" t="s">
        <v>153</v>
      </c>
      <c r="AU139" s="182" t="s">
        <v>130</v>
      </c>
      <c r="AY139" s="16" t="s">
        <v>151</v>
      </c>
      <c r="BE139" s="102">
        <f>IF(N139="základná",J139,0)</f>
        <v>0</v>
      </c>
      <c r="BF139" s="102">
        <f>IF(N139="znížená",J139,0)</f>
        <v>0</v>
      </c>
      <c r="BG139" s="102">
        <f>IF(N139="zákl. prenesená",J139,0)</f>
        <v>0</v>
      </c>
      <c r="BH139" s="102">
        <f>IF(N139="zníž. prenesená",J139,0)</f>
        <v>0</v>
      </c>
      <c r="BI139" s="102">
        <f>IF(N139="nulová",J139,0)</f>
        <v>0</v>
      </c>
      <c r="BJ139" s="16" t="s">
        <v>130</v>
      </c>
      <c r="BK139" s="102">
        <f>ROUND(I139*H139,2)</f>
        <v>0</v>
      </c>
      <c r="BL139" s="16" t="s">
        <v>157</v>
      </c>
      <c r="BM139" s="182" t="s">
        <v>495</v>
      </c>
    </row>
    <row r="140" spans="2:65" s="33" customFormat="1" ht="21.75" customHeight="1">
      <c r="B140" s="142"/>
      <c r="C140" s="171" t="s">
        <v>166</v>
      </c>
      <c r="D140" s="171" t="s">
        <v>153</v>
      </c>
      <c r="E140" s="172" t="s">
        <v>496</v>
      </c>
      <c r="F140" s="173" t="s">
        <v>497</v>
      </c>
      <c r="G140" s="174" t="s">
        <v>161</v>
      </c>
      <c r="H140" s="175">
        <v>0.9</v>
      </c>
      <c r="I140" s="176"/>
      <c r="J140" s="177">
        <f>ROUND(I140*H140,2)</f>
        <v>0</v>
      </c>
      <c r="K140" s="178"/>
      <c r="L140" s="34"/>
      <c r="M140" s="179"/>
      <c r="N140" s="141" t="s">
        <v>39</v>
      </c>
      <c r="P140" s="180">
        <f>O140*H140</f>
        <v>0</v>
      </c>
      <c r="Q140" s="180">
        <v>0</v>
      </c>
      <c r="R140" s="180">
        <f>Q140*H140</f>
        <v>0</v>
      </c>
      <c r="S140" s="180">
        <v>0</v>
      </c>
      <c r="T140" s="181">
        <f>S140*H140</f>
        <v>0</v>
      </c>
      <c r="AR140" s="182" t="s">
        <v>157</v>
      </c>
      <c r="AT140" s="182" t="s">
        <v>153</v>
      </c>
      <c r="AU140" s="182" t="s">
        <v>130</v>
      </c>
      <c r="AY140" s="16" t="s">
        <v>151</v>
      </c>
      <c r="BE140" s="102">
        <f>IF(N140="základná",J140,0)</f>
        <v>0</v>
      </c>
      <c r="BF140" s="102">
        <f>IF(N140="znížená",J140,0)</f>
        <v>0</v>
      </c>
      <c r="BG140" s="102">
        <f>IF(N140="zákl. prenesená",J140,0)</f>
        <v>0</v>
      </c>
      <c r="BH140" s="102">
        <f>IF(N140="zníž. prenesená",J140,0)</f>
        <v>0</v>
      </c>
      <c r="BI140" s="102">
        <f>IF(N140="nulová",J140,0)</f>
        <v>0</v>
      </c>
      <c r="BJ140" s="16" t="s">
        <v>130</v>
      </c>
      <c r="BK140" s="102">
        <f>ROUND(I140*H140,2)</f>
        <v>0</v>
      </c>
      <c r="BL140" s="16" t="s">
        <v>157</v>
      </c>
      <c r="BM140" s="182" t="s">
        <v>498</v>
      </c>
    </row>
    <row r="141" spans="2:65" s="183" customFormat="1">
      <c r="B141" s="184"/>
      <c r="D141" s="185" t="s">
        <v>163</v>
      </c>
      <c r="E141" s="186"/>
      <c r="F141" s="187" t="s">
        <v>499</v>
      </c>
      <c r="H141" s="188">
        <v>0.9</v>
      </c>
      <c r="I141" s="189"/>
      <c r="L141" s="184"/>
      <c r="M141" s="190"/>
      <c r="T141" s="191"/>
      <c r="AT141" s="186" t="s">
        <v>163</v>
      </c>
      <c r="AU141" s="186" t="s">
        <v>130</v>
      </c>
      <c r="AV141" s="183" t="s">
        <v>130</v>
      </c>
      <c r="AW141" s="183" t="s">
        <v>27</v>
      </c>
      <c r="AX141" s="183" t="s">
        <v>81</v>
      </c>
      <c r="AY141" s="186" t="s">
        <v>151</v>
      </c>
    </row>
    <row r="142" spans="2:65" s="33" customFormat="1" ht="37.9" customHeight="1">
      <c r="B142" s="142"/>
      <c r="C142" s="171" t="s">
        <v>157</v>
      </c>
      <c r="D142" s="171" t="s">
        <v>153</v>
      </c>
      <c r="E142" s="172" t="s">
        <v>500</v>
      </c>
      <c r="F142" s="173" t="s">
        <v>501</v>
      </c>
      <c r="G142" s="174" t="s">
        <v>161</v>
      </c>
      <c r="H142" s="175">
        <v>0.9</v>
      </c>
      <c r="I142" s="176"/>
      <c r="J142" s="177">
        <f>ROUND(I142*H142,2)</f>
        <v>0</v>
      </c>
      <c r="K142" s="178"/>
      <c r="L142" s="34"/>
      <c r="M142" s="179"/>
      <c r="N142" s="141" t="s">
        <v>39</v>
      </c>
      <c r="P142" s="180">
        <f>O142*H142</f>
        <v>0</v>
      </c>
      <c r="Q142" s="180">
        <v>0</v>
      </c>
      <c r="R142" s="180">
        <f>Q142*H142</f>
        <v>0</v>
      </c>
      <c r="S142" s="180">
        <v>0</v>
      </c>
      <c r="T142" s="181">
        <f>S142*H142</f>
        <v>0</v>
      </c>
      <c r="AR142" s="182" t="s">
        <v>157</v>
      </c>
      <c r="AT142" s="182" t="s">
        <v>153</v>
      </c>
      <c r="AU142" s="182" t="s">
        <v>130</v>
      </c>
      <c r="AY142" s="16" t="s">
        <v>151</v>
      </c>
      <c r="BE142" s="102">
        <f>IF(N142="základná",J142,0)</f>
        <v>0</v>
      </c>
      <c r="BF142" s="102">
        <f>IF(N142="znížená",J142,0)</f>
        <v>0</v>
      </c>
      <c r="BG142" s="102">
        <f>IF(N142="zákl. prenesená",J142,0)</f>
        <v>0</v>
      </c>
      <c r="BH142" s="102">
        <f>IF(N142="zníž. prenesená",J142,0)</f>
        <v>0</v>
      </c>
      <c r="BI142" s="102">
        <f>IF(N142="nulová",J142,0)</f>
        <v>0</v>
      </c>
      <c r="BJ142" s="16" t="s">
        <v>130</v>
      </c>
      <c r="BK142" s="102">
        <f>ROUND(I142*H142,2)</f>
        <v>0</v>
      </c>
      <c r="BL142" s="16" t="s">
        <v>157</v>
      </c>
      <c r="BM142" s="182" t="s">
        <v>502</v>
      </c>
    </row>
    <row r="143" spans="2:65" s="33" customFormat="1" ht="33" customHeight="1">
      <c r="B143" s="142"/>
      <c r="C143" s="171" t="s">
        <v>172</v>
      </c>
      <c r="D143" s="171" t="s">
        <v>153</v>
      </c>
      <c r="E143" s="172" t="s">
        <v>503</v>
      </c>
      <c r="F143" s="173" t="s">
        <v>504</v>
      </c>
      <c r="G143" s="174" t="s">
        <v>161</v>
      </c>
      <c r="H143" s="175">
        <v>12.010999999999999</v>
      </c>
      <c r="I143" s="176"/>
      <c r="J143" s="177">
        <f>ROUND(I143*H143,2)</f>
        <v>0</v>
      </c>
      <c r="K143" s="178"/>
      <c r="L143" s="34"/>
      <c r="M143" s="179"/>
      <c r="N143" s="141" t="s">
        <v>39</v>
      </c>
      <c r="P143" s="180">
        <f>O143*H143</f>
        <v>0</v>
      </c>
      <c r="Q143" s="180">
        <v>0</v>
      </c>
      <c r="R143" s="180">
        <f>Q143*H143</f>
        <v>0</v>
      </c>
      <c r="S143" s="180">
        <v>0</v>
      </c>
      <c r="T143" s="181">
        <f>S143*H143</f>
        <v>0</v>
      </c>
      <c r="AR143" s="182" t="s">
        <v>157</v>
      </c>
      <c r="AT143" s="182" t="s">
        <v>153</v>
      </c>
      <c r="AU143" s="182" t="s">
        <v>130</v>
      </c>
      <c r="AY143" s="16" t="s">
        <v>151</v>
      </c>
      <c r="BE143" s="102">
        <f>IF(N143="základná",J143,0)</f>
        <v>0</v>
      </c>
      <c r="BF143" s="102">
        <f>IF(N143="znížená",J143,0)</f>
        <v>0</v>
      </c>
      <c r="BG143" s="102">
        <f>IF(N143="zákl. prenesená",J143,0)</f>
        <v>0</v>
      </c>
      <c r="BH143" s="102">
        <f>IF(N143="zníž. prenesená",J143,0)</f>
        <v>0</v>
      </c>
      <c r="BI143" s="102">
        <f>IF(N143="nulová",J143,0)</f>
        <v>0</v>
      </c>
      <c r="BJ143" s="16" t="s">
        <v>130</v>
      </c>
      <c r="BK143" s="102">
        <f>ROUND(I143*H143,2)</f>
        <v>0</v>
      </c>
      <c r="BL143" s="16" t="s">
        <v>157</v>
      </c>
      <c r="BM143" s="182" t="s">
        <v>505</v>
      </c>
    </row>
    <row r="144" spans="2:65" s="183" customFormat="1">
      <c r="B144" s="184"/>
      <c r="D144" s="185" t="s">
        <v>163</v>
      </c>
      <c r="E144" s="186"/>
      <c r="F144" s="187" t="s">
        <v>481</v>
      </c>
      <c r="H144" s="188">
        <v>12.010999999999999</v>
      </c>
      <c r="I144" s="189"/>
      <c r="L144" s="184"/>
      <c r="M144" s="190"/>
      <c r="T144" s="191"/>
      <c r="AT144" s="186" t="s">
        <v>163</v>
      </c>
      <c r="AU144" s="186" t="s">
        <v>130</v>
      </c>
      <c r="AV144" s="183" t="s">
        <v>130</v>
      </c>
      <c r="AW144" s="183" t="s">
        <v>27</v>
      </c>
      <c r="AX144" s="183" t="s">
        <v>81</v>
      </c>
      <c r="AY144" s="186" t="s">
        <v>151</v>
      </c>
    </row>
    <row r="145" spans="2:65" s="33" customFormat="1" ht="37.9" customHeight="1">
      <c r="B145" s="142"/>
      <c r="C145" s="171" t="s">
        <v>171</v>
      </c>
      <c r="D145" s="171" t="s">
        <v>153</v>
      </c>
      <c r="E145" s="172" t="s">
        <v>506</v>
      </c>
      <c r="F145" s="173" t="s">
        <v>507</v>
      </c>
      <c r="G145" s="174" t="s">
        <v>161</v>
      </c>
      <c r="H145" s="175">
        <v>84.076999999999998</v>
      </c>
      <c r="I145" s="176"/>
      <c r="J145" s="177">
        <f>ROUND(I145*H145,2)</f>
        <v>0</v>
      </c>
      <c r="K145" s="178"/>
      <c r="L145" s="34"/>
      <c r="M145" s="179"/>
      <c r="N145" s="141" t="s">
        <v>39</v>
      </c>
      <c r="P145" s="180">
        <f>O145*H145</f>
        <v>0</v>
      </c>
      <c r="Q145" s="180">
        <v>0</v>
      </c>
      <c r="R145" s="180">
        <f>Q145*H145</f>
        <v>0</v>
      </c>
      <c r="S145" s="180">
        <v>0</v>
      </c>
      <c r="T145" s="181">
        <f>S145*H145</f>
        <v>0</v>
      </c>
      <c r="AR145" s="182" t="s">
        <v>157</v>
      </c>
      <c r="AT145" s="182" t="s">
        <v>153</v>
      </c>
      <c r="AU145" s="182" t="s">
        <v>130</v>
      </c>
      <c r="AY145" s="16" t="s">
        <v>151</v>
      </c>
      <c r="BE145" s="102">
        <f>IF(N145="základná",J145,0)</f>
        <v>0</v>
      </c>
      <c r="BF145" s="102">
        <f>IF(N145="znížená",J145,0)</f>
        <v>0</v>
      </c>
      <c r="BG145" s="102">
        <f>IF(N145="zákl. prenesená",J145,0)</f>
        <v>0</v>
      </c>
      <c r="BH145" s="102">
        <f>IF(N145="zníž. prenesená",J145,0)</f>
        <v>0</v>
      </c>
      <c r="BI145" s="102">
        <f>IF(N145="nulová",J145,0)</f>
        <v>0</v>
      </c>
      <c r="BJ145" s="16" t="s">
        <v>130</v>
      </c>
      <c r="BK145" s="102">
        <f>ROUND(I145*H145,2)</f>
        <v>0</v>
      </c>
      <c r="BL145" s="16" t="s">
        <v>157</v>
      </c>
      <c r="BM145" s="182" t="s">
        <v>508</v>
      </c>
    </row>
    <row r="146" spans="2:65" s="183" customFormat="1">
      <c r="B146" s="184"/>
      <c r="D146" s="185" t="s">
        <v>163</v>
      </c>
      <c r="E146" s="186"/>
      <c r="F146" s="187" t="s">
        <v>509</v>
      </c>
      <c r="H146" s="188">
        <v>84.076999999999998</v>
      </c>
      <c r="I146" s="189"/>
      <c r="L146" s="184"/>
      <c r="M146" s="190"/>
      <c r="T146" s="191"/>
      <c r="AT146" s="186" t="s">
        <v>163</v>
      </c>
      <c r="AU146" s="186" t="s">
        <v>130</v>
      </c>
      <c r="AV146" s="183" t="s">
        <v>130</v>
      </c>
      <c r="AW146" s="183" t="s">
        <v>27</v>
      </c>
      <c r="AX146" s="183" t="s">
        <v>81</v>
      </c>
      <c r="AY146" s="186" t="s">
        <v>151</v>
      </c>
    </row>
    <row r="147" spans="2:65" s="33" customFormat="1" ht="24.2" customHeight="1">
      <c r="B147" s="142"/>
      <c r="C147" s="171" t="s">
        <v>179</v>
      </c>
      <c r="D147" s="171" t="s">
        <v>153</v>
      </c>
      <c r="E147" s="172" t="s">
        <v>510</v>
      </c>
      <c r="F147" s="173" t="s">
        <v>511</v>
      </c>
      <c r="G147" s="174" t="s">
        <v>161</v>
      </c>
      <c r="H147" s="175">
        <v>12.010999999999999</v>
      </c>
      <c r="I147" s="176"/>
      <c r="J147" s="177">
        <f>ROUND(I147*H147,2)</f>
        <v>0</v>
      </c>
      <c r="K147" s="178"/>
      <c r="L147" s="34"/>
      <c r="M147" s="179"/>
      <c r="N147" s="141" t="s">
        <v>39</v>
      </c>
      <c r="P147" s="180">
        <f>O147*H147</f>
        <v>0</v>
      </c>
      <c r="Q147" s="180">
        <v>0</v>
      </c>
      <c r="R147" s="180">
        <f>Q147*H147</f>
        <v>0</v>
      </c>
      <c r="S147" s="180">
        <v>0</v>
      </c>
      <c r="T147" s="181">
        <f>S147*H147</f>
        <v>0</v>
      </c>
      <c r="AR147" s="182" t="s">
        <v>157</v>
      </c>
      <c r="AT147" s="182" t="s">
        <v>153</v>
      </c>
      <c r="AU147" s="182" t="s">
        <v>130</v>
      </c>
      <c r="AY147" s="16" t="s">
        <v>151</v>
      </c>
      <c r="BE147" s="102">
        <f>IF(N147="základná",J147,0)</f>
        <v>0</v>
      </c>
      <c r="BF147" s="102">
        <f>IF(N147="znížená",J147,0)</f>
        <v>0</v>
      </c>
      <c r="BG147" s="102">
        <f>IF(N147="zákl. prenesená",J147,0)</f>
        <v>0</v>
      </c>
      <c r="BH147" s="102">
        <f>IF(N147="zníž. prenesená",J147,0)</f>
        <v>0</v>
      </c>
      <c r="BI147" s="102">
        <f>IF(N147="nulová",J147,0)</f>
        <v>0</v>
      </c>
      <c r="BJ147" s="16" t="s">
        <v>130</v>
      </c>
      <c r="BK147" s="102">
        <f>ROUND(I147*H147,2)</f>
        <v>0</v>
      </c>
      <c r="BL147" s="16" t="s">
        <v>157</v>
      </c>
      <c r="BM147" s="182" t="s">
        <v>512</v>
      </c>
    </row>
    <row r="148" spans="2:65" s="183" customFormat="1">
      <c r="B148" s="184"/>
      <c r="D148" s="185" t="s">
        <v>163</v>
      </c>
      <c r="E148" s="186" t="s">
        <v>481</v>
      </c>
      <c r="F148" s="187" t="s">
        <v>513</v>
      </c>
      <c r="H148" s="188">
        <v>12.010999999999999</v>
      </c>
      <c r="I148" s="189"/>
      <c r="L148" s="184"/>
      <c r="M148" s="190"/>
      <c r="T148" s="191"/>
      <c r="AT148" s="186" t="s">
        <v>163</v>
      </c>
      <c r="AU148" s="186" t="s">
        <v>130</v>
      </c>
      <c r="AV148" s="183" t="s">
        <v>130</v>
      </c>
      <c r="AW148" s="183" t="s">
        <v>27</v>
      </c>
      <c r="AX148" s="183" t="s">
        <v>81</v>
      </c>
      <c r="AY148" s="186" t="s">
        <v>151</v>
      </c>
    </row>
    <row r="149" spans="2:65" s="33" customFormat="1" ht="16.5" customHeight="1">
      <c r="B149" s="142"/>
      <c r="C149" s="171" t="s">
        <v>175</v>
      </c>
      <c r="D149" s="171" t="s">
        <v>153</v>
      </c>
      <c r="E149" s="172" t="s">
        <v>514</v>
      </c>
      <c r="F149" s="173" t="s">
        <v>515</v>
      </c>
      <c r="G149" s="174" t="s">
        <v>161</v>
      </c>
      <c r="H149" s="175">
        <v>12.010999999999999</v>
      </c>
      <c r="I149" s="176"/>
      <c r="J149" s="177">
        <f>ROUND(I149*H149,2)</f>
        <v>0</v>
      </c>
      <c r="K149" s="178"/>
      <c r="L149" s="34"/>
      <c r="M149" s="179"/>
      <c r="N149" s="141" t="s">
        <v>39</v>
      </c>
      <c r="P149" s="180">
        <f>O149*H149</f>
        <v>0</v>
      </c>
      <c r="Q149" s="180">
        <v>0</v>
      </c>
      <c r="R149" s="180">
        <f>Q149*H149</f>
        <v>0</v>
      </c>
      <c r="S149" s="180">
        <v>0</v>
      </c>
      <c r="T149" s="181">
        <f>S149*H149</f>
        <v>0</v>
      </c>
      <c r="AR149" s="182" t="s">
        <v>157</v>
      </c>
      <c r="AT149" s="182" t="s">
        <v>153</v>
      </c>
      <c r="AU149" s="182" t="s">
        <v>130</v>
      </c>
      <c r="AY149" s="16" t="s">
        <v>151</v>
      </c>
      <c r="BE149" s="102">
        <f>IF(N149="základná",J149,0)</f>
        <v>0</v>
      </c>
      <c r="BF149" s="102">
        <f>IF(N149="znížená",J149,0)</f>
        <v>0</v>
      </c>
      <c r="BG149" s="102">
        <f>IF(N149="zákl. prenesená",J149,0)</f>
        <v>0</v>
      </c>
      <c r="BH149" s="102">
        <f>IF(N149="zníž. prenesená",J149,0)</f>
        <v>0</v>
      </c>
      <c r="BI149" s="102">
        <f>IF(N149="nulová",J149,0)</f>
        <v>0</v>
      </c>
      <c r="BJ149" s="16" t="s">
        <v>130</v>
      </c>
      <c r="BK149" s="102">
        <f>ROUND(I149*H149,2)</f>
        <v>0</v>
      </c>
      <c r="BL149" s="16" t="s">
        <v>157</v>
      </c>
      <c r="BM149" s="182" t="s">
        <v>516</v>
      </c>
    </row>
    <row r="150" spans="2:65" s="183" customFormat="1">
      <c r="B150" s="184"/>
      <c r="D150" s="185" t="s">
        <v>163</v>
      </c>
      <c r="E150" s="186"/>
      <c r="F150" s="187" t="s">
        <v>481</v>
      </c>
      <c r="H150" s="188">
        <v>12.010999999999999</v>
      </c>
      <c r="I150" s="189"/>
      <c r="L150" s="184"/>
      <c r="M150" s="190"/>
      <c r="T150" s="191"/>
      <c r="AT150" s="186" t="s">
        <v>163</v>
      </c>
      <c r="AU150" s="186" t="s">
        <v>130</v>
      </c>
      <c r="AV150" s="183" t="s">
        <v>130</v>
      </c>
      <c r="AW150" s="183" t="s">
        <v>27</v>
      </c>
      <c r="AX150" s="183" t="s">
        <v>81</v>
      </c>
      <c r="AY150" s="186" t="s">
        <v>151</v>
      </c>
    </row>
    <row r="151" spans="2:65" s="33" customFormat="1" ht="24.2" customHeight="1">
      <c r="B151" s="142"/>
      <c r="C151" s="171" t="s">
        <v>186</v>
      </c>
      <c r="D151" s="171" t="s">
        <v>153</v>
      </c>
      <c r="E151" s="172" t="s">
        <v>517</v>
      </c>
      <c r="F151" s="173" t="s">
        <v>518</v>
      </c>
      <c r="G151" s="174" t="s">
        <v>161</v>
      </c>
      <c r="H151" s="175">
        <v>1.256</v>
      </c>
      <c r="I151" s="176"/>
      <c r="J151" s="177">
        <f>ROUND(I151*H151,2)</f>
        <v>0</v>
      </c>
      <c r="K151" s="178"/>
      <c r="L151" s="34"/>
      <c r="M151" s="179"/>
      <c r="N151" s="141" t="s">
        <v>39</v>
      </c>
      <c r="P151" s="180">
        <f>O151*H151</f>
        <v>0</v>
      </c>
      <c r="Q151" s="180">
        <v>0</v>
      </c>
      <c r="R151" s="180">
        <f>Q151*H151</f>
        <v>0</v>
      </c>
      <c r="S151" s="180">
        <v>0</v>
      </c>
      <c r="T151" s="181">
        <f>S151*H151</f>
        <v>0</v>
      </c>
      <c r="AR151" s="182" t="s">
        <v>157</v>
      </c>
      <c r="AT151" s="182" t="s">
        <v>153</v>
      </c>
      <c r="AU151" s="182" t="s">
        <v>130</v>
      </c>
      <c r="AY151" s="16" t="s">
        <v>151</v>
      </c>
      <c r="BE151" s="102">
        <f>IF(N151="základná",J151,0)</f>
        <v>0</v>
      </c>
      <c r="BF151" s="102">
        <f>IF(N151="znížená",J151,0)</f>
        <v>0</v>
      </c>
      <c r="BG151" s="102">
        <f>IF(N151="zákl. prenesená",J151,0)</f>
        <v>0</v>
      </c>
      <c r="BH151" s="102">
        <f>IF(N151="zníž. prenesená",J151,0)</f>
        <v>0</v>
      </c>
      <c r="BI151" s="102">
        <f>IF(N151="nulová",J151,0)</f>
        <v>0</v>
      </c>
      <c r="BJ151" s="16" t="s">
        <v>130</v>
      </c>
      <c r="BK151" s="102">
        <f>ROUND(I151*H151,2)</f>
        <v>0</v>
      </c>
      <c r="BL151" s="16" t="s">
        <v>157</v>
      </c>
      <c r="BM151" s="182" t="s">
        <v>519</v>
      </c>
    </row>
    <row r="152" spans="2:65" s="183" customFormat="1">
      <c r="B152" s="184"/>
      <c r="D152" s="185" t="s">
        <v>163</v>
      </c>
      <c r="E152" s="186"/>
      <c r="F152" s="187" t="s">
        <v>520</v>
      </c>
      <c r="H152" s="188">
        <v>1.256</v>
      </c>
      <c r="I152" s="189"/>
      <c r="L152" s="184"/>
      <c r="M152" s="190"/>
      <c r="T152" s="191"/>
      <c r="AT152" s="186" t="s">
        <v>163</v>
      </c>
      <c r="AU152" s="186" t="s">
        <v>130</v>
      </c>
      <c r="AV152" s="183" t="s">
        <v>130</v>
      </c>
      <c r="AW152" s="183" t="s">
        <v>27</v>
      </c>
      <c r="AX152" s="183" t="s">
        <v>81</v>
      </c>
      <c r="AY152" s="186" t="s">
        <v>151</v>
      </c>
    </row>
    <row r="153" spans="2:65" s="158" customFormat="1" ht="22.9" customHeight="1">
      <c r="B153" s="159"/>
      <c r="D153" s="160" t="s">
        <v>72</v>
      </c>
      <c r="E153" s="169" t="s">
        <v>157</v>
      </c>
      <c r="F153" s="169" t="s">
        <v>247</v>
      </c>
      <c r="I153" s="162"/>
      <c r="J153" s="170">
        <f>BK153</f>
        <v>0</v>
      </c>
      <c r="L153" s="159"/>
      <c r="M153" s="164"/>
      <c r="P153" s="165">
        <f>SUM(P154:P155)</f>
        <v>0</v>
      </c>
      <c r="R153" s="165">
        <f>SUM(R154:R155)</f>
        <v>1.0890892799999998</v>
      </c>
      <c r="T153" s="166">
        <f>SUM(T154:T155)</f>
        <v>0</v>
      </c>
      <c r="AR153" s="160" t="s">
        <v>81</v>
      </c>
      <c r="AT153" s="167" t="s">
        <v>72</v>
      </c>
      <c r="AU153" s="167" t="s">
        <v>81</v>
      </c>
      <c r="AY153" s="160" t="s">
        <v>151</v>
      </c>
      <c r="BK153" s="168">
        <f>SUM(BK154:BK155)</f>
        <v>0</v>
      </c>
    </row>
    <row r="154" spans="2:65" s="33" customFormat="1" ht="33" customHeight="1">
      <c r="B154" s="142"/>
      <c r="C154" s="171" t="s">
        <v>178</v>
      </c>
      <c r="D154" s="171" t="s">
        <v>153</v>
      </c>
      <c r="E154" s="172" t="s">
        <v>521</v>
      </c>
      <c r="F154" s="173" t="s">
        <v>522</v>
      </c>
      <c r="G154" s="174" t="s">
        <v>161</v>
      </c>
      <c r="H154" s="175">
        <v>0.57599999999999996</v>
      </c>
      <c r="I154" s="176"/>
      <c r="J154" s="177">
        <f>ROUND(I154*H154,2)</f>
        <v>0</v>
      </c>
      <c r="K154" s="178"/>
      <c r="L154" s="34"/>
      <c r="M154" s="179"/>
      <c r="N154" s="141" t="s">
        <v>39</v>
      </c>
      <c r="P154" s="180">
        <f>O154*H154</f>
        <v>0</v>
      </c>
      <c r="Q154" s="180">
        <v>1.8907799999999999</v>
      </c>
      <c r="R154" s="180">
        <f>Q154*H154</f>
        <v>1.0890892799999998</v>
      </c>
      <c r="S154" s="180">
        <v>0</v>
      </c>
      <c r="T154" s="181">
        <f>S154*H154</f>
        <v>0</v>
      </c>
      <c r="AR154" s="182" t="s">
        <v>157</v>
      </c>
      <c r="AT154" s="182" t="s">
        <v>153</v>
      </c>
      <c r="AU154" s="182" t="s">
        <v>130</v>
      </c>
      <c r="AY154" s="16" t="s">
        <v>151</v>
      </c>
      <c r="BE154" s="102">
        <f>IF(N154="základná",J154,0)</f>
        <v>0</v>
      </c>
      <c r="BF154" s="102">
        <f>IF(N154="znížená",J154,0)</f>
        <v>0</v>
      </c>
      <c r="BG154" s="102">
        <f>IF(N154="zákl. prenesená",J154,0)</f>
        <v>0</v>
      </c>
      <c r="BH154" s="102">
        <f>IF(N154="zníž. prenesená",J154,0)</f>
        <v>0</v>
      </c>
      <c r="BI154" s="102">
        <f>IF(N154="nulová",J154,0)</f>
        <v>0</v>
      </c>
      <c r="BJ154" s="16" t="s">
        <v>130</v>
      </c>
      <c r="BK154" s="102">
        <f>ROUND(I154*H154,2)</f>
        <v>0</v>
      </c>
      <c r="BL154" s="16" t="s">
        <v>157</v>
      </c>
      <c r="BM154" s="182" t="s">
        <v>523</v>
      </c>
    </row>
    <row r="155" spans="2:65" s="183" customFormat="1">
      <c r="B155" s="184"/>
      <c r="D155" s="185" t="s">
        <v>163</v>
      </c>
      <c r="E155" s="186"/>
      <c r="F155" s="187" t="s">
        <v>524</v>
      </c>
      <c r="H155" s="188">
        <v>0.57599999999999996</v>
      </c>
      <c r="I155" s="189"/>
      <c r="L155" s="184"/>
      <c r="M155" s="190"/>
      <c r="T155" s="191"/>
      <c r="AT155" s="186" t="s">
        <v>163</v>
      </c>
      <c r="AU155" s="186" t="s">
        <v>130</v>
      </c>
      <c r="AV155" s="183" t="s">
        <v>130</v>
      </c>
      <c r="AW155" s="183" t="s">
        <v>27</v>
      </c>
      <c r="AX155" s="183" t="s">
        <v>81</v>
      </c>
      <c r="AY155" s="186" t="s">
        <v>151</v>
      </c>
    </row>
    <row r="156" spans="2:65" s="158" customFormat="1" ht="22.9" customHeight="1">
      <c r="B156" s="159"/>
      <c r="D156" s="160" t="s">
        <v>72</v>
      </c>
      <c r="E156" s="169" t="s">
        <v>175</v>
      </c>
      <c r="F156" s="169" t="s">
        <v>525</v>
      </c>
      <c r="I156" s="162"/>
      <c r="J156" s="170">
        <f>BK156</f>
        <v>0</v>
      </c>
      <c r="L156" s="159"/>
      <c r="M156" s="164"/>
      <c r="P156" s="165">
        <f>SUM(P157:P158)</f>
        <v>0</v>
      </c>
      <c r="R156" s="165">
        <f>SUM(R157:R158)</f>
        <v>0.22611999999999999</v>
      </c>
      <c r="T156" s="166">
        <f>SUM(T157:T158)</f>
        <v>0</v>
      </c>
      <c r="AR156" s="160" t="s">
        <v>81</v>
      </c>
      <c r="AT156" s="167" t="s">
        <v>72</v>
      </c>
      <c r="AU156" s="167" t="s">
        <v>81</v>
      </c>
      <c r="AY156" s="160" t="s">
        <v>151</v>
      </c>
      <c r="BK156" s="168">
        <f>SUM(BK157:BK158)</f>
        <v>0</v>
      </c>
    </row>
    <row r="157" spans="2:65" s="33" customFormat="1" ht="24.2" customHeight="1">
      <c r="B157" s="142"/>
      <c r="C157" s="171" t="s">
        <v>194</v>
      </c>
      <c r="D157" s="171" t="s">
        <v>153</v>
      </c>
      <c r="E157" s="172" t="s">
        <v>526</v>
      </c>
      <c r="F157" s="173" t="s">
        <v>527</v>
      </c>
      <c r="G157" s="174" t="s">
        <v>528</v>
      </c>
      <c r="H157" s="175">
        <v>1</v>
      </c>
      <c r="I157" s="176"/>
      <c r="J157" s="177">
        <f>ROUND(I157*H157,2)</f>
        <v>0</v>
      </c>
      <c r="K157" s="178"/>
      <c r="L157" s="34"/>
      <c r="M157" s="179"/>
      <c r="N157" s="141" t="s">
        <v>39</v>
      </c>
      <c r="P157" s="180">
        <f>O157*H157</f>
        <v>0</v>
      </c>
      <c r="Q157" s="180">
        <v>6.1199999999999996E-3</v>
      </c>
      <c r="R157" s="180">
        <f>Q157*H157</f>
        <v>6.1199999999999996E-3</v>
      </c>
      <c r="S157" s="180">
        <v>0</v>
      </c>
      <c r="T157" s="181">
        <f>S157*H157</f>
        <v>0</v>
      </c>
      <c r="AR157" s="182" t="s">
        <v>157</v>
      </c>
      <c r="AT157" s="182" t="s">
        <v>153</v>
      </c>
      <c r="AU157" s="182" t="s">
        <v>130</v>
      </c>
      <c r="AY157" s="16" t="s">
        <v>151</v>
      </c>
      <c r="BE157" s="102">
        <f>IF(N157="základná",J157,0)</f>
        <v>0</v>
      </c>
      <c r="BF157" s="102">
        <f>IF(N157="znížená",J157,0)</f>
        <v>0</v>
      </c>
      <c r="BG157" s="102">
        <f>IF(N157="zákl. prenesená",J157,0)</f>
        <v>0</v>
      </c>
      <c r="BH157" s="102">
        <f>IF(N157="zníž. prenesená",J157,0)</f>
        <v>0</v>
      </c>
      <c r="BI157" s="102">
        <f>IF(N157="nulová",J157,0)</f>
        <v>0</v>
      </c>
      <c r="BJ157" s="16" t="s">
        <v>130</v>
      </c>
      <c r="BK157" s="102">
        <f>ROUND(I157*H157,2)</f>
        <v>0</v>
      </c>
      <c r="BL157" s="16" t="s">
        <v>157</v>
      </c>
      <c r="BM157" s="182" t="s">
        <v>529</v>
      </c>
    </row>
    <row r="158" spans="2:65" s="33" customFormat="1" ht="24.2" customHeight="1">
      <c r="B158" s="142"/>
      <c r="C158" s="200" t="s">
        <v>182</v>
      </c>
      <c r="D158" s="200" t="s">
        <v>317</v>
      </c>
      <c r="E158" s="201" t="s">
        <v>530</v>
      </c>
      <c r="F158" s="202" t="s">
        <v>531</v>
      </c>
      <c r="G158" s="203" t="s">
        <v>528</v>
      </c>
      <c r="H158" s="204">
        <v>1</v>
      </c>
      <c r="I158" s="205"/>
      <c r="J158" s="206">
        <f>ROUND(I158*H158,2)</f>
        <v>0</v>
      </c>
      <c r="K158" s="207"/>
      <c r="L158" s="208"/>
      <c r="M158" s="209"/>
      <c r="N158" s="210" t="s">
        <v>39</v>
      </c>
      <c r="P158" s="180">
        <f>O158*H158</f>
        <v>0</v>
      </c>
      <c r="Q158" s="180">
        <v>0.22</v>
      </c>
      <c r="R158" s="180">
        <f>Q158*H158</f>
        <v>0.22</v>
      </c>
      <c r="S158" s="180">
        <v>0</v>
      </c>
      <c r="T158" s="181">
        <f>S158*H158</f>
        <v>0</v>
      </c>
      <c r="AR158" s="182" t="s">
        <v>175</v>
      </c>
      <c r="AT158" s="182" t="s">
        <v>317</v>
      </c>
      <c r="AU158" s="182" t="s">
        <v>130</v>
      </c>
      <c r="AY158" s="16" t="s">
        <v>151</v>
      </c>
      <c r="BE158" s="102">
        <f>IF(N158="základná",J158,0)</f>
        <v>0</v>
      </c>
      <c r="BF158" s="102">
        <f>IF(N158="znížená",J158,0)</f>
        <v>0</v>
      </c>
      <c r="BG158" s="102">
        <f>IF(N158="zákl. prenesená",J158,0)</f>
        <v>0</v>
      </c>
      <c r="BH158" s="102">
        <f>IF(N158="zníž. prenesená",J158,0)</f>
        <v>0</v>
      </c>
      <c r="BI158" s="102">
        <f>IF(N158="nulová",J158,0)</f>
        <v>0</v>
      </c>
      <c r="BJ158" s="16" t="s">
        <v>130</v>
      </c>
      <c r="BK158" s="102">
        <f>ROUND(I158*H158,2)</f>
        <v>0</v>
      </c>
      <c r="BL158" s="16" t="s">
        <v>157</v>
      </c>
      <c r="BM158" s="182" t="s">
        <v>532</v>
      </c>
    </row>
    <row r="159" spans="2:65" s="158" customFormat="1" ht="22.9" customHeight="1">
      <c r="B159" s="159"/>
      <c r="D159" s="160" t="s">
        <v>72</v>
      </c>
      <c r="E159" s="169" t="s">
        <v>335</v>
      </c>
      <c r="F159" s="169" t="s">
        <v>336</v>
      </c>
      <c r="I159" s="162"/>
      <c r="J159" s="170">
        <f>BK159</f>
        <v>0</v>
      </c>
      <c r="L159" s="159"/>
      <c r="M159" s="164"/>
      <c r="P159" s="165">
        <f>P160</f>
        <v>0</v>
      </c>
      <c r="R159" s="165">
        <f>R160</f>
        <v>0</v>
      </c>
      <c r="T159" s="166">
        <f>T160</f>
        <v>0</v>
      </c>
      <c r="AR159" s="160" t="s">
        <v>81</v>
      </c>
      <c r="AT159" s="167" t="s">
        <v>72</v>
      </c>
      <c r="AU159" s="167" t="s">
        <v>81</v>
      </c>
      <c r="AY159" s="160" t="s">
        <v>151</v>
      </c>
      <c r="BK159" s="168">
        <f>BK160</f>
        <v>0</v>
      </c>
    </row>
    <row r="160" spans="2:65" s="33" customFormat="1" ht="33" customHeight="1">
      <c r="B160" s="142"/>
      <c r="C160" s="171" t="s">
        <v>202</v>
      </c>
      <c r="D160" s="171" t="s">
        <v>153</v>
      </c>
      <c r="E160" s="172" t="s">
        <v>533</v>
      </c>
      <c r="F160" s="173" t="s">
        <v>534</v>
      </c>
      <c r="G160" s="174" t="s">
        <v>230</v>
      </c>
      <c r="H160" s="175">
        <v>1.3149999999999999</v>
      </c>
      <c r="I160" s="176"/>
      <c r="J160" s="177">
        <f>ROUND(I160*H160,2)</f>
        <v>0</v>
      </c>
      <c r="K160" s="178"/>
      <c r="L160" s="34"/>
      <c r="M160" s="179"/>
      <c r="N160" s="141" t="s">
        <v>39</v>
      </c>
      <c r="P160" s="180">
        <f>O160*H160</f>
        <v>0</v>
      </c>
      <c r="Q160" s="180">
        <v>0</v>
      </c>
      <c r="R160" s="180">
        <f>Q160*H160</f>
        <v>0</v>
      </c>
      <c r="S160" s="180">
        <v>0</v>
      </c>
      <c r="T160" s="181">
        <f>S160*H160</f>
        <v>0</v>
      </c>
      <c r="AR160" s="182" t="s">
        <v>157</v>
      </c>
      <c r="AT160" s="182" t="s">
        <v>153</v>
      </c>
      <c r="AU160" s="182" t="s">
        <v>130</v>
      </c>
      <c r="AY160" s="16" t="s">
        <v>151</v>
      </c>
      <c r="BE160" s="102">
        <f>IF(N160="základná",J160,0)</f>
        <v>0</v>
      </c>
      <c r="BF160" s="102">
        <f>IF(N160="znížená",J160,0)</f>
        <v>0</v>
      </c>
      <c r="BG160" s="102">
        <f>IF(N160="zákl. prenesená",J160,0)</f>
        <v>0</v>
      </c>
      <c r="BH160" s="102">
        <f>IF(N160="zníž. prenesená",J160,0)</f>
        <v>0</v>
      </c>
      <c r="BI160" s="102">
        <f>IF(N160="nulová",J160,0)</f>
        <v>0</v>
      </c>
      <c r="BJ160" s="16" t="s">
        <v>130</v>
      </c>
      <c r="BK160" s="102">
        <f>ROUND(I160*H160,2)</f>
        <v>0</v>
      </c>
      <c r="BL160" s="16" t="s">
        <v>157</v>
      </c>
      <c r="BM160" s="182" t="s">
        <v>535</v>
      </c>
    </row>
    <row r="161" spans="2:65" s="158" customFormat="1" ht="25.9" customHeight="1">
      <c r="B161" s="159"/>
      <c r="D161" s="160" t="s">
        <v>72</v>
      </c>
      <c r="E161" s="161" t="s">
        <v>341</v>
      </c>
      <c r="F161" s="161" t="s">
        <v>342</v>
      </c>
      <c r="I161" s="162"/>
      <c r="J161" s="163">
        <f>BK161</f>
        <v>0</v>
      </c>
      <c r="L161" s="159"/>
      <c r="M161" s="164"/>
      <c r="P161" s="165">
        <f>P162+P169</f>
        <v>0</v>
      </c>
      <c r="R161" s="165">
        <f>R162+R169</f>
        <v>0.47101660000000001</v>
      </c>
      <c r="T161" s="166">
        <f>T162+T169</f>
        <v>0</v>
      </c>
      <c r="AR161" s="160" t="s">
        <v>130</v>
      </c>
      <c r="AT161" s="167" t="s">
        <v>72</v>
      </c>
      <c r="AU161" s="167" t="s">
        <v>73</v>
      </c>
      <c r="AY161" s="160" t="s">
        <v>151</v>
      </c>
      <c r="BK161" s="168">
        <f>BK162+BK169</f>
        <v>0</v>
      </c>
    </row>
    <row r="162" spans="2:65" s="158" customFormat="1" ht="22.9" customHeight="1">
      <c r="B162" s="159"/>
      <c r="D162" s="160" t="s">
        <v>72</v>
      </c>
      <c r="E162" s="169" t="s">
        <v>536</v>
      </c>
      <c r="F162" s="169" t="s">
        <v>537</v>
      </c>
      <c r="I162" s="162"/>
      <c r="J162" s="170">
        <f>BK162</f>
        <v>0</v>
      </c>
      <c r="L162" s="159"/>
      <c r="M162" s="164"/>
      <c r="P162" s="165">
        <f>SUM(P163:P168)</f>
        <v>0</v>
      </c>
      <c r="R162" s="165">
        <f>SUM(R163:R168)</f>
        <v>0.16201979999999999</v>
      </c>
      <c r="T162" s="166">
        <f>SUM(T163:T168)</f>
        <v>0</v>
      </c>
      <c r="AR162" s="160" t="s">
        <v>130</v>
      </c>
      <c r="AT162" s="167" t="s">
        <v>72</v>
      </c>
      <c r="AU162" s="167" t="s">
        <v>81</v>
      </c>
      <c r="AY162" s="160" t="s">
        <v>151</v>
      </c>
      <c r="BK162" s="168">
        <f>SUM(BK163:BK168)</f>
        <v>0</v>
      </c>
    </row>
    <row r="163" spans="2:65" s="33" customFormat="1" ht="21.75" customHeight="1">
      <c r="B163" s="142"/>
      <c r="C163" s="171" t="s">
        <v>206</v>
      </c>
      <c r="D163" s="171" t="s">
        <v>153</v>
      </c>
      <c r="E163" s="172" t="s">
        <v>538</v>
      </c>
      <c r="F163" s="173" t="s">
        <v>539</v>
      </c>
      <c r="G163" s="174" t="s">
        <v>279</v>
      </c>
      <c r="H163" s="175">
        <v>75</v>
      </c>
      <c r="I163" s="176"/>
      <c r="J163" s="177">
        <f t="shared" ref="J163:J168" si="5">ROUND(I163*H163,2)</f>
        <v>0</v>
      </c>
      <c r="K163" s="178"/>
      <c r="L163" s="34"/>
      <c r="M163" s="179"/>
      <c r="N163" s="141" t="s">
        <v>39</v>
      </c>
      <c r="P163" s="180">
        <f t="shared" ref="P163:P168" si="6">O163*H163</f>
        <v>0</v>
      </c>
      <c r="Q163" s="180">
        <v>1.77728E-3</v>
      </c>
      <c r="R163" s="180">
        <f t="shared" ref="R163:R168" si="7">Q163*H163</f>
        <v>0.133296</v>
      </c>
      <c r="S163" s="180">
        <v>0</v>
      </c>
      <c r="T163" s="181">
        <f t="shared" ref="T163:T168" si="8">S163*H163</f>
        <v>0</v>
      </c>
      <c r="AR163" s="182" t="s">
        <v>215</v>
      </c>
      <c r="AT163" s="182" t="s">
        <v>153</v>
      </c>
      <c r="AU163" s="182" t="s">
        <v>130</v>
      </c>
      <c r="AY163" s="16" t="s">
        <v>151</v>
      </c>
      <c r="BE163" s="102">
        <f t="shared" ref="BE163:BE168" si="9">IF(N163="základná",J163,0)</f>
        <v>0</v>
      </c>
      <c r="BF163" s="102">
        <f t="shared" ref="BF163:BF168" si="10">IF(N163="znížená",J163,0)</f>
        <v>0</v>
      </c>
      <c r="BG163" s="102">
        <f t="shared" ref="BG163:BG168" si="11">IF(N163="zákl. prenesená",J163,0)</f>
        <v>0</v>
      </c>
      <c r="BH163" s="102">
        <f t="shared" ref="BH163:BH168" si="12">IF(N163="zníž. prenesená",J163,0)</f>
        <v>0</v>
      </c>
      <c r="BI163" s="102">
        <f t="shared" ref="BI163:BI168" si="13">IF(N163="nulová",J163,0)</f>
        <v>0</v>
      </c>
      <c r="BJ163" s="16" t="s">
        <v>130</v>
      </c>
      <c r="BK163" s="102">
        <f t="shared" ref="BK163:BK168" si="14">ROUND(I163*H163,2)</f>
        <v>0</v>
      </c>
      <c r="BL163" s="16" t="s">
        <v>215</v>
      </c>
      <c r="BM163" s="182" t="s">
        <v>540</v>
      </c>
    </row>
    <row r="164" spans="2:65" s="33" customFormat="1" ht="21.75" customHeight="1">
      <c r="B164" s="142"/>
      <c r="C164" s="171" t="s">
        <v>210</v>
      </c>
      <c r="D164" s="171" t="s">
        <v>153</v>
      </c>
      <c r="E164" s="172" t="s">
        <v>541</v>
      </c>
      <c r="F164" s="173" t="s">
        <v>542</v>
      </c>
      <c r="G164" s="174" t="s">
        <v>279</v>
      </c>
      <c r="H164" s="175">
        <v>15</v>
      </c>
      <c r="I164" s="176"/>
      <c r="J164" s="177">
        <f t="shared" si="5"/>
        <v>0</v>
      </c>
      <c r="K164" s="178"/>
      <c r="L164" s="34"/>
      <c r="M164" s="179"/>
      <c r="N164" s="141" t="s">
        <v>39</v>
      </c>
      <c r="P164" s="180">
        <f t="shared" si="6"/>
        <v>0</v>
      </c>
      <c r="Q164" s="180">
        <v>1.9149200000000001E-3</v>
      </c>
      <c r="R164" s="180">
        <f t="shared" si="7"/>
        <v>2.8723800000000001E-2</v>
      </c>
      <c r="S164" s="180">
        <v>0</v>
      </c>
      <c r="T164" s="181">
        <f t="shared" si="8"/>
        <v>0</v>
      </c>
      <c r="AR164" s="182" t="s">
        <v>215</v>
      </c>
      <c r="AT164" s="182" t="s">
        <v>153</v>
      </c>
      <c r="AU164" s="182" t="s">
        <v>130</v>
      </c>
      <c r="AY164" s="16" t="s">
        <v>151</v>
      </c>
      <c r="BE164" s="102">
        <f t="shared" si="9"/>
        <v>0</v>
      </c>
      <c r="BF164" s="102">
        <f t="shared" si="10"/>
        <v>0</v>
      </c>
      <c r="BG164" s="102">
        <f t="shared" si="11"/>
        <v>0</v>
      </c>
      <c r="BH164" s="102">
        <f t="shared" si="12"/>
        <v>0</v>
      </c>
      <c r="BI164" s="102">
        <f t="shared" si="13"/>
        <v>0</v>
      </c>
      <c r="BJ164" s="16" t="s">
        <v>130</v>
      </c>
      <c r="BK164" s="102">
        <f t="shared" si="14"/>
        <v>0</v>
      </c>
      <c r="BL164" s="16" t="s">
        <v>215</v>
      </c>
      <c r="BM164" s="182" t="s">
        <v>543</v>
      </c>
    </row>
    <row r="165" spans="2:65" s="33" customFormat="1" ht="24.2" customHeight="1">
      <c r="B165" s="142"/>
      <c r="C165" s="171" t="s">
        <v>215</v>
      </c>
      <c r="D165" s="171" t="s">
        <v>153</v>
      </c>
      <c r="E165" s="172" t="s">
        <v>544</v>
      </c>
      <c r="F165" s="173" t="s">
        <v>545</v>
      </c>
      <c r="G165" s="174" t="s">
        <v>279</v>
      </c>
      <c r="H165" s="175">
        <v>90</v>
      </c>
      <c r="I165" s="176"/>
      <c r="J165" s="177">
        <f t="shared" si="5"/>
        <v>0</v>
      </c>
      <c r="K165" s="178"/>
      <c r="L165" s="34"/>
      <c r="M165" s="179"/>
      <c r="N165" s="141" t="s">
        <v>39</v>
      </c>
      <c r="P165" s="180">
        <f t="shared" si="6"/>
        <v>0</v>
      </c>
      <c r="Q165" s="180">
        <v>0</v>
      </c>
      <c r="R165" s="180">
        <f t="shared" si="7"/>
        <v>0</v>
      </c>
      <c r="S165" s="180">
        <v>0</v>
      </c>
      <c r="T165" s="181">
        <f t="shared" si="8"/>
        <v>0</v>
      </c>
      <c r="AR165" s="182" t="s">
        <v>215</v>
      </c>
      <c r="AT165" s="182" t="s">
        <v>153</v>
      </c>
      <c r="AU165" s="182" t="s">
        <v>130</v>
      </c>
      <c r="AY165" s="16" t="s">
        <v>151</v>
      </c>
      <c r="BE165" s="102">
        <f t="shared" si="9"/>
        <v>0</v>
      </c>
      <c r="BF165" s="102">
        <f t="shared" si="10"/>
        <v>0</v>
      </c>
      <c r="BG165" s="102">
        <f t="shared" si="11"/>
        <v>0</v>
      </c>
      <c r="BH165" s="102">
        <f t="shared" si="12"/>
        <v>0</v>
      </c>
      <c r="BI165" s="102">
        <f t="shared" si="13"/>
        <v>0</v>
      </c>
      <c r="BJ165" s="16" t="s">
        <v>130</v>
      </c>
      <c r="BK165" s="102">
        <f t="shared" si="14"/>
        <v>0</v>
      </c>
      <c r="BL165" s="16" t="s">
        <v>215</v>
      </c>
      <c r="BM165" s="182" t="s">
        <v>546</v>
      </c>
    </row>
    <row r="166" spans="2:65" s="33" customFormat="1" ht="24.2" customHeight="1">
      <c r="B166" s="142"/>
      <c r="C166" s="171" t="s">
        <v>219</v>
      </c>
      <c r="D166" s="171" t="s">
        <v>153</v>
      </c>
      <c r="E166" s="172" t="s">
        <v>547</v>
      </c>
      <c r="F166" s="173" t="s">
        <v>548</v>
      </c>
      <c r="G166" s="174" t="s">
        <v>279</v>
      </c>
      <c r="H166" s="175">
        <v>90</v>
      </c>
      <c r="I166" s="176"/>
      <c r="J166" s="177">
        <f t="shared" si="5"/>
        <v>0</v>
      </c>
      <c r="K166" s="178"/>
      <c r="L166" s="34"/>
      <c r="M166" s="179"/>
      <c r="N166" s="141" t="s">
        <v>39</v>
      </c>
      <c r="P166" s="180">
        <f t="shared" si="6"/>
        <v>0</v>
      </c>
      <c r="Q166" s="180">
        <v>0</v>
      </c>
      <c r="R166" s="180">
        <f t="shared" si="7"/>
        <v>0</v>
      </c>
      <c r="S166" s="180">
        <v>0</v>
      </c>
      <c r="T166" s="181">
        <f t="shared" si="8"/>
        <v>0</v>
      </c>
      <c r="AR166" s="182" t="s">
        <v>215</v>
      </c>
      <c r="AT166" s="182" t="s">
        <v>153</v>
      </c>
      <c r="AU166" s="182" t="s">
        <v>130</v>
      </c>
      <c r="AY166" s="16" t="s">
        <v>151</v>
      </c>
      <c r="BE166" s="102">
        <f t="shared" si="9"/>
        <v>0</v>
      </c>
      <c r="BF166" s="102">
        <f t="shared" si="10"/>
        <v>0</v>
      </c>
      <c r="BG166" s="102">
        <f t="shared" si="11"/>
        <v>0</v>
      </c>
      <c r="BH166" s="102">
        <f t="shared" si="12"/>
        <v>0</v>
      </c>
      <c r="BI166" s="102">
        <f t="shared" si="13"/>
        <v>0</v>
      </c>
      <c r="BJ166" s="16" t="s">
        <v>130</v>
      </c>
      <c r="BK166" s="102">
        <f t="shared" si="14"/>
        <v>0</v>
      </c>
      <c r="BL166" s="16" t="s">
        <v>215</v>
      </c>
      <c r="BM166" s="182" t="s">
        <v>549</v>
      </c>
    </row>
    <row r="167" spans="2:65" s="33" customFormat="1" ht="24.2" customHeight="1">
      <c r="B167" s="142"/>
      <c r="C167" s="171" t="s">
        <v>223</v>
      </c>
      <c r="D167" s="171" t="s">
        <v>153</v>
      </c>
      <c r="E167" s="172" t="s">
        <v>550</v>
      </c>
      <c r="F167" s="173" t="s">
        <v>551</v>
      </c>
      <c r="G167" s="174" t="s">
        <v>230</v>
      </c>
      <c r="H167" s="175">
        <v>0.161</v>
      </c>
      <c r="I167" s="176"/>
      <c r="J167" s="177">
        <f t="shared" si="5"/>
        <v>0</v>
      </c>
      <c r="K167" s="178"/>
      <c r="L167" s="34"/>
      <c r="M167" s="179"/>
      <c r="N167" s="141" t="s">
        <v>39</v>
      </c>
      <c r="P167" s="180">
        <f t="shared" si="6"/>
        <v>0</v>
      </c>
      <c r="Q167" s="180">
        <v>0</v>
      </c>
      <c r="R167" s="180">
        <f t="shared" si="7"/>
        <v>0</v>
      </c>
      <c r="S167" s="180">
        <v>0</v>
      </c>
      <c r="T167" s="181">
        <f t="shared" si="8"/>
        <v>0</v>
      </c>
      <c r="AR167" s="182" t="s">
        <v>215</v>
      </c>
      <c r="AT167" s="182" t="s">
        <v>153</v>
      </c>
      <c r="AU167" s="182" t="s">
        <v>130</v>
      </c>
      <c r="AY167" s="16" t="s">
        <v>151</v>
      </c>
      <c r="BE167" s="102">
        <f t="shared" si="9"/>
        <v>0</v>
      </c>
      <c r="BF167" s="102">
        <f t="shared" si="10"/>
        <v>0</v>
      </c>
      <c r="BG167" s="102">
        <f t="shared" si="11"/>
        <v>0</v>
      </c>
      <c r="BH167" s="102">
        <f t="shared" si="12"/>
        <v>0</v>
      </c>
      <c r="BI167" s="102">
        <f t="shared" si="13"/>
        <v>0</v>
      </c>
      <c r="BJ167" s="16" t="s">
        <v>130</v>
      </c>
      <c r="BK167" s="102">
        <f t="shared" si="14"/>
        <v>0</v>
      </c>
      <c r="BL167" s="16" t="s">
        <v>215</v>
      </c>
      <c r="BM167" s="182" t="s">
        <v>552</v>
      </c>
    </row>
    <row r="168" spans="2:65" s="33" customFormat="1" ht="24.2" customHeight="1">
      <c r="B168" s="142"/>
      <c r="C168" s="171" t="s">
        <v>227</v>
      </c>
      <c r="D168" s="171" t="s">
        <v>153</v>
      </c>
      <c r="E168" s="172" t="s">
        <v>553</v>
      </c>
      <c r="F168" s="173" t="s">
        <v>554</v>
      </c>
      <c r="G168" s="174" t="s">
        <v>230</v>
      </c>
      <c r="H168" s="175">
        <v>0.161</v>
      </c>
      <c r="I168" s="176"/>
      <c r="J168" s="177">
        <f t="shared" si="5"/>
        <v>0</v>
      </c>
      <c r="K168" s="178"/>
      <c r="L168" s="34"/>
      <c r="M168" s="179"/>
      <c r="N168" s="141" t="s">
        <v>39</v>
      </c>
      <c r="P168" s="180">
        <f t="shared" si="6"/>
        <v>0</v>
      </c>
      <c r="Q168" s="180">
        <v>0</v>
      </c>
      <c r="R168" s="180">
        <f t="shared" si="7"/>
        <v>0</v>
      </c>
      <c r="S168" s="180">
        <v>0</v>
      </c>
      <c r="T168" s="181">
        <f t="shared" si="8"/>
        <v>0</v>
      </c>
      <c r="AR168" s="182" t="s">
        <v>215</v>
      </c>
      <c r="AT168" s="182" t="s">
        <v>153</v>
      </c>
      <c r="AU168" s="182" t="s">
        <v>130</v>
      </c>
      <c r="AY168" s="16" t="s">
        <v>151</v>
      </c>
      <c r="BE168" s="102">
        <f t="shared" si="9"/>
        <v>0</v>
      </c>
      <c r="BF168" s="102">
        <f t="shared" si="10"/>
        <v>0</v>
      </c>
      <c r="BG168" s="102">
        <f t="shared" si="11"/>
        <v>0</v>
      </c>
      <c r="BH168" s="102">
        <f t="shared" si="12"/>
        <v>0</v>
      </c>
      <c r="BI168" s="102">
        <f t="shared" si="13"/>
        <v>0</v>
      </c>
      <c r="BJ168" s="16" t="s">
        <v>130</v>
      </c>
      <c r="BK168" s="102">
        <f t="shared" si="14"/>
        <v>0</v>
      </c>
      <c r="BL168" s="16" t="s">
        <v>215</v>
      </c>
      <c r="BM168" s="182" t="s">
        <v>555</v>
      </c>
    </row>
    <row r="169" spans="2:65" s="158" customFormat="1" ht="22.9" customHeight="1">
      <c r="B169" s="159"/>
      <c r="D169" s="160" t="s">
        <v>72</v>
      </c>
      <c r="E169" s="169" t="s">
        <v>556</v>
      </c>
      <c r="F169" s="169" t="s">
        <v>557</v>
      </c>
      <c r="I169" s="162"/>
      <c r="J169" s="170">
        <f>BK169</f>
        <v>0</v>
      </c>
      <c r="L169" s="159"/>
      <c r="M169" s="164"/>
      <c r="P169" s="165">
        <f>SUM(P170:P186)</f>
        <v>0</v>
      </c>
      <c r="R169" s="165">
        <f>SUM(R170:R186)</f>
        <v>0.30899680000000002</v>
      </c>
      <c r="T169" s="166">
        <f>SUM(T170:T186)</f>
        <v>0</v>
      </c>
      <c r="AR169" s="160" t="s">
        <v>130</v>
      </c>
      <c r="AT169" s="167" t="s">
        <v>72</v>
      </c>
      <c r="AU169" s="167" t="s">
        <v>81</v>
      </c>
      <c r="AY169" s="160" t="s">
        <v>151</v>
      </c>
      <c r="BK169" s="168">
        <f>SUM(BK170:BK186)</f>
        <v>0</v>
      </c>
    </row>
    <row r="170" spans="2:65" s="33" customFormat="1" ht="24.2" customHeight="1">
      <c r="B170" s="142"/>
      <c r="C170" s="171" t="s">
        <v>6</v>
      </c>
      <c r="D170" s="171" t="s">
        <v>153</v>
      </c>
      <c r="E170" s="172" t="s">
        <v>558</v>
      </c>
      <c r="F170" s="173" t="s">
        <v>559</v>
      </c>
      <c r="G170" s="174" t="s">
        <v>279</v>
      </c>
      <c r="H170" s="175">
        <v>20</v>
      </c>
      <c r="I170" s="176"/>
      <c r="J170" s="177">
        <f t="shared" ref="J170:J186" si="15">ROUND(I170*H170,2)</f>
        <v>0</v>
      </c>
      <c r="K170" s="178"/>
      <c r="L170" s="34"/>
      <c r="M170" s="179"/>
      <c r="N170" s="141" t="s">
        <v>39</v>
      </c>
      <c r="P170" s="180">
        <f t="shared" ref="P170:P186" si="16">O170*H170</f>
        <v>0</v>
      </c>
      <c r="Q170" s="180">
        <v>0</v>
      </c>
      <c r="R170" s="180">
        <f t="shared" ref="R170:R186" si="17">Q170*H170</f>
        <v>0</v>
      </c>
      <c r="S170" s="180">
        <v>0</v>
      </c>
      <c r="T170" s="181">
        <f t="shared" ref="T170:T186" si="18">S170*H170</f>
        <v>0</v>
      </c>
      <c r="AR170" s="182" t="s">
        <v>215</v>
      </c>
      <c r="AT170" s="182" t="s">
        <v>153</v>
      </c>
      <c r="AU170" s="182" t="s">
        <v>130</v>
      </c>
      <c r="AY170" s="16" t="s">
        <v>151</v>
      </c>
      <c r="BE170" s="102">
        <f t="shared" ref="BE170:BE186" si="19">IF(N170="základná",J170,0)</f>
        <v>0</v>
      </c>
      <c r="BF170" s="102">
        <f t="shared" ref="BF170:BF186" si="20">IF(N170="znížená",J170,0)</f>
        <v>0</v>
      </c>
      <c r="BG170" s="102">
        <f t="shared" ref="BG170:BG186" si="21">IF(N170="zákl. prenesená",J170,0)</f>
        <v>0</v>
      </c>
      <c r="BH170" s="102">
        <f t="shared" ref="BH170:BH186" si="22">IF(N170="zníž. prenesená",J170,0)</f>
        <v>0</v>
      </c>
      <c r="BI170" s="102">
        <f t="shared" ref="BI170:BI186" si="23">IF(N170="nulová",J170,0)</f>
        <v>0</v>
      </c>
      <c r="BJ170" s="16" t="s">
        <v>130</v>
      </c>
      <c r="BK170" s="102">
        <f t="shared" ref="BK170:BK186" si="24">ROUND(I170*H170,2)</f>
        <v>0</v>
      </c>
      <c r="BL170" s="16" t="s">
        <v>215</v>
      </c>
      <c r="BM170" s="182" t="s">
        <v>560</v>
      </c>
    </row>
    <row r="171" spans="2:65" s="33" customFormat="1" ht="24.2" customHeight="1">
      <c r="B171" s="142"/>
      <c r="C171" s="200" t="s">
        <v>235</v>
      </c>
      <c r="D171" s="200" t="s">
        <v>317</v>
      </c>
      <c r="E171" s="201" t="s">
        <v>561</v>
      </c>
      <c r="F171" s="202" t="s">
        <v>562</v>
      </c>
      <c r="G171" s="203" t="s">
        <v>279</v>
      </c>
      <c r="H171" s="204">
        <v>20</v>
      </c>
      <c r="I171" s="205"/>
      <c r="J171" s="206">
        <f t="shared" si="15"/>
        <v>0</v>
      </c>
      <c r="K171" s="207"/>
      <c r="L171" s="208"/>
      <c r="M171" s="209"/>
      <c r="N171" s="210" t="s">
        <v>39</v>
      </c>
      <c r="P171" s="180">
        <f t="shared" si="16"/>
        <v>0</v>
      </c>
      <c r="Q171" s="180">
        <v>1.6000000000000001E-4</v>
      </c>
      <c r="R171" s="180">
        <f t="shared" si="17"/>
        <v>3.2000000000000002E-3</v>
      </c>
      <c r="S171" s="180">
        <v>0</v>
      </c>
      <c r="T171" s="181">
        <f t="shared" si="18"/>
        <v>0</v>
      </c>
      <c r="AR171" s="182" t="s">
        <v>281</v>
      </c>
      <c r="AT171" s="182" t="s">
        <v>317</v>
      </c>
      <c r="AU171" s="182" t="s">
        <v>130</v>
      </c>
      <c r="AY171" s="16" t="s">
        <v>151</v>
      </c>
      <c r="BE171" s="102">
        <f t="shared" si="19"/>
        <v>0</v>
      </c>
      <c r="BF171" s="102">
        <f t="shared" si="20"/>
        <v>0</v>
      </c>
      <c r="BG171" s="102">
        <f t="shared" si="21"/>
        <v>0</v>
      </c>
      <c r="BH171" s="102">
        <f t="shared" si="22"/>
        <v>0</v>
      </c>
      <c r="BI171" s="102">
        <f t="shared" si="23"/>
        <v>0</v>
      </c>
      <c r="BJ171" s="16" t="s">
        <v>130</v>
      </c>
      <c r="BK171" s="102">
        <f t="shared" si="24"/>
        <v>0</v>
      </c>
      <c r="BL171" s="16" t="s">
        <v>215</v>
      </c>
      <c r="BM171" s="182" t="s">
        <v>563</v>
      </c>
    </row>
    <row r="172" spans="2:65" s="33" customFormat="1" ht="24.2" customHeight="1">
      <c r="B172" s="142"/>
      <c r="C172" s="171" t="s">
        <v>239</v>
      </c>
      <c r="D172" s="171" t="s">
        <v>153</v>
      </c>
      <c r="E172" s="172" t="s">
        <v>564</v>
      </c>
      <c r="F172" s="173" t="s">
        <v>565</v>
      </c>
      <c r="G172" s="174" t="s">
        <v>279</v>
      </c>
      <c r="H172" s="175">
        <v>18</v>
      </c>
      <c r="I172" s="176"/>
      <c r="J172" s="177">
        <f t="shared" si="15"/>
        <v>0</v>
      </c>
      <c r="K172" s="178"/>
      <c r="L172" s="34"/>
      <c r="M172" s="179"/>
      <c r="N172" s="141" t="s">
        <v>39</v>
      </c>
      <c r="P172" s="180">
        <f t="shared" si="16"/>
        <v>0</v>
      </c>
      <c r="Q172" s="180">
        <v>8.8800000000000004E-5</v>
      </c>
      <c r="R172" s="180">
        <f t="shared" si="17"/>
        <v>1.5984E-3</v>
      </c>
      <c r="S172" s="180">
        <v>0</v>
      </c>
      <c r="T172" s="181">
        <f t="shared" si="18"/>
        <v>0</v>
      </c>
      <c r="AR172" s="182" t="s">
        <v>215</v>
      </c>
      <c r="AT172" s="182" t="s">
        <v>153</v>
      </c>
      <c r="AU172" s="182" t="s">
        <v>130</v>
      </c>
      <c r="AY172" s="16" t="s">
        <v>151</v>
      </c>
      <c r="BE172" s="102">
        <f t="shared" si="19"/>
        <v>0</v>
      </c>
      <c r="BF172" s="102">
        <f t="shared" si="20"/>
        <v>0</v>
      </c>
      <c r="BG172" s="102">
        <f t="shared" si="21"/>
        <v>0</v>
      </c>
      <c r="BH172" s="102">
        <f t="shared" si="22"/>
        <v>0</v>
      </c>
      <c r="BI172" s="102">
        <f t="shared" si="23"/>
        <v>0</v>
      </c>
      <c r="BJ172" s="16" t="s">
        <v>130</v>
      </c>
      <c r="BK172" s="102">
        <f t="shared" si="24"/>
        <v>0</v>
      </c>
      <c r="BL172" s="16" t="s">
        <v>215</v>
      </c>
      <c r="BM172" s="182" t="s">
        <v>566</v>
      </c>
    </row>
    <row r="173" spans="2:65" s="33" customFormat="1" ht="24.2" customHeight="1">
      <c r="B173" s="142"/>
      <c r="C173" s="200" t="s">
        <v>243</v>
      </c>
      <c r="D173" s="200" t="s">
        <v>317</v>
      </c>
      <c r="E173" s="201" t="s">
        <v>567</v>
      </c>
      <c r="F173" s="202" t="s">
        <v>568</v>
      </c>
      <c r="G173" s="203" t="s">
        <v>279</v>
      </c>
      <c r="H173" s="204">
        <v>18</v>
      </c>
      <c r="I173" s="205"/>
      <c r="J173" s="206">
        <f t="shared" si="15"/>
        <v>0</v>
      </c>
      <c r="K173" s="207"/>
      <c r="L173" s="208"/>
      <c r="M173" s="209"/>
      <c r="N173" s="210" t="s">
        <v>39</v>
      </c>
      <c r="P173" s="180">
        <f t="shared" si="16"/>
        <v>0</v>
      </c>
      <c r="Q173" s="180">
        <v>2.5999999999999998E-4</v>
      </c>
      <c r="R173" s="180">
        <f t="shared" si="17"/>
        <v>4.6799999999999993E-3</v>
      </c>
      <c r="S173" s="180">
        <v>0</v>
      </c>
      <c r="T173" s="181">
        <f t="shared" si="18"/>
        <v>0</v>
      </c>
      <c r="AR173" s="182" t="s">
        <v>281</v>
      </c>
      <c r="AT173" s="182" t="s">
        <v>317</v>
      </c>
      <c r="AU173" s="182" t="s">
        <v>130</v>
      </c>
      <c r="AY173" s="16" t="s">
        <v>151</v>
      </c>
      <c r="BE173" s="102">
        <f t="shared" si="19"/>
        <v>0</v>
      </c>
      <c r="BF173" s="102">
        <f t="shared" si="20"/>
        <v>0</v>
      </c>
      <c r="BG173" s="102">
        <f t="shared" si="21"/>
        <v>0</v>
      </c>
      <c r="BH173" s="102">
        <f t="shared" si="22"/>
        <v>0</v>
      </c>
      <c r="BI173" s="102">
        <f t="shared" si="23"/>
        <v>0</v>
      </c>
      <c r="BJ173" s="16" t="s">
        <v>130</v>
      </c>
      <c r="BK173" s="102">
        <f t="shared" si="24"/>
        <v>0</v>
      </c>
      <c r="BL173" s="16" t="s">
        <v>215</v>
      </c>
      <c r="BM173" s="182" t="s">
        <v>569</v>
      </c>
    </row>
    <row r="174" spans="2:65" s="33" customFormat="1" ht="24.2" customHeight="1">
      <c r="B174" s="142"/>
      <c r="C174" s="171" t="s">
        <v>205</v>
      </c>
      <c r="D174" s="171" t="s">
        <v>153</v>
      </c>
      <c r="E174" s="172" t="s">
        <v>570</v>
      </c>
      <c r="F174" s="173" t="s">
        <v>571</v>
      </c>
      <c r="G174" s="174" t="s">
        <v>279</v>
      </c>
      <c r="H174" s="175">
        <v>300</v>
      </c>
      <c r="I174" s="176"/>
      <c r="J174" s="177">
        <f t="shared" si="15"/>
        <v>0</v>
      </c>
      <c r="K174" s="178"/>
      <c r="L174" s="34"/>
      <c r="M174" s="179"/>
      <c r="N174" s="141" t="s">
        <v>39</v>
      </c>
      <c r="P174" s="180">
        <f t="shared" si="16"/>
        <v>0</v>
      </c>
      <c r="Q174" s="180">
        <v>2.0000000000000002E-5</v>
      </c>
      <c r="R174" s="180">
        <f t="shared" si="17"/>
        <v>6.0000000000000001E-3</v>
      </c>
      <c r="S174" s="180">
        <v>0</v>
      </c>
      <c r="T174" s="181">
        <f t="shared" si="18"/>
        <v>0</v>
      </c>
      <c r="AR174" s="182" t="s">
        <v>215</v>
      </c>
      <c r="AT174" s="182" t="s">
        <v>153</v>
      </c>
      <c r="AU174" s="182" t="s">
        <v>130</v>
      </c>
      <c r="AY174" s="16" t="s">
        <v>151</v>
      </c>
      <c r="BE174" s="102">
        <f t="shared" si="19"/>
        <v>0</v>
      </c>
      <c r="BF174" s="102">
        <f t="shared" si="20"/>
        <v>0</v>
      </c>
      <c r="BG174" s="102">
        <f t="shared" si="21"/>
        <v>0</v>
      </c>
      <c r="BH174" s="102">
        <f t="shared" si="22"/>
        <v>0</v>
      </c>
      <c r="BI174" s="102">
        <f t="shared" si="23"/>
        <v>0</v>
      </c>
      <c r="BJ174" s="16" t="s">
        <v>130</v>
      </c>
      <c r="BK174" s="102">
        <f t="shared" si="24"/>
        <v>0</v>
      </c>
      <c r="BL174" s="16" t="s">
        <v>215</v>
      </c>
      <c r="BM174" s="182" t="s">
        <v>572</v>
      </c>
    </row>
    <row r="175" spans="2:65" s="33" customFormat="1" ht="24.2" customHeight="1">
      <c r="B175" s="142"/>
      <c r="C175" s="200" t="s">
        <v>253</v>
      </c>
      <c r="D175" s="200" t="s">
        <v>317</v>
      </c>
      <c r="E175" s="201" t="s">
        <v>573</v>
      </c>
      <c r="F175" s="202" t="s">
        <v>574</v>
      </c>
      <c r="G175" s="203" t="s">
        <v>279</v>
      </c>
      <c r="H175" s="204">
        <v>300</v>
      </c>
      <c r="I175" s="205"/>
      <c r="J175" s="206">
        <f t="shared" si="15"/>
        <v>0</v>
      </c>
      <c r="K175" s="207"/>
      <c r="L175" s="208"/>
      <c r="M175" s="209"/>
      <c r="N175" s="210" t="s">
        <v>39</v>
      </c>
      <c r="P175" s="180">
        <f t="shared" si="16"/>
        <v>0</v>
      </c>
      <c r="Q175" s="180">
        <v>4.0999999999999999E-4</v>
      </c>
      <c r="R175" s="180">
        <f t="shared" si="17"/>
        <v>0.123</v>
      </c>
      <c r="S175" s="180">
        <v>0</v>
      </c>
      <c r="T175" s="181">
        <f t="shared" si="18"/>
        <v>0</v>
      </c>
      <c r="AR175" s="182" t="s">
        <v>281</v>
      </c>
      <c r="AT175" s="182" t="s">
        <v>317</v>
      </c>
      <c r="AU175" s="182" t="s">
        <v>130</v>
      </c>
      <c r="AY175" s="16" t="s">
        <v>151</v>
      </c>
      <c r="BE175" s="102">
        <f t="shared" si="19"/>
        <v>0</v>
      </c>
      <c r="BF175" s="102">
        <f t="shared" si="20"/>
        <v>0</v>
      </c>
      <c r="BG175" s="102">
        <f t="shared" si="21"/>
        <v>0</v>
      </c>
      <c r="BH175" s="102">
        <f t="shared" si="22"/>
        <v>0</v>
      </c>
      <c r="BI175" s="102">
        <f t="shared" si="23"/>
        <v>0</v>
      </c>
      <c r="BJ175" s="16" t="s">
        <v>130</v>
      </c>
      <c r="BK175" s="102">
        <f t="shared" si="24"/>
        <v>0</v>
      </c>
      <c r="BL175" s="16" t="s">
        <v>215</v>
      </c>
      <c r="BM175" s="182" t="s">
        <v>575</v>
      </c>
    </row>
    <row r="176" spans="2:65" s="33" customFormat="1" ht="16.5" customHeight="1">
      <c r="B176" s="142"/>
      <c r="C176" s="171" t="s">
        <v>209</v>
      </c>
      <c r="D176" s="171" t="s">
        <v>153</v>
      </c>
      <c r="E176" s="172" t="s">
        <v>576</v>
      </c>
      <c r="F176" s="173" t="s">
        <v>577</v>
      </c>
      <c r="G176" s="174" t="s">
        <v>279</v>
      </c>
      <c r="H176" s="175">
        <v>20</v>
      </c>
      <c r="I176" s="176"/>
      <c r="J176" s="177">
        <f t="shared" si="15"/>
        <v>0</v>
      </c>
      <c r="K176" s="178"/>
      <c r="L176" s="34"/>
      <c r="M176" s="179"/>
      <c r="N176" s="141" t="s">
        <v>39</v>
      </c>
      <c r="P176" s="180">
        <f t="shared" si="16"/>
        <v>0</v>
      </c>
      <c r="Q176" s="180">
        <v>1.6459999999999999E-4</v>
      </c>
      <c r="R176" s="180">
        <f t="shared" si="17"/>
        <v>3.2919999999999998E-3</v>
      </c>
      <c r="S176" s="180">
        <v>0</v>
      </c>
      <c r="T176" s="181">
        <f t="shared" si="18"/>
        <v>0</v>
      </c>
      <c r="AR176" s="182" t="s">
        <v>215</v>
      </c>
      <c r="AT176" s="182" t="s">
        <v>153</v>
      </c>
      <c r="AU176" s="182" t="s">
        <v>130</v>
      </c>
      <c r="AY176" s="16" t="s">
        <v>151</v>
      </c>
      <c r="BE176" s="102">
        <f t="shared" si="19"/>
        <v>0</v>
      </c>
      <c r="BF176" s="102">
        <f t="shared" si="20"/>
        <v>0</v>
      </c>
      <c r="BG176" s="102">
        <f t="shared" si="21"/>
        <v>0</v>
      </c>
      <c r="BH176" s="102">
        <f t="shared" si="22"/>
        <v>0</v>
      </c>
      <c r="BI176" s="102">
        <f t="shared" si="23"/>
        <v>0</v>
      </c>
      <c r="BJ176" s="16" t="s">
        <v>130</v>
      </c>
      <c r="BK176" s="102">
        <f t="shared" si="24"/>
        <v>0</v>
      </c>
      <c r="BL176" s="16" t="s">
        <v>215</v>
      </c>
      <c r="BM176" s="182" t="s">
        <v>578</v>
      </c>
    </row>
    <row r="177" spans="2:65" s="33" customFormat="1" ht="21.75" customHeight="1">
      <c r="B177" s="142"/>
      <c r="C177" s="171" t="s">
        <v>260</v>
      </c>
      <c r="D177" s="171" t="s">
        <v>153</v>
      </c>
      <c r="E177" s="172" t="s">
        <v>579</v>
      </c>
      <c r="F177" s="173" t="s">
        <v>580</v>
      </c>
      <c r="G177" s="174" t="s">
        <v>279</v>
      </c>
      <c r="H177" s="175">
        <v>318</v>
      </c>
      <c r="I177" s="176"/>
      <c r="J177" s="177">
        <f t="shared" si="15"/>
        <v>0</v>
      </c>
      <c r="K177" s="178"/>
      <c r="L177" s="34"/>
      <c r="M177" s="179"/>
      <c r="N177" s="141" t="s">
        <v>39</v>
      </c>
      <c r="P177" s="180">
        <f t="shared" si="16"/>
        <v>0</v>
      </c>
      <c r="Q177" s="180">
        <v>2.2871999999999999E-4</v>
      </c>
      <c r="R177" s="180">
        <f t="shared" si="17"/>
        <v>7.2732959999999999E-2</v>
      </c>
      <c r="S177" s="180">
        <v>0</v>
      </c>
      <c r="T177" s="181">
        <f t="shared" si="18"/>
        <v>0</v>
      </c>
      <c r="AR177" s="182" t="s">
        <v>215</v>
      </c>
      <c r="AT177" s="182" t="s">
        <v>153</v>
      </c>
      <c r="AU177" s="182" t="s">
        <v>130</v>
      </c>
      <c r="AY177" s="16" t="s">
        <v>151</v>
      </c>
      <c r="BE177" s="102">
        <f t="shared" si="19"/>
        <v>0</v>
      </c>
      <c r="BF177" s="102">
        <f t="shared" si="20"/>
        <v>0</v>
      </c>
      <c r="BG177" s="102">
        <f t="shared" si="21"/>
        <v>0</v>
      </c>
      <c r="BH177" s="102">
        <f t="shared" si="22"/>
        <v>0</v>
      </c>
      <c r="BI177" s="102">
        <f t="shared" si="23"/>
        <v>0</v>
      </c>
      <c r="BJ177" s="16" t="s">
        <v>130</v>
      </c>
      <c r="BK177" s="102">
        <f t="shared" si="24"/>
        <v>0</v>
      </c>
      <c r="BL177" s="16" t="s">
        <v>215</v>
      </c>
      <c r="BM177" s="182" t="s">
        <v>581</v>
      </c>
    </row>
    <row r="178" spans="2:65" s="33" customFormat="1" ht="16.5" customHeight="1">
      <c r="B178" s="142"/>
      <c r="C178" s="171" t="s">
        <v>213</v>
      </c>
      <c r="D178" s="171" t="s">
        <v>153</v>
      </c>
      <c r="E178" s="172" t="s">
        <v>582</v>
      </c>
      <c r="F178" s="173" t="s">
        <v>583</v>
      </c>
      <c r="G178" s="174" t="s">
        <v>528</v>
      </c>
      <c r="H178" s="175">
        <v>20</v>
      </c>
      <c r="I178" s="176"/>
      <c r="J178" s="177">
        <f t="shared" si="15"/>
        <v>0</v>
      </c>
      <c r="K178" s="178"/>
      <c r="L178" s="34"/>
      <c r="M178" s="179"/>
      <c r="N178" s="141" t="s">
        <v>39</v>
      </c>
      <c r="P178" s="180">
        <f t="shared" si="16"/>
        <v>0</v>
      </c>
      <c r="Q178" s="180">
        <v>0</v>
      </c>
      <c r="R178" s="180">
        <f t="shared" si="17"/>
        <v>0</v>
      </c>
      <c r="S178" s="180">
        <v>0</v>
      </c>
      <c r="T178" s="181">
        <f t="shared" si="18"/>
        <v>0</v>
      </c>
      <c r="AR178" s="182" t="s">
        <v>215</v>
      </c>
      <c r="AT178" s="182" t="s">
        <v>153</v>
      </c>
      <c r="AU178" s="182" t="s">
        <v>130</v>
      </c>
      <c r="AY178" s="16" t="s">
        <v>151</v>
      </c>
      <c r="BE178" s="102">
        <f t="shared" si="19"/>
        <v>0</v>
      </c>
      <c r="BF178" s="102">
        <f t="shared" si="20"/>
        <v>0</v>
      </c>
      <c r="BG178" s="102">
        <f t="shared" si="21"/>
        <v>0</v>
      </c>
      <c r="BH178" s="102">
        <f t="shared" si="22"/>
        <v>0</v>
      </c>
      <c r="BI178" s="102">
        <f t="shared" si="23"/>
        <v>0</v>
      </c>
      <c r="BJ178" s="16" t="s">
        <v>130</v>
      </c>
      <c r="BK178" s="102">
        <f t="shared" si="24"/>
        <v>0</v>
      </c>
      <c r="BL178" s="16" t="s">
        <v>215</v>
      </c>
      <c r="BM178" s="182" t="s">
        <v>584</v>
      </c>
    </row>
    <row r="179" spans="2:65" s="33" customFormat="1" ht="24.2" customHeight="1">
      <c r="B179" s="142"/>
      <c r="C179" s="171" t="s">
        <v>268</v>
      </c>
      <c r="D179" s="171" t="s">
        <v>153</v>
      </c>
      <c r="E179" s="172" t="s">
        <v>585</v>
      </c>
      <c r="F179" s="173" t="s">
        <v>586</v>
      </c>
      <c r="G179" s="174" t="s">
        <v>528</v>
      </c>
      <c r="H179" s="175">
        <v>4</v>
      </c>
      <c r="I179" s="176"/>
      <c r="J179" s="177">
        <f t="shared" si="15"/>
        <v>0</v>
      </c>
      <c r="K179" s="178"/>
      <c r="L179" s="34"/>
      <c r="M179" s="179"/>
      <c r="N179" s="141" t="s">
        <v>39</v>
      </c>
      <c r="P179" s="180">
        <f t="shared" si="16"/>
        <v>0</v>
      </c>
      <c r="Q179" s="180">
        <v>6.9720000000000003E-5</v>
      </c>
      <c r="R179" s="180">
        <f t="shared" si="17"/>
        <v>2.7888000000000001E-4</v>
      </c>
      <c r="S179" s="180">
        <v>0</v>
      </c>
      <c r="T179" s="181">
        <f t="shared" si="18"/>
        <v>0</v>
      </c>
      <c r="AR179" s="182" t="s">
        <v>215</v>
      </c>
      <c r="AT179" s="182" t="s">
        <v>153</v>
      </c>
      <c r="AU179" s="182" t="s">
        <v>130</v>
      </c>
      <c r="AY179" s="16" t="s">
        <v>151</v>
      </c>
      <c r="BE179" s="102">
        <f t="shared" si="19"/>
        <v>0</v>
      </c>
      <c r="BF179" s="102">
        <f t="shared" si="20"/>
        <v>0</v>
      </c>
      <c r="BG179" s="102">
        <f t="shared" si="21"/>
        <v>0</v>
      </c>
      <c r="BH179" s="102">
        <f t="shared" si="22"/>
        <v>0</v>
      </c>
      <c r="BI179" s="102">
        <f t="shared" si="23"/>
        <v>0</v>
      </c>
      <c r="BJ179" s="16" t="s">
        <v>130</v>
      </c>
      <c r="BK179" s="102">
        <f t="shared" si="24"/>
        <v>0</v>
      </c>
      <c r="BL179" s="16" t="s">
        <v>215</v>
      </c>
      <c r="BM179" s="182" t="s">
        <v>587</v>
      </c>
    </row>
    <row r="180" spans="2:65" s="33" customFormat="1" ht="16.5" customHeight="1">
      <c r="B180" s="142"/>
      <c r="C180" s="200" t="s">
        <v>272</v>
      </c>
      <c r="D180" s="200" t="s">
        <v>317</v>
      </c>
      <c r="E180" s="201" t="s">
        <v>588</v>
      </c>
      <c r="F180" s="202" t="s">
        <v>589</v>
      </c>
      <c r="G180" s="203" t="s">
        <v>528</v>
      </c>
      <c r="H180" s="204">
        <v>4</v>
      </c>
      <c r="I180" s="205"/>
      <c r="J180" s="206">
        <f t="shared" si="15"/>
        <v>0</v>
      </c>
      <c r="K180" s="207"/>
      <c r="L180" s="208"/>
      <c r="M180" s="209"/>
      <c r="N180" s="210" t="s">
        <v>39</v>
      </c>
      <c r="P180" s="180">
        <f t="shared" si="16"/>
        <v>0</v>
      </c>
      <c r="Q180" s="180">
        <v>5.1900000000000002E-3</v>
      </c>
      <c r="R180" s="180">
        <f t="shared" si="17"/>
        <v>2.0760000000000001E-2</v>
      </c>
      <c r="S180" s="180">
        <v>0</v>
      </c>
      <c r="T180" s="181">
        <f t="shared" si="18"/>
        <v>0</v>
      </c>
      <c r="AR180" s="182" t="s">
        <v>281</v>
      </c>
      <c r="AT180" s="182" t="s">
        <v>317</v>
      </c>
      <c r="AU180" s="182" t="s">
        <v>130</v>
      </c>
      <c r="AY180" s="16" t="s">
        <v>151</v>
      </c>
      <c r="BE180" s="102">
        <f t="shared" si="19"/>
        <v>0</v>
      </c>
      <c r="BF180" s="102">
        <f t="shared" si="20"/>
        <v>0</v>
      </c>
      <c r="BG180" s="102">
        <f t="shared" si="21"/>
        <v>0</v>
      </c>
      <c r="BH180" s="102">
        <f t="shared" si="22"/>
        <v>0</v>
      </c>
      <c r="BI180" s="102">
        <f t="shared" si="23"/>
        <v>0</v>
      </c>
      <c r="BJ180" s="16" t="s">
        <v>130</v>
      </c>
      <c r="BK180" s="102">
        <f t="shared" si="24"/>
        <v>0</v>
      </c>
      <c r="BL180" s="16" t="s">
        <v>215</v>
      </c>
      <c r="BM180" s="182" t="s">
        <v>590</v>
      </c>
    </row>
    <row r="181" spans="2:65" s="33" customFormat="1" ht="21.75" customHeight="1">
      <c r="B181" s="142"/>
      <c r="C181" s="171" t="s">
        <v>276</v>
      </c>
      <c r="D181" s="171" t="s">
        <v>153</v>
      </c>
      <c r="E181" s="172" t="s">
        <v>591</v>
      </c>
      <c r="F181" s="173" t="s">
        <v>592</v>
      </c>
      <c r="G181" s="174" t="s">
        <v>528</v>
      </c>
      <c r="H181" s="175">
        <v>20</v>
      </c>
      <c r="I181" s="176"/>
      <c r="J181" s="177">
        <f t="shared" si="15"/>
        <v>0</v>
      </c>
      <c r="K181" s="178"/>
      <c r="L181" s="34"/>
      <c r="M181" s="179"/>
      <c r="N181" s="141" t="s">
        <v>39</v>
      </c>
      <c r="P181" s="180">
        <f t="shared" si="16"/>
        <v>0</v>
      </c>
      <c r="Q181" s="180">
        <v>5.1539999999999998E-5</v>
      </c>
      <c r="R181" s="180">
        <f t="shared" si="17"/>
        <v>1.0307999999999999E-3</v>
      </c>
      <c r="S181" s="180">
        <v>0</v>
      </c>
      <c r="T181" s="181">
        <f t="shared" si="18"/>
        <v>0</v>
      </c>
      <c r="AR181" s="182" t="s">
        <v>215</v>
      </c>
      <c r="AT181" s="182" t="s">
        <v>153</v>
      </c>
      <c r="AU181" s="182" t="s">
        <v>130</v>
      </c>
      <c r="AY181" s="16" t="s">
        <v>151</v>
      </c>
      <c r="BE181" s="102">
        <f t="shared" si="19"/>
        <v>0</v>
      </c>
      <c r="BF181" s="102">
        <f t="shared" si="20"/>
        <v>0</v>
      </c>
      <c r="BG181" s="102">
        <f t="shared" si="21"/>
        <v>0</v>
      </c>
      <c r="BH181" s="102">
        <f t="shared" si="22"/>
        <v>0</v>
      </c>
      <c r="BI181" s="102">
        <f t="shared" si="23"/>
        <v>0</v>
      </c>
      <c r="BJ181" s="16" t="s">
        <v>130</v>
      </c>
      <c r="BK181" s="102">
        <f t="shared" si="24"/>
        <v>0</v>
      </c>
      <c r="BL181" s="16" t="s">
        <v>215</v>
      </c>
      <c r="BM181" s="182" t="s">
        <v>593</v>
      </c>
    </row>
    <row r="182" spans="2:65" s="33" customFormat="1" ht="24.2" customHeight="1">
      <c r="B182" s="142"/>
      <c r="C182" s="200" t="s">
        <v>281</v>
      </c>
      <c r="D182" s="200" t="s">
        <v>317</v>
      </c>
      <c r="E182" s="201" t="s">
        <v>594</v>
      </c>
      <c r="F182" s="202" t="s">
        <v>595</v>
      </c>
      <c r="G182" s="203" t="s">
        <v>528</v>
      </c>
      <c r="H182" s="204">
        <v>20</v>
      </c>
      <c r="I182" s="205"/>
      <c r="J182" s="206">
        <f t="shared" si="15"/>
        <v>0</v>
      </c>
      <c r="K182" s="207"/>
      <c r="L182" s="208"/>
      <c r="M182" s="209"/>
      <c r="N182" s="210" t="s">
        <v>39</v>
      </c>
      <c r="P182" s="180">
        <f t="shared" si="16"/>
        <v>0</v>
      </c>
      <c r="Q182" s="180">
        <v>2.9999999999999997E-4</v>
      </c>
      <c r="R182" s="180">
        <f t="shared" si="17"/>
        <v>5.9999999999999993E-3</v>
      </c>
      <c r="S182" s="180">
        <v>0</v>
      </c>
      <c r="T182" s="181">
        <f t="shared" si="18"/>
        <v>0</v>
      </c>
      <c r="AR182" s="182" t="s">
        <v>281</v>
      </c>
      <c r="AT182" s="182" t="s">
        <v>317</v>
      </c>
      <c r="AU182" s="182" t="s">
        <v>130</v>
      </c>
      <c r="AY182" s="16" t="s">
        <v>151</v>
      </c>
      <c r="BE182" s="102">
        <f t="shared" si="19"/>
        <v>0</v>
      </c>
      <c r="BF182" s="102">
        <f t="shared" si="20"/>
        <v>0</v>
      </c>
      <c r="BG182" s="102">
        <f t="shared" si="21"/>
        <v>0</v>
      </c>
      <c r="BH182" s="102">
        <f t="shared" si="22"/>
        <v>0</v>
      </c>
      <c r="BI182" s="102">
        <f t="shared" si="23"/>
        <v>0</v>
      </c>
      <c r="BJ182" s="16" t="s">
        <v>130</v>
      </c>
      <c r="BK182" s="102">
        <f t="shared" si="24"/>
        <v>0</v>
      </c>
      <c r="BL182" s="16" t="s">
        <v>215</v>
      </c>
      <c r="BM182" s="182" t="s">
        <v>596</v>
      </c>
    </row>
    <row r="183" spans="2:65" s="33" customFormat="1" ht="24.2" customHeight="1">
      <c r="B183" s="142"/>
      <c r="C183" s="171" t="s">
        <v>285</v>
      </c>
      <c r="D183" s="171" t="s">
        <v>153</v>
      </c>
      <c r="E183" s="172" t="s">
        <v>597</v>
      </c>
      <c r="F183" s="173" t="s">
        <v>598</v>
      </c>
      <c r="G183" s="174" t="s">
        <v>279</v>
      </c>
      <c r="H183" s="175">
        <v>338</v>
      </c>
      <c r="I183" s="176"/>
      <c r="J183" s="177">
        <f t="shared" si="15"/>
        <v>0</v>
      </c>
      <c r="K183" s="178"/>
      <c r="L183" s="34"/>
      <c r="M183" s="179"/>
      <c r="N183" s="141" t="s">
        <v>39</v>
      </c>
      <c r="P183" s="180">
        <f t="shared" si="16"/>
        <v>0</v>
      </c>
      <c r="Q183" s="180">
        <v>1.8652E-4</v>
      </c>
      <c r="R183" s="180">
        <f t="shared" si="17"/>
        <v>6.3043760000000004E-2</v>
      </c>
      <c r="S183" s="180">
        <v>0</v>
      </c>
      <c r="T183" s="181">
        <f t="shared" si="18"/>
        <v>0</v>
      </c>
      <c r="AR183" s="182" t="s">
        <v>215</v>
      </c>
      <c r="AT183" s="182" t="s">
        <v>153</v>
      </c>
      <c r="AU183" s="182" t="s">
        <v>130</v>
      </c>
      <c r="AY183" s="16" t="s">
        <v>151</v>
      </c>
      <c r="BE183" s="102">
        <f t="shared" si="19"/>
        <v>0</v>
      </c>
      <c r="BF183" s="102">
        <f t="shared" si="20"/>
        <v>0</v>
      </c>
      <c r="BG183" s="102">
        <f t="shared" si="21"/>
        <v>0</v>
      </c>
      <c r="BH183" s="102">
        <f t="shared" si="22"/>
        <v>0</v>
      </c>
      <c r="BI183" s="102">
        <f t="shared" si="23"/>
        <v>0</v>
      </c>
      <c r="BJ183" s="16" t="s">
        <v>130</v>
      </c>
      <c r="BK183" s="102">
        <f t="shared" si="24"/>
        <v>0</v>
      </c>
      <c r="BL183" s="16" t="s">
        <v>215</v>
      </c>
      <c r="BM183" s="182" t="s">
        <v>599</v>
      </c>
    </row>
    <row r="184" spans="2:65" s="33" customFormat="1" ht="24.2" customHeight="1">
      <c r="B184" s="142"/>
      <c r="C184" s="171" t="s">
        <v>293</v>
      </c>
      <c r="D184" s="171" t="s">
        <v>153</v>
      </c>
      <c r="E184" s="172" t="s">
        <v>600</v>
      </c>
      <c r="F184" s="173" t="s">
        <v>601</v>
      </c>
      <c r="G184" s="174" t="s">
        <v>279</v>
      </c>
      <c r="H184" s="175">
        <v>338</v>
      </c>
      <c r="I184" s="176"/>
      <c r="J184" s="177">
        <f t="shared" si="15"/>
        <v>0</v>
      </c>
      <c r="K184" s="178"/>
      <c r="L184" s="34"/>
      <c r="M184" s="179"/>
      <c r="N184" s="141" t="s">
        <v>39</v>
      </c>
      <c r="P184" s="180">
        <f t="shared" si="16"/>
        <v>0</v>
      </c>
      <c r="Q184" s="180">
        <v>1.0000000000000001E-5</v>
      </c>
      <c r="R184" s="180">
        <f t="shared" si="17"/>
        <v>3.3800000000000002E-3</v>
      </c>
      <c r="S184" s="180">
        <v>0</v>
      </c>
      <c r="T184" s="181">
        <f t="shared" si="18"/>
        <v>0</v>
      </c>
      <c r="AR184" s="182" t="s">
        <v>215</v>
      </c>
      <c r="AT184" s="182" t="s">
        <v>153</v>
      </c>
      <c r="AU184" s="182" t="s">
        <v>130</v>
      </c>
      <c r="AY184" s="16" t="s">
        <v>151</v>
      </c>
      <c r="BE184" s="102">
        <f t="shared" si="19"/>
        <v>0</v>
      </c>
      <c r="BF184" s="102">
        <f t="shared" si="20"/>
        <v>0</v>
      </c>
      <c r="BG184" s="102">
        <f t="shared" si="21"/>
        <v>0</v>
      </c>
      <c r="BH184" s="102">
        <f t="shared" si="22"/>
        <v>0</v>
      </c>
      <c r="BI184" s="102">
        <f t="shared" si="23"/>
        <v>0</v>
      </c>
      <c r="BJ184" s="16" t="s">
        <v>130</v>
      </c>
      <c r="BK184" s="102">
        <f t="shared" si="24"/>
        <v>0</v>
      </c>
      <c r="BL184" s="16" t="s">
        <v>215</v>
      </c>
      <c r="BM184" s="182" t="s">
        <v>602</v>
      </c>
    </row>
    <row r="185" spans="2:65" s="33" customFormat="1" ht="24.2" customHeight="1">
      <c r="B185" s="142"/>
      <c r="C185" s="171" t="s">
        <v>297</v>
      </c>
      <c r="D185" s="171" t="s">
        <v>153</v>
      </c>
      <c r="E185" s="172" t="s">
        <v>603</v>
      </c>
      <c r="F185" s="173" t="s">
        <v>604</v>
      </c>
      <c r="G185" s="174" t="s">
        <v>230</v>
      </c>
      <c r="H185" s="175">
        <v>0.309</v>
      </c>
      <c r="I185" s="176"/>
      <c r="J185" s="177">
        <f t="shared" si="15"/>
        <v>0</v>
      </c>
      <c r="K185" s="178"/>
      <c r="L185" s="34"/>
      <c r="M185" s="179"/>
      <c r="N185" s="141" t="s">
        <v>39</v>
      </c>
      <c r="P185" s="180">
        <f t="shared" si="16"/>
        <v>0</v>
      </c>
      <c r="Q185" s="180">
        <v>0</v>
      </c>
      <c r="R185" s="180">
        <f t="shared" si="17"/>
        <v>0</v>
      </c>
      <c r="S185" s="180">
        <v>0</v>
      </c>
      <c r="T185" s="181">
        <f t="shared" si="18"/>
        <v>0</v>
      </c>
      <c r="AR185" s="182" t="s">
        <v>215</v>
      </c>
      <c r="AT185" s="182" t="s">
        <v>153</v>
      </c>
      <c r="AU185" s="182" t="s">
        <v>130</v>
      </c>
      <c r="AY185" s="16" t="s">
        <v>151</v>
      </c>
      <c r="BE185" s="102">
        <f t="shared" si="19"/>
        <v>0</v>
      </c>
      <c r="BF185" s="102">
        <f t="shared" si="20"/>
        <v>0</v>
      </c>
      <c r="BG185" s="102">
        <f t="shared" si="21"/>
        <v>0</v>
      </c>
      <c r="BH185" s="102">
        <f t="shared" si="22"/>
        <v>0</v>
      </c>
      <c r="BI185" s="102">
        <f t="shared" si="23"/>
        <v>0</v>
      </c>
      <c r="BJ185" s="16" t="s">
        <v>130</v>
      </c>
      <c r="BK185" s="102">
        <f t="shared" si="24"/>
        <v>0</v>
      </c>
      <c r="BL185" s="16" t="s">
        <v>215</v>
      </c>
      <c r="BM185" s="182" t="s">
        <v>605</v>
      </c>
    </row>
    <row r="186" spans="2:65" s="33" customFormat="1" ht="24.2" customHeight="1">
      <c r="B186" s="142"/>
      <c r="C186" s="171" t="s">
        <v>231</v>
      </c>
      <c r="D186" s="171" t="s">
        <v>153</v>
      </c>
      <c r="E186" s="172" t="s">
        <v>606</v>
      </c>
      <c r="F186" s="173" t="s">
        <v>607</v>
      </c>
      <c r="G186" s="174" t="s">
        <v>230</v>
      </c>
      <c r="H186" s="175">
        <v>0.309</v>
      </c>
      <c r="I186" s="176"/>
      <c r="J186" s="177">
        <f t="shared" si="15"/>
        <v>0</v>
      </c>
      <c r="K186" s="178"/>
      <c r="L186" s="34"/>
      <c r="M186" s="212"/>
      <c r="N186" s="213" t="s">
        <v>39</v>
      </c>
      <c r="O186" s="214"/>
      <c r="P186" s="215">
        <f t="shared" si="16"/>
        <v>0</v>
      </c>
      <c r="Q186" s="215">
        <v>0</v>
      </c>
      <c r="R186" s="215">
        <f t="shared" si="17"/>
        <v>0</v>
      </c>
      <c r="S186" s="215">
        <v>0</v>
      </c>
      <c r="T186" s="216">
        <f t="shared" si="18"/>
        <v>0</v>
      </c>
      <c r="AR186" s="182" t="s">
        <v>215</v>
      </c>
      <c r="AT186" s="182" t="s">
        <v>153</v>
      </c>
      <c r="AU186" s="182" t="s">
        <v>130</v>
      </c>
      <c r="AY186" s="16" t="s">
        <v>151</v>
      </c>
      <c r="BE186" s="102">
        <f t="shared" si="19"/>
        <v>0</v>
      </c>
      <c r="BF186" s="102">
        <f t="shared" si="20"/>
        <v>0</v>
      </c>
      <c r="BG186" s="102">
        <f t="shared" si="21"/>
        <v>0</v>
      </c>
      <c r="BH186" s="102">
        <f t="shared" si="22"/>
        <v>0</v>
      </c>
      <c r="BI186" s="102">
        <f t="shared" si="23"/>
        <v>0</v>
      </c>
      <c r="BJ186" s="16" t="s">
        <v>130</v>
      </c>
      <c r="BK186" s="102">
        <f t="shared" si="24"/>
        <v>0</v>
      </c>
      <c r="BL186" s="16" t="s">
        <v>215</v>
      </c>
      <c r="BM186" s="182" t="s">
        <v>608</v>
      </c>
    </row>
    <row r="187" spans="2:65" s="33" customFormat="1" ht="6.95" customHeight="1">
      <c r="B187" s="50"/>
      <c r="C187" s="51"/>
      <c r="D187" s="51"/>
      <c r="E187" s="51"/>
      <c r="F187" s="51"/>
      <c r="G187" s="51"/>
      <c r="H187" s="51"/>
      <c r="I187" s="51"/>
      <c r="J187" s="51"/>
      <c r="K187" s="51"/>
      <c r="L187" s="34"/>
    </row>
  </sheetData>
  <autoFilter ref="C133:K186" xr:uid="{00000000-0009-0000-0000-000002000000}"/>
  <mergeCells count="14">
    <mergeCell ref="D111:F111"/>
    <mergeCell ref="D112:F112"/>
    <mergeCell ref="E124:H124"/>
    <mergeCell ref="E126:H126"/>
    <mergeCell ref="E85:H85"/>
    <mergeCell ref="E87:H87"/>
    <mergeCell ref="D108:F108"/>
    <mergeCell ref="D109:F109"/>
    <mergeCell ref="D110:F110"/>
    <mergeCell ref="L2:V2"/>
    <mergeCell ref="E7:H7"/>
    <mergeCell ref="E9:H9"/>
    <mergeCell ref="E18:H18"/>
    <mergeCell ref="E27:H27"/>
  </mergeCells>
  <pageMargins left="0.39374999999999999" right="0.39374999999999999" top="0.39374999999999999" bottom="0.39374999999999999" header="0.511811023622047" footer="0"/>
  <pageSetup paperSize="9" fitToHeight="100" orientation="portrait" horizontalDpi="300" verticalDpi="300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21"/>
  <sheetViews>
    <sheetView showGridLines="0" zoomScaleNormal="100" workbookViewId="0">
      <selection activeCell="E15" sqref="E15"/>
    </sheetView>
  </sheetViews>
  <sheetFormatPr defaultColWidth="8.5"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 customWidth="1"/>
  </cols>
  <sheetData>
    <row r="2" spans="2:56" ht="36.950000000000003" customHeight="1">
      <c r="L2" s="14" t="s">
        <v>4</v>
      </c>
      <c r="M2" s="14"/>
      <c r="N2" s="14"/>
      <c r="O2" s="14"/>
      <c r="P2" s="14"/>
      <c r="Q2" s="14"/>
      <c r="R2" s="14"/>
      <c r="S2" s="14"/>
      <c r="T2" s="14"/>
      <c r="U2" s="14"/>
      <c r="V2" s="14"/>
      <c r="AT2" s="16" t="s">
        <v>88</v>
      </c>
      <c r="AZ2" s="217" t="s">
        <v>609</v>
      </c>
      <c r="BA2" s="217"/>
      <c r="BB2" s="217"/>
      <c r="BC2" s="217" t="s">
        <v>610</v>
      </c>
      <c r="BD2" s="217" t="s">
        <v>130</v>
      </c>
    </row>
    <row r="3" spans="2:5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73</v>
      </c>
      <c r="AZ3" s="217" t="s">
        <v>611</v>
      </c>
      <c r="BA3" s="217"/>
      <c r="BB3" s="217"/>
      <c r="BC3" s="217" t="s">
        <v>612</v>
      </c>
      <c r="BD3" s="217" t="s">
        <v>130</v>
      </c>
    </row>
    <row r="4" spans="2:56" ht="24.95" customHeight="1">
      <c r="B4" s="19"/>
      <c r="D4" s="20" t="s">
        <v>104</v>
      </c>
      <c r="L4" s="19"/>
      <c r="M4" s="109" t="s">
        <v>8</v>
      </c>
      <c r="AT4" s="16" t="s">
        <v>2</v>
      </c>
      <c r="AZ4" s="217" t="s">
        <v>613</v>
      </c>
      <c r="BA4" s="217"/>
      <c r="BB4" s="217"/>
      <c r="BC4" s="217" t="s">
        <v>614</v>
      </c>
      <c r="BD4" s="217" t="s">
        <v>130</v>
      </c>
    </row>
    <row r="5" spans="2:56" ht="6.95" customHeight="1">
      <c r="B5" s="19"/>
      <c r="L5" s="19"/>
      <c r="AZ5" s="217" t="s">
        <v>615</v>
      </c>
      <c r="BA5" s="217"/>
      <c r="BB5" s="217"/>
      <c r="BC5" s="217" t="s">
        <v>616</v>
      </c>
      <c r="BD5" s="217" t="s">
        <v>130</v>
      </c>
    </row>
    <row r="6" spans="2:56" ht="12" customHeight="1">
      <c r="B6" s="19"/>
      <c r="D6" s="26" t="s">
        <v>13</v>
      </c>
      <c r="L6" s="19"/>
    </row>
    <row r="7" spans="2:56" ht="16.5" customHeight="1">
      <c r="B7" s="19"/>
      <c r="E7" s="244" t="str">
        <f>'Rekapitulácia stavby'!K6</f>
        <v>Rekonštrukcia farmy Terezov - Objekt SO.27 - spojovacia chodba</v>
      </c>
      <c r="F7" s="244"/>
      <c r="G7" s="244"/>
      <c r="H7" s="244"/>
      <c r="L7" s="19"/>
    </row>
    <row r="8" spans="2:56" s="33" customFormat="1" ht="12" customHeight="1">
      <c r="B8" s="34"/>
      <c r="D8" s="26" t="s">
        <v>105</v>
      </c>
      <c r="L8" s="34"/>
    </row>
    <row r="9" spans="2:56" s="33" customFormat="1" ht="16.5" customHeight="1">
      <c r="B9" s="34"/>
      <c r="E9" s="227" t="s">
        <v>617</v>
      </c>
      <c r="F9" s="227"/>
      <c r="G9" s="227"/>
      <c r="H9" s="227"/>
      <c r="L9" s="34"/>
    </row>
    <row r="10" spans="2:56" s="33" customFormat="1">
      <c r="B10" s="34"/>
      <c r="L10" s="34"/>
    </row>
    <row r="11" spans="2:56" s="33" customFormat="1" ht="12" customHeight="1">
      <c r="B11" s="34"/>
      <c r="D11" s="26" t="s">
        <v>15</v>
      </c>
      <c r="F11" s="24"/>
      <c r="I11" s="26" t="s">
        <v>16</v>
      </c>
      <c r="J11" s="24"/>
      <c r="L11" s="34"/>
    </row>
    <row r="12" spans="2:56" s="33" customFormat="1" ht="12" customHeight="1">
      <c r="B12" s="34"/>
      <c r="D12" s="26" t="s">
        <v>17</v>
      </c>
      <c r="F12" s="24" t="s">
        <v>18</v>
      </c>
      <c r="I12" s="26" t="s">
        <v>19</v>
      </c>
      <c r="J12" s="60" t="str">
        <f>'Rekapitulácia stavby'!AN8</f>
        <v>Vyplň údaj</v>
      </c>
      <c r="L12" s="34"/>
    </row>
    <row r="13" spans="2:56" s="33" customFormat="1" ht="10.9" customHeight="1">
      <c r="B13" s="34"/>
      <c r="L13" s="34"/>
    </row>
    <row r="14" spans="2:56" s="33" customFormat="1" ht="12" customHeight="1">
      <c r="B14" s="34"/>
      <c r="D14" s="26" t="s">
        <v>20</v>
      </c>
      <c r="I14" s="26" t="s">
        <v>21</v>
      </c>
      <c r="J14" s="24"/>
      <c r="L14" s="34"/>
    </row>
    <row r="15" spans="2:56" s="33" customFormat="1" ht="18" customHeight="1">
      <c r="B15" s="34"/>
      <c r="E15" s="24" t="s">
        <v>996</v>
      </c>
      <c r="I15" s="26" t="s">
        <v>22</v>
      </c>
      <c r="J15" s="24"/>
      <c r="L15" s="34"/>
    </row>
    <row r="16" spans="2:56" s="33" customFormat="1" ht="6.95" customHeight="1">
      <c r="B16" s="34"/>
      <c r="L16" s="34"/>
    </row>
    <row r="17" spans="2:12" s="33" customFormat="1" ht="12" customHeight="1">
      <c r="B17" s="34"/>
      <c r="D17" s="26" t="s">
        <v>23</v>
      </c>
      <c r="I17" s="26" t="s">
        <v>21</v>
      </c>
      <c r="J17" s="110" t="str">
        <f>'Rekapitulácia stavby'!AN13</f>
        <v>Vyplň údaj</v>
      </c>
      <c r="L17" s="34"/>
    </row>
    <row r="18" spans="2:12" s="33" customFormat="1" ht="18" customHeight="1">
      <c r="B18" s="34"/>
      <c r="E18" s="245" t="str">
        <f>'Rekapitulácia stavby'!E14</f>
        <v>Vyplň údaj</v>
      </c>
      <c r="F18" s="245"/>
      <c r="G18" s="245"/>
      <c r="H18" s="245"/>
      <c r="I18" s="26" t="s">
        <v>22</v>
      </c>
      <c r="J18" s="110" t="str">
        <f>'Rekapitulácia stavby'!AN14</f>
        <v>Vyplň údaj</v>
      </c>
      <c r="L18" s="34"/>
    </row>
    <row r="19" spans="2:12" s="33" customFormat="1" ht="6.95" customHeight="1">
      <c r="B19" s="34"/>
      <c r="L19" s="34"/>
    </row>
    <row r="20" spans="2:12" s="33" customFormat="1" ht="12" customHeight="1">
      <c r="B20" s="34"/>
      <c r="D20" s="26" t="s">
        <v>25</v>
      </c>
      <c r="I20" s="26" t="s">
        <v>21</v>
      </c>
      <c r="J20" s="24"/>
      <c r="L20" s="34"/>
    </row>
    <row r="21" spans="2:12" s="33" customFormat="1" ht="18" customHeight="1">
      <c r="B21" s="34"/>
      <c r="E21" s="24" t="s">
        <v>26</v>
      </c>
      <c r="I21" s="26" t="s">
        <v>22</v>
      </c>
      <c r="J21" s="24"/>
      <c r="L21" s="34"/>
    </row>
    <row r="22" spans="2:12" s="33" customFormat="1" ht="6.95" customHeight="1">
      <c r="B22" s="34"/>
      <c r="L22" s="34"/>
    </row>
    <row r="23" spans="2:12" s="33" customFormat="1" ht="12" customHeight="1">
      <c r="B23" s="34"/>
      <c r="D23" s="26" t="s">
        <v>28</v>
      </c>
      <c r="I23" s="26" t="s">
        <v>21</v>
      </c>
      <c r="J23" s="24"/>
      <c r="L23" s="34"/>
    </row>
    <row r="24" spans="2:12" s="33" customFormat="1" ht="18" customHeight="1">
      <c r="B24" s="34"/>
      <c r="E24" s="24" t="s">
        <v>29</v>
      </c>
      <c r="I24" s="26" t="s">
        <v>22</v>
      </c>
      <c r="J24" s="24"/>
      <c r="L24" s="34"/>
    </row>
    <row r="25" spans="2:12" s="33" customFormat="1" ht="6.95" customHeight="1">
      <c r="B25" s="34"/>
      <c r="L25" s="34"/>
    </row>
    <row r="26" spans="2:12" s="33" customFormat="1" ht="12" customHeight="1">
      <c r="B26" s="34"/>
      <c r="D26" s="26" t="s">
        <v>30</v>
      </c>
      <c r="L26" s="34"/>
    </row>
    <row r="27" spans="2:12" s="111" customFormat="1" ht="16.5" customHeight="1">
      <c r="B27" s="112"/>
      <c r="E27" s="9"/>
      <c r="F27" s="9"/>
      <c r="G27" s="9"/>
      <c r="H27" s="9"/>
      <c r="L27" s="112"/>
    </row>
    <row r="28" spans="2:12" s="33" customFormat="1" ht="6.95" customHeight="1">
      <c r="B28" s="34"/>
      <c r="L28" s="34"/>
    </row>
    <row r="29" spans="2:12" s="33" customFormat="1" ht="6.95" customHeight="1">
      <c r="B29" s="34"/>
      <c r="D29" s="61"/>
      <c r="E29" s="61"/>
      <c r="F29" s="61"/>
      <c r="G29" s="61"/>
      <c r="H29" s="61"/>
      <c r="I29" s="61"/>
      <c r="J29" s="61"/>
      <c r="K29" s="61"/>
      <c r="L29" s="34"/>
    </row>
    <row r="30" spans="2:12" s="33" customFormat="1" ht="14.45" customHeight="1">
      <c r="B30" s="34"/>
      <c r="D30" s="24" t="s">
        <v>107</v>
      </c>
      <c r="J30" s="32">
        <f>J96</f>
        <v>0</v>
      </c>
      <c r="L30" s="34"/>
    </row>
    <row r="31" spans="2:12" s="33" customFormat="1" ht="14.45" customHeight="1">
      <c r="B31" s="34"/>
      <c r="D31" s="31" t="s">
        <v>98</v>
      </c>
      <c r="J31" s="32">
        <f>J111</f>
        <v>0</v>
      </c>
      <c r="L31" s="34"/>
    </row>
    <row r="32" spans="2:12" s="33" customFormat="1" ht="25.5" customHeight="1">
      <c r="B32" s="34"/>
      <c r="D32" s="113" t="s">
        <v>33</v>
      </c>
      <c r="J32" s="74">
        <f>ROUND(J30 + J31, 2)</f>
        <v>0</v>
      </c>
      <c r="L32" s="34"/>
    </row>
    <row r="33" spans="2:12" s="33" customFormat="1" ht="6.95" customHeight="1">
      <c r="B33" s="34"/>
      <c r="D33" s="61"/>
      <c r="E33" s="61"/>
      <c r="F33" s="61"/>
      <c r="G33" s="61"/>
      <c r="H33" s="61"/>
      <c r="I33" s="61"/>
      <c r="J33" s="61"/>
      <c r="K33" s="61"/>
      <c r="L33" s="34"/>
    </row>
    <row r="34" spans="2:12" s="33" customFormat="1" ht="14.45" customHeight="1">
      <c r="B34" s="34"/>
      <c r="F34" s="37" t="s">
        <v>35</v>
      </c>
      <c r="I34" s="37" t="s">
        <v>34</v>
      </c>
      <c r="J34" s="37" t="s">
        <v>36</v>
      </c>
      <c r="L34" s="34"/>
    </row>
    <row r="35" spans="2:12" s="33" customFormat="1" ht="14.45" customHeight="1">
      <c r="B35" s="34"/>
      <c r="D35" s="114" t="s">
        <v>37</v>
      </c>
      <c r="E35" s="40" t="s">
        <v>38</v>
      </c>
      <c r="F35" s="115">
        <f>ROUND((SUM(BE111:BE118) + SUM(BE138:BE220)),  2)</f>
        <v>0</v>
      </c>
      <c r="G35" s="116"/>
      <c r="H35" s="116"/>
      <c r="I35" s="117">
        <v>0.2</v>
      </c>
      <c r="J35" s="115">
        <f>ROUND(((SUM(BE111:BE118) + SUM(BE138:BE220))*I35),  2)</f>
        <v>0</v>
      </c>
      <c r="L35" s="34"/>
    </row>
    <row r="36" spans="2:12" s="33" customFormat="1" ht="14.45" customHeight="1">
      <c r="B36" s="34"/>
      <c r="E36" s="40" t="s">
        <v>39</v>
      </c>
      <c r="F36" s="115">
        <f>ROUND((SUM(BF111:BF118) + SUM(BF138:BF220)),  2)</f>
        <v>0</v>
      </c>
      <c r="G36" s="116"/>
      <c r="H36" s="116"/>
      <c r="I36" s="117">
        <v>0.2</v>
      </c>
      <c r="J36" s="115">
        <f>ROUND(((SUM(BF111:BF118) + SUM(BF138:BF220))*I36),  2)</f>
        <v>0</v>
      </c>
      <c r="L36" s="34"/>
    </row>
    <row r="37" spans="2:12" s="33" customFormat="1" ht="14.45" hidden="1" customHeight="1">
      <c r="B37" s="34"/>
      <c r="E37" s="26" t="s">
        <v>40</v>
      </c>
      <c r="F37" s="118">
        <f>ROUND((SUM(BG111:BG118) + SUM(BG138:BG220)),  2)</f>
        <v>0</v>
      </c>
      <c r="I37" s="119">
        <v>0.2</v>
      </c>
      <c r="J37" s="118">
        <f>0</f>
        <v>0</v>
      </c>
      <c r="L37" s="34"/>
    </row>
    <row r="38" spans="2:12" s="33" customFormat="1" ht="14.45" hidden="1" customHeight="1">
      <c r="B38" s="34"/>
      <c r="E38" s="26" t="s">
        <v>41</v>
      </c>
      <c r="F38" s="118">
        <f>ROUND((SUM(BH111:BH118) + SUM(BH138:BH220)),  2)</f>
        <v>0</v>
      </c>
      <c r="I38" s="119">
        <v>0.2</v>
      </c>
      <c r="J38" s="118">
        <f>0</f>
        <v>0</v>
      </c>
      <c r="L38" s="34"/>
    </row>
    <row r="39" spans="2:12" s="33" customFormat="1" ht="14.45" hidden="1" customHeight="1">
      <c r="B39" s="34"/>
      <c r="E39" s="40" t="s">
        <v>42</v>
      </c>
      <c r="F39" s="115">
        <f>ROUND((SUM(BI111:BI118) + SUM(BI138:BI220)),  2)</f>
        <v>0</v>
      </c>
      <c r="G39" s="116"/>
      <c r="H39" s="116"/>
      <c r="I39" s="117">
        <v>0</v>
      </c>
      <c r="J39" s="115">
        <f>0</f>
        <v>0</v>
      </c>
      <c r="L39" s="34"/>
    </row>
    <row r="40" spans="2:12" s="33" customFormat="1" ht="6.95" customHeight="1">
      <c r="B40" s="34"/>
      <c r="L40" s="34"/>
    </row>
    <row r="41" spans="2:12" s="33" customFormat="1" ht="25.5" customHeight="1">
      <c r="B41" s="34"/>
      <c r="C41" s="107"/>
      <c r="D41" s="120" t="s">
        <v>43</v>
      </c>
      <c r="E41" s="64"/>
      <c r="F41" s="64"/>
      <c r="G41" s="121" t="s">
        <v>44</v>
      </c>
      <c r="H41" s="122" t="s">
        <v>45</v>
      </c>
      <c r="I41" s="64"/>
      <c r="J41" s="123">
        <f>SUM(J32:J39)</f>
        <v>0</v>
      </c>
      <c r="K41" s="124"/>
      <c r="L41" s="34"/>
    </row>
    <row r="42" spans="2:12" s="33" customFormat="1" ht="14.45" customHeight="1">
      <c r="B42" s="34"/>
      <c r="L42" s="34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33" customFormat="1" ht="14.45" customHeight="1">
      <c r="B50" s="34"/>
      <c r="D50" s="47" t="s">
        <v>46</v>
      </c>
      <c r="E50" s="48"/>
      <c r="F50" s="48"/>
      <c r="G50" s="47" t="s">
        <v>47</v>
      </c>
      <c r="H50" s="48"/>
      <c r="I50" s="48"/>
      <c r="J50" s="48"/>
      <c r="K50" s="48"/>
      <c r="L50" s="34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33" customFormat="1" ht="12.75">
      <c r="B61" s="34"/>
      <c r="D61" s="49" t="s">
        <v>48</v>
      </c>
      <c r="E61" s="36"/>
      <c r="F61" s="125" t="s">
        <v>49</v>
      </c>
      <c r="G61" s="49" t="s">
        <v>48</v>
      </c>
      <c r="H61" s="36"/>
      <c r="I61" s="36"/>
      <c r="J61" s="126" t="s">
        <v>49</v>
      </c>
      <c r="K61" s="36"/>
      <c r="L61" s="34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33" customFormat="1" ht="12.75">
      <c r="B65" s="34"/>
      <c r="D65" s="47" t="s">
        <v>50</v>
      </c>
      <c r="E65" s="48"/>
      <c r="F65" s="48"/>
      <c r="G65" s="47" t="s">
        <v>51</v>
      </c>
      <c r="H65" s="48"/>
      <c r="I65" s="48"/>
      <c r="J65" s="48"/>
      <c r="K65" s="48"/>
      <c r="L65" s="34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33" customFormat="1" ht="12.75">
      <c r="B76" s="34"/>
      <c r="D76" s="49" t="s">
        <v>48</v>
      </c>
      <c r="E76" s="36"/>
      <c r="F76" s="125" t="s">
        <v>49</v>
      </c>
      <c r="G76" s="49" t="s">
        <v>48</v>
      </c>
      <c r="H76" s="36"/>
      <c r="I76" s="36"/>
      <c r="J76" s="126" t="s">
        <v>49</v>
      </c>
      <c r="K76" s="36"/>
      <c r="L76" s="34"/>
    </row>
    <row r="77" spans="2:12" s="33" customFormat="1" ht="14.45" customHeight="1"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34"/>
    </row>
    <row r="81" spans="2:47" s="33" customFormat="1" ht="6.95" customHeight="1"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34"/>
    </row>
    <row r="82" spans="2:47" s="33" customFormat="1" ht="24.95" customHeight="1">
      <c r="B82" s="34"/>
      <c r="C82" s="20" t="s">
        <v>108</v>
      </c>
      <c r="L82" s="34"/>
    </row>
    <row r="83" spans="2:47" s="33" customFormat="1" ht="6.95" customHeight="1">
      <c r="B83" s="34"/>
      <c r="L83" s="34"/>
    </row>
    <row r="84" spans="2:47" s="33" customFormat="1" ht="12" customHeight="1">
      <c r="B84" s="34"/>
      <c r="C84" s="26" t="s">
        <v>13</v>
      </c>
      <c r="L84" s="34"/>
    </row>
    <row r="85" spans="2:47" s="33" customFormat="1" ht="16.5" customHeight="1">
      <c r="B85" s="34"/>
      <c r="E85" s="244" t="str">
        <f>E7</f>
        <v>Rekonštrukcia farmy Terezov - Objekt SO.27 - spojovacia chodba</v>
      </c>
      <c r="F85" s="244"/>
      <c r="G85" s="244"/>
      <c r="H85" s="244"/>
      <c r="L85" s="34"/>
    </row>
    <row r="86" spans="2:47" s="33" customFormat="1" ht="12" customHeight="1">
      <c r="B86" s="34"/>
      <c r="C86" s="26" t="s">
        <v>105</v>
      </c>
      <c r="L86" s="34"/>
    </row>
    <row r="87" spans="2:47" s="33" customFormat="1" ht="16.5" customHeight="1">
      <c r="B87" s="34"/>
      <c r="E87" s="227" t="str">
        <f>E9</f>
        <v>plyn - Plynofikácia</v>
      </c>
      <c r="F87" s="227"/>
      <c r="G87" s="227"/>
      <c r="H87" s="227"/>
      <c r="L87" s="34"/>
    </row>
    <row r="88" spans="2:47" s="33" customFormat="1" ht="6.95" customHeight="1">
      <c r="B88" s="34"/>
      <c r="L88" s="34"/>
    </row>
    <row r="89" spans="2:47" s="33" customFormat="1" ht="12" customHeight="1">
      <c r="B89" s="34"/>
      <c r="C89" s="26" t="s">
        <v>17</v>
      </c>
      <c r="F89" s="24" t="str">
        <f>F12</f>
        <v>Kútniky</v>
      </c>
      <c r="I89" s="26" t="s">
        <v>19</v>
      </c>
      <c r="J89" s="60" t="str">
        <f>IF(J12="","",J12)</f>
        <v>Vyplň údaj</v>
      </c>
      <c r="L89" s="34"/>
    </row>
    <row r="90" spans="2:47" s="33" customFormat="1" ht="6.95" customHeight="1">
      <c r="B90" s="34"/>
      <c r="L90" s="34"/>
    </row>
    <row r="91" spans="2:47" s="33" customFormat="1" ht="25.7" customHeight="1">
      <c r="B91" s="34"/>
      <c r="C91" s="26" t="s">
        <v>20</v>
      </c>
      <c r="F91" s="24" t="str">
        <f>E15</f>
        <v>PD Kútniky s.r.o.</v>
      </c>
      <c r="I91" s="26" t="s">
        <v>25</v>
      </c>
      <c r="J91" s="29" t="str">
        <f>E21</f>
        <v xml:space="preserve">Ing.arch. Žalman, CSc </v>
      </c>
      <c r="L91" s="34"/>
    </row>
    <row r="92" spans="2:47" s="33" customFormat="1" ht="15.2" customHeight="1">
      <c r="B92" s="34"/>
      <c r="C92" s="26" t="s">
        <v>23</v>
      </c>
      <c r="F92" s="24" t="str">
        <f>IF(E18="","",E18)</f>
        <v>Vyplň údaj</v>
      </c>
      <c r="I92" s="26" t="s">
        <v>28</v>
      </c>
      <c r="J92" s="29" t="str">
        <f>E24</f>
        <v>Rosoft s.r.o.</v>
      </c>
      <c r="L92" s="34"/>
    </row>
    <row r="93" spans="2:47" s="33" customFormat="1" ht="10.35" customHeight="1">
      <c r="B93" s="34"/>
      <c r="L93" s="34"/>
    </row>
    <row r="94" spans="2:47" s="33" customFormat="1" ht="29.25" customHeight="1">
      <c r="B94" s="34"/>
      <c r="C94" s="127" t="s">
        <v>109</v>
      </c>
      <c r="D94" s="107"/>
      <c r="E94" s="107"/>
      <c r="F94" s="107"/>
      <c r="G94" s="107"/>
      <c r="H94" s="107"/>
      <c r="I94" s="107"/>
      <c r="J94" s="128" t="s">
        <v>110</v>
      </c>
      <c r="K94" s="107"/>
      <c r="L94" s="34"/>
    </row>
    <row r="95" spans="2:47" s="33" customFormat="1" ht="10.35" customHeight="1">
      <c r="B95" s="34"/>
      <c r="L95" s="34"/>
    </row>
    <row r="96" spans="2:47" s="33" customFormat="1" ht="22.9" customHeight="1">
      <c r="B96" s="34"/>
      <c r="C96" s="129" t="s">
        <v>111</v>
      </c>
      <c r="J96" s="74">
        <f>J138</f>
        <v>0</v>
      </c>
      <c r="L96" s="34"/>
      <c r="AU96" s="16" t="s">
        <v>112</v>
      </c>
    </row>
    <row r="97" spans="2:65" s="130" customFormat="1" ht="24.95" customHeight="1">
      <c r="B97" s="131"/>
      <c r="D97" s="132" t="s">
        <v>113</v>
      </c>
      <c r="E97" s="133"/>
      <c r="F97" s="133"/>
      <c r="G97" s="133"/>
      <c r="H97" s="133"/>
      <c r="I97" s="133"/>
      <c r="J97" s="134">
        <f>J139</f>
        <v>0</v>
      </c>
      <c r="L97" s="131"/>
    </row>
    <row r="98" spans="2:65" s="135" customFormat="1" ht="19.899999999999999" customHeight="1">
      <c r="B98" s="136"/>
      <c r="D98" s="137" t="s">
        <v>114</v>
      </c>
      <c r="E98" s="138"/>
      <c r="F98" s="138"/>
      <c r="G98" s="138"/>
      <c r="H98" s="138"/>
      <c r="I98" s="138"/>
      <c r="J98" s="139">
        <f>J140</f>
        <v>0</v>
      </c>
      <c r="L98" s="136"/>
    </row>
    <row r="99" spans="2:65" s="135" customFormat="1" ht="19.899999999999999" customHeight="1">
      <c r="B99" s="136"/>
      <c r="D99" s="137" t="s">
        <v>117</v>
      </c>
      <c r="E99" s="138"/>
      <c r="F99" s="138"/>
      <c r="G99" s="138"/>
      <c r="H99" s="138"/>
      <c r="I99" s="138"/>
      <c r="J99" s="139">
        <f>J169</f>
        <v>0</v>
      </c>
      <c r="L99" s="136"/>
    </row>
    <row r="100" spans="2:65" s="135" customFormat="1" ht="19.899999999999999" customHeight="1">
      <c r="B100" s="136"/>
      <c r="D100" s="137" t="s">
        <v>484</v>
      </c>
      <c r="E100" s="138"/>
      <c r="F100" s="138"/>
      <c r="G100" s="138"/>
      <c r="H100" s="138"/>
      <c r="I100" s="138"/>
      <c r="J100" s="139">
        <f>J177</f>
        <v>0</v>
      </c>
      <c r="L100" s="136"/>
    </row>
    <row r="101" spans="2:65" s="135" customFormat="1" ht="19.899999999999999" customHeight="1">
      <c r="B101" s="136"/>
      <c r="D101" s="137" t="s">
        <v>121</v>
      </c>
      <c r="E101" s="138"/>
      <c r="F101" s="138"/>
      <c r="G101" s="138"/>
      <c r="H101" s="138"/>
      <c r="I101" s="138"/>
      <c r="J101" s="139">
        <f>J180</f>
        <v>0</v>
      </c>
      <c r="L101" s="136"/>
    </row>
    <row r="102" spans="2:65" s="130" customFormat="1" ht="24.95" customHeight="1">
      <c r="B102" s="131"/>
      <c r="D102" s="132" t="s">
        <v>122</v>
      </c>
      <c r="E102" s="133"/>
      <c r="F102" s="133"/>
      <c r="G102" s="133"/>
      <c r="H102" s="133"/>
      <c r="I102" s="133"/>
      <c r="J102" s="134">
        <f>J182</f>
        <v>0</v>
      </c>
      <c r="L102" s="131"/>
    </row>
    <row r="103" spans="2:65" s="135" customFormat="1" ht="19.899999999999999" customHeight="1">
      <c r="B103" s="136"/>
      <c r="D103" s="137" t="s">
        <v>618</v>
      </c>
      <c r="E103" s="138"/>
      <c r="F103" s="138"/>
      <c r="G103" s="138"/>
      <c r="H103" s="138"/>
      <c r="I103" s="138"/>
      <c r="J103" s="139">
        <f>J183</f>
        <v>0</v>
      </c>
      <c r="L103" s="136"/>
    </row>
    <row r="104" spans="2:65" s="135" customFormat="1" ht="19.899999999999999" customHeight="1">
      <c r="B104" s="136"/>
      <c r="D104" s="137" t="s">
        <v>619</v>
      </c>
      <c r="E104" s="138"/>
      <c r="F104" s="138"/>
      <c r="G104" s="138"/>
      <c r="H104" s="138"/>
      <c r="I104" s="138"/>
      <c r="J104" s="139">
        <f>J194</f>
        <v>0</v>
      </c>
      <c r="L104" s="136"/>
    </row>
    <row r="105" spans="2:65" s="130" customFormat="1" ht="24.95" customHeight="1">
      <c r="B105" s="131"/>
      <c r="D105" s="132" t="s">
        <v>620</v>
      </c>
      <c r="E105" s="133"/>
      <c r="F105" s="133"/>
      <c r="G105" s="133"/>
      <c r="H105" s="133"/>
      <c r="I105" s="133"/>
      <c r="J105" s="134">
        <f>J196</f>
        <v>0</v>
      </c>
      <c r="L105" s="131"/>
    </row>
    <row r="106" spans="2:65" s="135" customFormat="1" ht="19.899999999999999" customHeight="1">
      <c r="B106" s="136"/>
      <c r="D106" s="137" t="s">
        <v>621</v>
      </c>
      <c r="E106" s="138"/>
      <c r="F106" s="138"/>
      <c r="G106" s="138"/>
      <c r="H106" s="138"/>
      <c r="I106" s="138"/>
      <c r="J106" s="139">
        <f>J197</f>
        <v>0</v>
      </c>
      <c r="L106" s="136"/>
    </row>
    <row r="107" spans="2:65" s="135" customFormat="1" ht="19.899999999999999" customHeight="1">
      <c r="B107" s="136"/>
      <c r="D107" s="137" t="s">
        <v>622</v>
      </c>
      <c r="E107" s="138"/>
      <c r="F107" s="138"/>
      <c r="G107" s="138"/>
      <c r="H107" s="138"/>
      <c r="I107" s="138"/>
      <c r="J107" s="139">
        <f>J201</f>
        <v>0</v>
      </c>
      <c r="L107" s="136"/>
    </row>
    <row r="108" spans="2:65" s="135" customFormat="1" ht="19.899999999999999" customHeight="1">
      <c r="B108" s="136"/>
      <c r="D108" s="137" t="s">
        <v>623</v>
      </c>
      <c r="E108" s="138"/>
      <c r="F108" s="138"/>
      <c r="G108" s="138"/>
      <c r="H108" s="138"/>
      <c r="I108" s="138"/>
      <c r="J108" s="139">
        <f>J217</f>
        <v>0</v>
      </c>
      <c r="L108" s="136"/>
    </row>
    <row r="109" spans="2:65" s="33" customFormat="1" ht="21.95" customHeight="1">
      <c r="B109" s="34"/>
      <c r="L109" s="34"/>
    </row>
    <row r="110" spans="2:65" s="33" customFormat="1" ht="6.95" customHeight="1">
      <c r="B110" s="34"/>
      <c r="L110" s="34"/>
    </row>
    <row r="111" spans="2:65" s="33" customFormat="1" ht="29.25" customHeight="1">
      <c r="B111" s="34"/>
      <c r="C111" s="129" t="s">
        <v>127</v>
      </c>
      <c r="J111" s="140">
        <f>ROUND(J112 + J113 + J114 + J115 + J116 + J117,2)</f>
        <v>0</v>
      </c>
      <c r="L111" s="34"/>
      <c r="N111" s="141" t="s">
        <v>37</v>
      </c>
    </row>
    <row r="112" spans="2:65" s="33" customFormat="1" ht="18" customHeight="1">
      <c r="B112" s="142"/>
      <c r="C112" s="143"/>
      <c r="D112" s="242" t="s">
        <v>128</v>
      </c>
      <c r="E112" s="242"/>
      <c r="F112" s="242"/>
      <c r="G112" s="143"/>
      <c r="H112" s="143"/>
      <c r="I112" s="143"/>
      <c r="J112" s="98">
        <v>0</v>
      </c>
      <c r="K112" s="143"/>
      <c r="L112" s="142"/>
      <c r="M112" s="143"/>
      <c r="N112" s="144" t="s">
        <v>39</v>
      </c>
      <c r="O112" s="143"/>
      <c r="P112" s="143"/>
      <c r="Q112" s="143"/>
      <c r="R112" s="143"/>
      <c r="S112" s="143"/>
      <c r="T112" s="143"/>
      <c r="U112" s="143"/>
      <c r="V112" s="143"/>
      <c r="W112" s="143"/>
      <c r="X112" s="143"/>
      <c r="Y112" s="143"/>
      <c r="Z112" s="143"/>
      <c r="AA112" s="143"/>
      <c r="AB112" s="143"/>
      <c r="AC112" s="143"/>
      <c r="AD112" s="143"/>
      <c r="AE112" s="143"/>
      <c r="AF112" s="143"/>
      <c r="AG112" s="143"/>
      <c r="AH112" s="143"/>
      <c r="AI112" s="143"/>
      <c r="AJ112" s="143"/>
      <c r="AK112" s="143"/>
      <c r="AL112" s="143"/>
      <c r="AM112" s="143"/>
      <c r="AN112" s="143"/>
      <c r="AO112" s="143"/>
      <c r="AP112" s="143"/>
      <c r="AQ112" s="143"/>
      <c r="AR112" s="143"/>
      <c r="AS112" s="143"/>
      <c r="AT112" s="143"/>
      <c r="AU112" s="143"/>
      <c r="AV112" s="143"/>
      <c r="AW112" s="143"/>
      <c r="AX112" s="143"/>
      <c r="AY112" s="145" t="s">
        <v>129</v>
      </c>
      <c r="AZ112" s="143"/>
      <c r="BA112" s="143"/>
      <c r="BB112" s="143"/>
      <c r="BC112" s="143"/>
      <c r="BD112" s="143"/>
      <c r="BE112" s="146">
        <f t="shared" ref="BE112:BE117" si="0">IF(N112="základná",J112,0)</f>
        <v>0</v>
      </c>
      <c r="BF112" s="146">
        <f t="shared" ref="BF112:BF117" si="1">IF(N112="znížená",J112,0)</f>
        <v>0</v>
      </c>
      <c r="BG112" s="146">
        <f t="shared" ref="BG112:BG117" si="2">IF(N112="zákl. prenesená",J112,0)</f>
        <v>0</v>
      </c>
      <c r="BH112" s="146">
        <f t="shared" ref="BH112:BH117" si="3">IF(N112="zníž. prenesená",J112,0)</f>
        <v>0</v>
      </c>
      <c r="BI112" s="146">
        <f t="shared" ref="BI112:BI117" si="4">IF(N112="nulová",J112,0)</f>
        <v>0</v>
      </c>
      <c r="BJ112" s="145" t="s">
        <v>130</v>
      </c>
      <c r="BK112" s="143"/>
      <c r="BL112" s="143"/>
      <c r="BM112" s="143"/>
    </row>
    <row r="113" spans="2:65" s="33" customFormat="1" ht="18" customHeight="1">
      <c r="B113" s="142"/>
      <c r="C113" s="143"/>
      <c r="D113" s="242" t="s">
        <v>131</v>
      </c>
      <c r="E113" s="242"/>
      <c r="F113" s="242"/>
      <c r="G113" s="143"/>
      <c r="H113" s="143"/>
      <c r="I113" s="143"/>
      <c r="J113" s="98">
        <v>0</v>
      </c>
      <c r="K113" s="143"/>
      <c r="L113" s="142"/>
      <c r="M113" s="143"/>
      <c r="N113" s="144" t="s">
        <v>39</v>
      </c>
      <c r="O113" s="143"/>
      <c r="P113" s="143"/>
      <c r="Q113" s="143"/>
      <c r="R113" s="143"/>
      <c r="S113" s="143"/>
      <c r="T113" s="143"/>
      <c r="U113" s="143"/>
      <c r="V113" s="143"/>
      <c r="W113" s="143"/>
      <c r="X113" s="143"/>
      <c r="Y113" s="143"/>
      <c r="Z113" s="143"/>
      <c r="AA113" s="143"/>
      <c r="AB113" s="143"/>
      <c r="AC113" s="143"/>
      <c r="AD113" s="143"/>
      <c r="AE113" s="143"/>
      <c r="AF113" s="143"/>
      <c r="AG113" s="143"/>
      <c r="AH113" s="143"/>
      <c r="AI113" s="143"/>
      <c r="AJ113" s="143"/>
      <c r="AK113" s="143"/>
      <c r="AL113" s="143"/>
      <c r="AM113" s="143"/>
      <c r="AN113" s="143"/>
      <c r="AO113" s="143"/>
      <c r="AP113" s="143"/>
      <c r="AQ113" s="143"/>
      <c r="AR113" s="143"/>
      <c r="AS113" s="143"/>
      <c r="AT113" s="143"/>
      <c r="AU113" s="143"/>
      <c r="AV113" s="143"/>
      <c r="AW113" s="143"/>
      <c r="AX113" s="143"/>
      <c r="AY113" s="145" t="s">
        <v>129</v>
      </c>
      <c r="AZ113" s="143"/>
      <c r="BA113" s="143"/>
      <c r="BB113" s="143"/>
      <c r="BC113" s="143"/>
      <c r="BD113" s="143"/>
      <c r="BE113" s="146">
        <f t="shared" si="0"/>
        <v>0</v>
      </c>
      <c r="BF113" s="146">
        <f t="shared" si="1"/>
        <v>0</v>
      </c>
      <c r="BG113" s="146">
        <f t="shared" si="2"/>
        <v>0</v>
      </c>
      <c r="BH113" s="146">
        <f t="shared" si="3"/>
        <v>0</v>
      </c>
      <c r="BI113" s="146">
        <f t="shared" si="4"/>
        <v>0</v>
      </c>
      <c r="BJ113" s="145" t="s">
        <v>130</v>
      </c>
      <c r="BK113" s="143"/>
      <c r="BL113" s="143"/>
      <c r="BM113" s="143"/>
    </row>
    <row r="114" spans="2:65" s="33" customFormat="1" ht="18" customHeight="1">
      <c r="B114" s="142"/>
      <c r="C114" s="143"/>
      <c r="D114" s="242" t="s">
        <v>132</v>
      </c>
      <c r="E114" s="242"/>
      <c r="F114" s="242"/>
      <c r="G114" s="143"/>
      <c r="H114" s="143"/>
      <c r="I114" s="143"/>
      <c r="J114" s="98">
        <v>0</v>
      </c>
      <c r="K114" s="143"/>
      <c r="L114" s="142"/>
      <c r="M114" s="143"/>
      <c r="N114" s="144" t="s">
        <v>39</v>
      </c>
      <c r="O114" s="143"/>
      <c r="P114" s="143"/>
      <c r="Q114" s="143"/>
      <c r="R114" s="143"/>
      <c r="S114" s="143"/>
      <c r="T114" s="143"/>
      <c r="U114" s="143"/>
      <c r="V114" s="143"/>
      <c r="W114" s="143"/>
      <c r="X114" s="143"/>
      <c r="Y114" s="143"/>
      <c r="Z114" s="143"/>
      <c r="AA114" s="143"/>
      <c r="AB114" s="143"/>
      <c r="AC114" s="143"/>
      <c r="AD114" s="143"/>
      <c r="AE114" s="143"/>
      <c r="AF114" s="143"/>
      <c r="AG114" s="143"/>
      <c r="AH114" s="143"/>
      <c r="AI114" s="143"/>
      <c r="AJ114" s="143"/>
      <c r="AK114" s="143"/>
      <c r="AL114" s="143"/>
      <c r="AM114" s="143"/>
      <c r="AN114" s="143"/>
      <c r="AO114" s="143"/>
      <c r="AP114" s="143"/>
      <c r="AQ114" s="143"/>
      <c r="AR114" s="143"/>
      <c r="AS114" s="143"/>
      <c r="AT114" s="143"/>
      <c r="AU114" s="143"/>
      <c r="AV114" s="143"/>
      <c r="AW114" s="143"/>
      <c r="AX114" s="143"/>
      <c r="AY114" s="145" t="s">
        <v>129</v>
      </c>
      <c r="AZ114" s="143"/>
      <c r="BA114" s="143"/>
      <c r="BB114" s="143"/>
      <c r="BC114" s="143"/>
      <c r="BD114" s="143"/>
      <c r="BE114" s="146">
        <f t="shared" si="0"/>
        <v>0</v>
      </c>
      <c r="BF114" s="146">
        <f t="shared" si="1"/>
        <v>0</v>
      </c>
      <c r="BG114" s="146">
        <f t="shared" si="2"/>
        <v>0</v>
      </c>
      <c r="BH114" s="146">
        <f t="shared" si="3"/>
        <v>0</v>
      </c>
      <c r="BI114" s="146">
        <f t="shared" si="4"/>
        <v>0</v>
      </c>
      <c r="BJ114" s="145" t="s">
        <v>130</v>
      </c>
      <c r="BK114" s="143"/>
      <c r="BL114" s="143"/>
      <c r="BM114" s="143"/>
    </row>
    <row r="115" spans="2:65" s="33" customFormat="1" ht="18" customHeight="1">
      <c r="B115" s="142"/>
      <c r="C115" s="143"/>
      <c r="D115" s="242" t="s">
        <v>133</v>
      </c>
      <c r="E115" s="242"/>
      <c r="F115" s="242"/>
      <c r="G115" s="143"/>
      <c r="H115" s="143"/>
      <c r="I115" s="143"/>
      <c r="J115" s="98">
        <v>0</v>
      </c>
      <c r="K115" s="143"/>
      <c r="L115" s="142"/>
      <c r="M115" s="143"/>
      <c r="N115" s="144" t="s">
        <v>39</v>
      </c>
      <c r="O115" s="143"/>
      <c r="P115" s="143"/>
      <c r="Q115" s="143"/>
      <c r="R115" s="143"/>
      <c r="S115" s="143"/>
      <c r="T115" s="143"/>
      <c r="U115" s="143"/>
      <c r="V115" s="143"/>
      <c r="W115" s="143"/>
      <c r="X115" s="143"/>
      <c r="Y115" s="143"/>
      <c r="Z115" s="143"/>
      <c r="AA115" s="143"/>
      <c r="AB115" s="143"/>
      <c r="AC115" s="143"/>
      <c r="AD115" s="143"/>
      <c r="AE115" s="143"/>
      <c r="AF115" s="143"/>
      <c r="AG115" s="143"/>
      <c r="AH115" s="143"/>
      <c r="AI115" s="143"/>
      <c r="AJ115" s="143"/>
      <c r="AK115" s="143"/>
      <c r="AL115" s="143"/>
      <c r="AM115" s="143"/>
      <c r="AN115" s="143"/>
      <c r="AO115" s="143"/>
      <c r="AP115" s="143"/>
      <c r="AQ115" s="143"/>
      <c r="AR115" s="143"/>
      <c r="AS115" s="143"/>
      <c r="AT115" s="143"/>
      <c r="AU115" s="143"/>
      <c r="AV115" s="143"/>
      <c r="AW115" s="143"/>
      <c r="AX115" s="143"/>
      <c r="AY115" s="145" t="s">
        <v>129</v>
      </c>
      <c r="AZ115" s="143"/>
      <c r="BA115" s="143"/>
      <c r="BB115" s="143"/>
      <c r="BC115" s="143"/>
      <c r="BD115" s="143"/>
      <c r="BE115" s="146">
        <f t="shared" si="0"/>
        <v>0</v>
      </c>
      <c r="BF115" s="146">
        <f t="shared" si="1"/>
        <v>0</v>
      </c>
      <c r="BG115" s="146">
        <f t="shared" si="2"/>
        <v>0</v>
      </c>
      <c r="BH115" s="146">
        <f t="shared" si="3"/>
        <v>0</v>
      </c>
      <c r="BI115" s="146">
        <f t="shared" si="4"/>
        <v>0</v>
      </c>
      <c r="BJ115" s="145" t="s">
        <v>130</v>
      </c>
      <c r="BK115" s="143"/>
      <c r="BL115" s="143"/>
      <c r="BM115" s="143"/>
    </row>
    <row r="116" spans="2:65" s="33" customFormat="1" ht="18" customHeight="1">
      <c r="B116" s="142"/>
      <c r="C116" s="143"/>
      <c r="D116" s="242" t="s">
        <v>134</v>
      </c>
      <c r="E116" s="242"/>
      <c r="F116" s="242"/>
      <c r="G116" s="143"/>
      <c r="H116" s="143"/>
      <c r="I116" s="143"/>
      <c r="J116" s="98">
        <v>0</v>
      </c>
      <c r="K116" s="143"/>
      <c r="L116" s="142"/>
      <c r="M116" s="143"/>
      <c r="N116" s="144" t="s">
        <v>39</v>
      </c>
      <c r="O116" s="143"/>
      <c r="P116" s="143"/>
      <c r="Q116" s="143"/>
      <c r="R116" s="143"/>
      <c r="S116" s="143"/>
      <c r="T116" s="143"/>
      <c r="U116" s="143"/>
      <c r="V116" s="143"/>
      <c r="W116" s="143"/>
      <c r="X116" s="143"/>
      <c r="Y116" s="143"/>
      <c r="Z116" s="143"/>
      <c r="AA116" s="143"/>
      <c r="AB116" s="143"/>
      <c r="AC116" s="143"/>
      <c r="AD116" s="143"/>
      <c r="AE116" s="143"/>
      <c r="AF116" s="143"/>
      <c r="AG116" s="143"/>
      <c r="AH116" s="143"/>
      <c r="AI116" s="143"/>
      <c r="AJ116" s="143"/>
      <c r="AK116" s="143"/>
      <c r="AL116" s="143"/>
      <c r="AM116" s="143"/>
      <c r="AN116" s="143"/>
      <c r="AO116" s="143"/>
      <c r="AP116" s="143"/>
      <c r="AQ116" s="143"/>
      <c r="AR116" s="143"/>
      <c r="AS116" s="143"/>
      <c r="AT116" s="143"/>
      <c r="AU116" s="143"/>
      <c r="AV116" s="143"/>
      <c r="AW116" s="143"/>
      <c r="AX116" s="143"/>
      <c r="AY116" s="145" t="s">
        <v>129</v>
      </c>
      <c r="AZ116" s="143"/>
      <c r="BA116" s="143"/>
      <c r="BB116" s="143"/>
      <c r="BC116" s="143"/>
      <c r="BD116" s="143"/>
      <c r="BE116" s="146">
        <f t="shared" si="0"/>
        <v>0</v>
      </c>
      <c r="BF116" s="146">
        <f t="shared" si="1"/>
        <v>0</v>
      </c>
      <c r="BG116" s="146">
        <f t="shared" si="2"/>
        <v>0</v>
      </c>
      <c r="BH116" s="146">
        <f t="shared" si="3"/>
        <v>0</v>
      </c>
      <c r="BI116" s="146">
        <f t="shared" si="4"/>
        <v>0</v>
      </c>
      <c r="BJ116" s="145" t="s">
        <v>130</v>
      </c>
      <c r="BK116" s="143"/>
      <c r="BL116" s="143"/>
      <c r="BM116" s="143"/>
    </row>
    <row r="117" spans="2:65" s="33" customFormat="1" ht="18" customHeight="1">
      <c r="B117" s="142"/>
      <c r="C117" s="143"/>
      <c r="D117" s="147" t="s">
        <v>135</v>
      </c>
      <c r="E117" s="143"/>
      <c r="F117" s="143"/>
      <c r="G117" s="143"/>
      <c r="H117" s="143"/>
      <c r="I117" s="143"/>
      <c r="J117" s="98">
        <f>ROUND(J30*T117,2)</f>
        <v>0</v>
      </c>
      <c r="K117" s="143"/>
      <c r="L117" s="142"/>
      <c r="M117" s="143"/>
      <c r="N117" s="144" t="s">
        <v>39</v>
      </c>
      <c r="O117" s="143"/>
      <c r="P117" s="143"/>
      <c r="Q117" s="143"/>
      <c r="R117" s="143"/>
      <c r="S117" s="143"/>
      <c r="T117" s="143"/>
      <c r="U117" s="143"/>
      <c r="V117" s="143"/>
      <c r="W117" s="143"/>
      <c r="X117" s="143"/>
      <c r="Y117" s="143"/>
      <c r="Z117" s="143"/>
      <c r="AA117" s="143"/>
      <c r="AB117" s="143"/>
      <c r="AC117" s="143"/>
      <c r="AD117" s="143"/>
      <c r="AE117" s="143"/>
      <c r="AF117" s="143"/>
      <c r="AG117" s="143"/>
      <c r="AH117" s="143"/>
      <c r="AI117" s="143"/>
      <c r="AJ117" s="143"/>
      <c r="AK117" s="143"/>
      <c r="AL117" s="143"/>
      <c r="AM117" s="143"/>
      <c r="AN117" s="143"/>
      <c r="AO117" s="143"/>
      <c r="AP117" s="143"/>
      <c r="AQ117" s="143"/>
      <c r="AR117" s="143"/>
      <c r="AS117" s="143"/>
      <c r="AT117" s="143"/>
      <c r="AU117" s="143"/>
      <c r="AV117" s="143"/>
      <c r="AW117" s="143"/>
      <c r="AX117" s="143"/>
      <c r="AY117" s="145" t="s">
        <v>136</v>
      </c>
      <c r="AZ117" s="143"/>
      <c r="BA117" s="143"/>
      <c r="BB117" s="143"/>
      <c r="BC117" s="143"/>
      <c r="BD117" s="143"/>
      <c r="BE117" s="146">
        <f t="shared" si="0"/>
        <v>0</v>
      </c>
      <c r="BF117" s="146">
        <f t="shared" si="1"/>
        <v>0</v>
      </c>
      <c r="BG117" s="146">
        <f t="shared" si="2"/>
        <v>0</v>
      </c>
      <c r="BH117" s="146">
        <f t="shared" si="3"/>
        <v>0</v>
      </c>
      <c r="BI117" s="146">
        <f t="shared" si="4"/>
        <v>0</v>
      </c>
      <c r="BJ117" s="145" t="s">
        <v>130</v>
      </c>
      <c r="BK117" s="143"/>
      <c r="BL117" s="143"/>
      <c r="BM117" s="143"/>
    </row>
    <row r="118" spans="2:65" s="33" customFormat="1">
      <c r="B118" s="34"/>
      <c r="L118" s="34"/>
    </row>
    <row r="119" spans="2:65" s="33" customFormat="1" ht="29.25" customHeight="1">
      <c r="B119" s="34"/>
      <c r="C119" s="106" t="s">
        <v>103</v>
      </c>
      <c r="D119" s="107"/>
      <c r="E119" s="107"/>
      <c r="F119" s="107"/>
      <c r="G119" s="107"/>
      <c r="H119" s="107"/>
      <c r="I119" s="107"/>
      <c r="J119" s="108">
        <f>ROUND(J96+J111,2)</f>
        <v>0</v>
      </c>
      <c r="K119" s="107"/>
      <c r="L119" s="34"/>
    </row>
    <row r="120" spans="2:65" s="33" customFormat="1" ht="6.95" customHeight="1">
      <c r="B120" s="50"/>
      <c r="C120" s="51"/>
      <c r="D120" s="51"/>
      <c r="E120" s="51"/>
      <c r="F120" s="51"/>
      <c r="G120" s="51"/>
      <c r="H120" s="51"/>
      <c r="I120" s="51"/>
      <c r="J120" s="51"/>
      <c r="K120" s="51"/>
      <c r="L120" s="34"/>
    </row>
    <row r="124" spans="2:65" s="33" customFormat="1" ht="6.95" customHeight="1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34"/>
    </row>
    <row r="125" spans="2:65" s="33" customFormat="1" ht="24.95" customHeight="1">
      <c r="B125" s="34"/>
      <c r="C125" s="20" t="s">
        <v>137</v>
      </c>
      <c r="L125" s="34"/>
    </row>
    <row r="126" spans="2:65" s="33" customFormat="1" ht="6.95" customHeight="1">
      <c r="B126" s="34"/>
      <c r="L126" s="34"/>
    </row>
    <row r="127" spans="2:65" s="33" customFormat="1" ht="12" customHeight="1">
      <c r="B127" s="34"/>
      <c r="C127" s="26" t="s">
        <v>13</v>
      </c>
      <c r="L127" s="34"/>
    </row>
    <row r="128" spans="2:65" s="33" customFormat="1" ht="16.5" customHeight="1">
      <c r="B128" s="34"/>
      <c r="E128" s="244" t="str">
        <f>E7</f>
        <v>Rekonštrukcia farmy Terezov - Objekt SO.27 - spojovacia chodba</v>
      </c>
      <c r="F128" s="244"/>
      <c r="G128" s="244"/>
      <c r="H128" s="244"/>
      <c r="L128" s="34"/>
    </row>
    <row r="129" spans="2:65" s="33" customFormat="1" ht="12" customHeight="1">
      <c r="B129" s="34"/>
      <c r="C129" s="26" t="s">
        <v>105</v>
      </c>
      <c r="L129" s="34"/>
    </row>
    <row r="130" spans="2:65" s="33" customFormat="1" ht="16.5" customHeight="1">
      <c r="B130" s="34"/>
      <c r="E130" s="227" t="str">
        <f>E9</f>
        <v>plyn - Plynofikácia</v>
      </c>
      <c r="F130" s="227"/>
      <c r="G130" s="227"/>
      <c r="H130" s="227"/>
      <c r="L130" s="34"/>
    </row>
    <row r="131" spans="2:65" s="33" customFormat="1" ht="6.95" customHeight="1">
      <c r="B131" s="34"/>
      <c r="L131" s="34"/>
    </row>
    <row r="132" spans="2:65" s="33" customFormat="1" ht="12" customHeight="1">
      <c r="B132" s="34"/>
      <c r="C132" s="26" t="s">
        <v>17</v>
      </c>
      <c r="F132" s="24" t="str">
        <f>F12</f>
        <v>Kútniky</v>
      </c>
      <c r="I132" s="26" t="s">
        <v>19</v>
      </c>
      <c r="J132" s="60" t="str">
        <f>IF(J12="","",J12)</f>
        <v>Vyplň údaj</v>
      </c>
      <c r="L132" s="34"/>
    </row>
    <row r="133" spans="2:65" s="33" customFormat="1" ht="6.95" customHeight="1">
      <c r="B133" s="34"/>
      <c r="L133" s="34"/>
    </row>
    <row r="134" spans="2:65" s="33" customFormat="1" ht="25.7" customHeight="1">
      <c r="B134" s="34"/>
      <c r="C134" s="26" t="s">
        <v>20</v>
      </c>
      <c r="F134" s="24" t="str">
        <f>E15</f>
        <v>PD Kútniky s.r.o.</v>
      </c>
      <c r="I134" s="26" t="s">
        <v>25</v>
      </c>
      <c r="J134" s="29" t="str">
        <f>E21</f>
        <v xml:space="preserve">Ing.arch. Žalman, CSc </v>
      </c>
      <c r="L134" s="34"/>
    </row>
    <row r="135" spans="2:65" s="33" customFormat="1" ht="15.2" customHeight="1">
      <c r="B135" s="34"/>
      <c r="C135" s="26" t="s">
        <v>23</v>
      </c>
      <c r="F135" s="24" t="str">
        <f>IF(E18="","",E18)</f>
        <v>Vyplň údaj</v>
      </c>
      <c r="I135" s="26" t="s">
        <v>28</v>
      </c>
      <c r="J135" s="29" t="str">
        <f>E24</f>
        <v>Rosoft s.r.o.</v>
      </c>
      <c r="L135" s="34"/>
    </row>
    <row r="136" spans="2:65" s="33" customFormat="1" ht="10.35" customHeight="1">
      <c r="B136" s="34"/>
      <c r="L136" s="34"/>
    </row>
    <row r="137" spans="2:65" s="148" customFormat="1" ht="29.25" customHeight="1">
      <c r="B137" s="149"/>
      <c r="C137" s="150" t="s">
        <v>138</v>
      </c>
      <c r="D137" s="151" t="s">
        <v>58</v>
      </c>
      <c r="E137" s="151" t="s">
        <v>54</v>
      </c>
      <c r="F137" s="151" t="s">
        <v>55</v>
      </c>
      <c r="G137" s="151" t="s">
        <v>139</v>
      </c>
      <c r="H137" s="151" t="s">
        <v>140</v>
      </c>
      <c r="I137" s="151" t="s">
        <v>141</v>
      </c>
      <c r="J137" s="152" t="s">
        <v>110</v>
      </c>
      <c r="K137" s="153" t="s">
        <v>142</v>
      </c>
      <c r="L137" s="149"/>
      <c r="M137" s="66"/>
      <c r="N137" s="67" t="s">
        <v>37</v>
      </c>
      <c r="O137" s="67" t="s">
        <v>143</v>
      </c>
      <c r="P137" s="67" t="s">
        <v>144</v>
      </c>
      <c r="Q137" s="67" t="s">
        <v>145</v>
      </c>
      <c r="R137" s="67" t="s">
        <v>146</v>
      </c>
      <c r="S137" s="67" t="s">
        <v>147</v>
      </c>
      <c r="T137" s="68" t="s">
        <v>148</v>
      </c>
    </row>
    <row r="138" spans="2:65" s="33" customFormat="1" ht="22.9" customHeight="1">
      <c r="B138" s="34"/>
      <c r="C138" s="72" t="s">
        <v>107</v>
      </c>
      <c r="J138" s="154">
        <f>BK138</f>
        <v>0</v>
      </c>
      <c r="L138" s="34"/>
      <c r="M138" s="69"/>
      <c r="N138" s="61"/>
      <c r="O138" s="61"/>
      <c r="P138" s="155">
        <f>P139+P182+P196</f>
        <v>0</v>
      </c>
      <c r="Q138" s="61"/>
      <c r="R138" s="155">
        <f>R139+R182+R196</f>
        <v>17.324017079339995</v>
      </c>
      <c r="S138" s="61"/>
      <c r="T138" s="156">
        <f>T139+T182+T196</f>
        <v>0.10929999999999999</v>
      </c>
      <c r="AT138" s="16" t="s">
        <v>72</v>
      </c>
      <c r="AU138" s="16" t="s">
        <v>112</v>
      </c>
      <c r="BK138" s="157">
        <f>BK139+BK182+BK196</f>
        <v>0</v>
      </c>
    </row>
    <row r="139" spans="2:65" s="158" customFormat="1" ht="25.9" customHeight="1">
      <c r="B139" s="159"/>
      <c r="D139" s="160" t="s">
        <v>72</v>
      </c>
      <c r="E139" s="161" t="s">
        <v>149</v>
      </c>
      <c r="F139" s="161" t="s">
        <v>150</v>
      </c>
      <c r="I139" s="162"/>
      <c r="J139" s="163">
        <f>BK139</f>
        <v>0</v>
      </c>
      <c r="L139" s="159"/>
      <c r="M139" s="164"/>
      <c r="P139" s="165">
        <f>P140+P169+P177+P180</f>
        <v>0</v>
      </c>
      <c r="R139" s="165">
        <f>R140+R169+R177+R180</f>
        <v>17.062155679999996</v>
      </c>
      <c r="T139" s="166">
        <f>T140+T169+T177+T180</f>
        <v>0</v>
      </c>
      <c r="AR139" s="160" t="s">
        <v>81</v>
      </c>
      <c r="AT139" s="167" t="s">
        <v>72</v>
      </c>
      <c r="AU139" s="167" t="s">
        <v>73</v>
      </c>
      <c r="AY139" s="160" t="s">
        <v>151</v>
      </c>
      <c r="BK139" s="168">
        <f>BK140+BK169+BK177+BK180</f>
        <v>0</v>
      </c>
    </row>
    <row r="140" spans="2:65" s="158" customFormat="1" ht="22.9" customHeight="1">
      <c r="B140" s="159"/>
      <c r="D140" s="160" t="s">
        <v>72</v>
      </c>
      <c r="E140" s="169" t="s">
        <v>81</v>
      </c>
      <c r="F140" s="169" t="s">
        <v>152</v>
      </c>
      <c r="I140" s="162"/>
      <c r="J140" s="170">
        <f>BK140</f>
        <v>0</v>
      </c>
      <c r="L140" s="159"/>
      <c r="M140" s="164"/>
      <c r="P140" s="165">
        <f>SUM(P141:P168)</f>
        <v>0</v>
      </c>
      <c r="R140" s="165">
        <f>SUM(R141:R168)</f>
        <v>3.1513680000000002E-2</v>
      </c>
      <c r="T140" s="166">
        <f>SUM(T141:T168)</f>
        <v>0</v>
      </c>
      <c r="AR140" s="160" t="s">
        <v>81</v>
      </c>
      <c r="AT140" s="167" t="s">
        <v>72</v>
      </c>
      <c r="AU140" s="167" t="s">
        <v>81</v>
      </c>
      <c r="AY140" s="160" t="s">
        <v>151</v>
      </c>
      <c r="BK140" s="168">
        <f>SUM(BK141:BK168)</f>
        <v>0</v>
      </c>
    </row>
    <row r="141" spans="2:65" s="33" customFormat="1" ht="21.75" customHeight="1">
      <c r="B141" s="142"/>
      <c r="C141" s="171" t="s">
        <v>81</v>
      </c>
      <c r="D141" s="171" t="s">
        <v>153</v>
      </c>
      <c r="E141" s="172" t="s">
        <v>624</v>
      </c>
      <c r="F141" s="173" t="s">
        <v>625</v>
      </c>
      <c r="G141" s="174" t="s">
        <v>161</v>
      </c>
      <c r="H141" s="175">
        <v>68.507999999999996</v>
      </c>
      <c r="I141" s="176"/>
      <c r="J141" s="177">
        <f>ROUND(I141*H141,2)</f>
        <v>0</v>
      </c>
      <c r="K141" s="178"/>
      <c r="L141" s="34"/>
      <c r="M141" s="179"/>
      <c r="N141" s="141" t="s">
        <v>39</v>
      </c>
      <c r="P141" s="180">
        <f>O141*H141</f>
        <v>0</v>
      </c>
      <c r="Q141" s="180">
        <v>0</v>
      </c>
      <c r="R141" s="180">
        <f>Q141*H141</f>
        <v>0</v>
      </c>
      <c r="S141" s="180">
        <v>0</v>
      </c>
      <c r="T141" s="181">
        <f>S141*H141</f>
        <v>0</v>
      </c>
      <c r="AR141" s="182" t="s">
        <v>157</v>
      </c>
      <c r="AT141" s="182" t="s">
        <v>153</v>
      </c>
      <c r="AU141" s="182" t="s">
        <v>130</v>
      </c>
      <c r="AY141" s="16" t="s">
        <v>151</v>
      </c>
      <c r="BE141" s="102">
        <f>IF(N141="základná",J141,0)</f>
        <v>0</v>
      </c>
      <c r="BF141" s="102">
        <f>IF(N141="znížená",J141,0)</f>
        <v>0</v>
      </c>
      <c r="BG141" s="102">
        <f>IF(N141="zákl. prenesená",J141,0)</f>
        <v>0</v>
      </c>
      <c r="BH141" s="102">
        <f>IF(N141="zníž. prenesená",J141,0)</f>
        <v>0</v>
      </c>
      <c r="BI141" s="102">
        <f>IF(N141="nulová",J141,0)</f>
        <v>0</v>
      </c>
      <c r="BJ141" s="16" t="s">
        <v>130</v>
      </c>
      <c r="BK141" s="102">
        <f>ROUND(I141*H141,2)</f>
        <v>0</v>
      </c>
      <c r="BL141" s="16" t="s">
        <v>157</v>
      </c>
      <c r="BM141" s="182" t="s">
        <v>626</v>
      </c>
    </row>
    <row r="142" spans="2:65" s="183" customFormat="1">
      <c r="B142" s="184"/>
      <c r="D142" s="185" t="s">
        <v>163</v>
      </c>
      <c r="E142" s="186" t="s">
        <v>611</v>
      </c>
      <c r="F142" s="187" t="s">
        <v>627</v>
      </c>
      <c r="H142" s="188">
        <v>68.507999999999996</v>
      </c>
      <c r="I142" s="189"/>
      <c r="L142" s="184"/>
      <c r="M142" s="190"/>
      <c r="T142" s="191"/>
      <c r="AT142" s="186" t="s">
        <v>163</v>
      </c>
      <c r="AU142" s="186" t="s">
        <v>130</v>
      </c>
      <c r="AV142" s="183" t="s">
        <v>130</v>
      </c>
      <c r="AW142" s="183" t="s">
        <v>27</v>
      </c>
      <c r="AX142" s="183" t="s">
        <v>81</v>
      </c>
      <c r="AY142" s="186" t="s">
        <v>151</v>
      </c>
    </row>
    <row r="143" spans="2:65" s="33" customFormat="1" ht="21.75" customHeight="1">
      <c r="B143" s="142"/>
      <c r="C143" s="171" t="s">
        <v>130</v>
      </c>
      <c r="D143" s="171" t="s">
        <v>153</v>
      </c>
      <c r="E143" s="172" t="s">
        <v>496</v>
      </c>
      <c r="F143" s="173" t="s">
        <v>497</v>
      </c>
      <c r="G143" s="174" t="s">
        <v>161</v>
      </c>
      <c r="H143" s="175">
        <v>35.423999999999999</v>
      </c>
      <c r="I143" s="176"/>
      <c r="J143" s="177">
        <f>ROUND(I143*H143,2)</f>
        <v>0</v>
      </c>
      <c r="K143" s="178"/>
      <c r="L143" s="34"/>
      <c r="M143" s="179"/>
      <c r="N143" s="141" t="s">
        <v>39</v>
      </c>
      <c r="P143" s="180">
        <f>O143*H143</f>
        <v>0</v>
      </c>
      <c r="Q143" s="180">
        <v>0</v>
      </c>
      <c r="R143" s="180">
        <f>Q143*H143</f>
        <v>0</v>
      </c>
      <c r="S143" s="180">
        <v>0</v>
      </c>
      <c r="T143" s="181">
        <f>S143*H143</f>
        <v>0</v>
      </c>
      <c r="AR143" s="182" t="s">
        <v>157</v>
      </c>
      <c r="AT143" s="182" t="s">
        <v>153</v>
      </c>
      <c r="AU143" s="182" t="s">
        <v>130</v>
      </c>
      <c r="AY143" s="16" t="s">
        <v>151</v>
      </c>
      <c r="BE143" s="102">
        <f>IF(N143="základná",J143,0)</f>
        <v>0</v>
      </c>
      <c r="BF143" s="102">
        <f>IF(N143="znížená",J143,0)</f>
        <v>0</v>
      </c>
      <c r="BG143" s="102">
        <f>IF(N143="zákl. prenesená",J143,0)</f>
        <v>0</v>
      </c>
      <c r="BH143" s="102">
        <f>IF(N143="zníž. prenesená",J143,0)</f>
        <v>0</v>
      </c>
      <c r="BI143" s="102">
        <f>IF(N143="nulová",J143,0)</f>
        <v>0</v>
      </c>
      <c r="BJ143" s="16" t="s">
        <v>130</v>
      </c>
      <c r="BK143" s="102">
        <f>ROUND(I143*H143,2)</f>
        <v>0</v>
      </c>
      <c r="BL143" s="16" t="s">
        <v>157</v>
      </c>
      <c r="BM143" s="182" t="s">
        <v>628</v>
      </c>
    </row>
    <row r="144" spans="2:65" s="183" customFormat="1">
      <c r="B144" s="184"/>
      <c r="D144" s="185" t="s">
        <v>163</v>
      </c>
      <c r="E144" s="186" t="s">
        <v>609</v>
      </c>
      <c r="F144" s="187" t="s">
        <v>629</v>
      </c>
      <c r="H144" s="188">
        <v>35.423999999999999</v>
      </c>
      <c r="I144" s="189"/>
      <c r="L144" s="184"/>
      <c r="M144" s="190"/>
      <c r="T144" s="191"/>
      <c r="AT144" s="186" t="s">
        <v>163</v>
      </c>
      <c r="AU144" s="186" t="s">
        <v>130</v>
      </c>
      <c r="AV144" s="183" t="s">
        <v>130</v>
      </c>
      <c r="AW144" s="183" t="s">
        <v>27</v>
      </c>
      <c r="AX144" s="183" t="s">
        <v>81</v>
      </c>
      <c r="AY144" s="186" t="s">
        <v>151</v>
      </c>
    </row>
    <row r="145" spans="2:65" s="33" customFormat="1" ht="37.9" customHeight="1">
      <c r="B145" s="142"/>
      <c r="C145" s="171" t="s">
        <v>166</v>
      </c>
      <c r="D145" s="171" t="s">
        <v>153</v>
      </c>
      <c r="E145" s="172" t="s">
        <v>500</v>
      </c>
      <c r="F145" s="173" t="s">
        <v>501</v>
      </c>
      <c r="G145" s="174" t="s">
        <v>161</v>
      </c>
      <c r="H145" s="175">
        <v>35.423999999999999</v>
      </c>
      <c r="I145" s="176"/>
      <c r="J145" s="177">
        <f>ROUND(I145*H145,2)</f>
        <v>0</v>
      </c>
      <c r="K145" s="178"/>
      <c r="L145" s="34"/>
      <c r="M145" s="179"/>
      <c r="N145" s="141" t="s">
        <v>39</v>
      </c>
      <c r="P145" s="180">
        <f>O145*H145</f>
        <v>0</v>
      </c>
      <c r="Q145" s="180">
        <v>0</v>
      </c>
      <c r="R145" s="180">
        <f>Q145*H145</f>
        <v>0</v>
      </c>
      <c r="S145" s="180">
        <v>0</v>
      </c>
      <c r="T145" s="181">
        <f>S145*H145</f>
        <v>0</v>
      </c>
      <c r="AR145" s="182" t="s">
        <v>157</v>
      </c>
      <c r="AT145" s="182" t="s">
        <v>153</v>
      </c>
      <c r="AU145" s="182" t="s">
        <v>130</v>
      </c>
      <c r="AY145" s="16" t="s">
        <v>151</v>
      </c>
      <c r="BE145" s="102">
        <f>IF(N145="základná",J145,0)</f>
        <v>0</v>
      </c>
      <c r="BF145" s="102">
        <f>IF(N145="znížená",J145,0)</f>
        <v>0</v>
      </c>
      <c r="BG145" s="102">
        <f>IF(N145="zákl. prenesená",J145,0)</f>
        <v>0</v>
      </c>
      <c r="BH145" s="102">
        <f>IF(N145="zníž. prenesená",J145,0)</f>
        <v>0</v>
      </c>
      <c r="BI145" s="102">
        <f>IF(N145="nulová",J145,0)</f>
        <v>0</v>
      </c>
      <c r="BJ145" s="16" t="s">
        <v>130</v>
      </c>
      <c r="BK145" s="102">
        <f>ROUND(I145*H145,2)</f>
        <v>0</v>
      </c>
      <c r="BL145" s="16" t="s">
        <v>157</v>
      </c>
      <c r="BM145" s="182" t="s">
        <v>630</v>
      </c>
    </row>
    <row r="146" spans="2:65" s="183" customFormat="1">
      <c r="B146" s="184"/>
      <c r="D146" s="185" t="s">
        <v>163</v>
      </c>
      <c r="E146" s="186"/>
      <c r="F146" s="187" t="s">
        <v>609</v>
      </c>
      <c r="H146" s="188">
        <v>35.423999999999999</v>
      </c>
      <c r="I146" s="189"/>
      <c r="L146" s="184"/>
      <c r="M146" s="190"/>
      <c r="T146" s="191"/>
      <c r="AT146" s="186" t="s">
        <v>163</v>
      </c>
      <c r="AU146" s="186" t="s">
        <v>130</v>
      </c>
      <c r="AV146" s="183" t="s">
        <v>130</v>
      </c>
      <c r="AW146" s="183" t="s">
        <v>27</v>
      </c>
      <c r="AX146" s="183" t="s">
        <v>81</v>
      </c>
      <c r="AY146" s="186" t="s">
        <v>151</v>
      </c>
    </row>
    <row r="147" spans="2:65" s="33" customFormat="1" ht="37.9" customHeight="1">
      <c r="B147" s="142"/>
      <c r="C147" s="171" t="s">
        <v>157</v>
      </c>
      <c r="D147" s="171" t="s">
        <v>153</v>
      </c>
      <c r="E147" s="172" t="s">
        <v>631</v>
      </c>
      <c r="F147" s="173" t="s">
        <v>632</v>
      </c>
      <c r="G147" s="174" t="s">
        <v>161</v>
      </c>
      <c r="H147" s="175">
        <v>68.507999999999996</v>
      </c>
      <c r="I147" s="176"/>
      <c r="J147" s="177">
        <f>ROUND(I147*H147,2)</f>
        <v>0</v>
      </c>
      <c r="K147" s="178"/>
      <c r="L147" s="34"/>
      <c r="M147" s="179"/>
      <c r="N147" s="141" t="s">
        <v>39</v>
      </c>
      <c r="P147" s="180">
        <f>O147*H147</f>
        <v>0</v>
      </c>
      <c r="Q147" s="180">
        <v>0</v>
      </c>
      <c r="R147" s="180">
        <f>Q147*H147</f>
        <v>0</v>
      </c>
      <c r="S147" s="180">
        <v>0</v>
      </c>
      <c r="T147" s="181">
        <f>S147*H147</f>
        <v>0</v>
      </c>
      <c r="AR147" s="182" t="s">
        <v>157</v>
      </c>
      <c r="AT147" s="182" t="s">
        <v>153</v>
      </c>
      <c r="AU147" s="182" t="s">
        <v>130</v>
      </c>
      <c r="AY147" s="16" t="s">
        <v>151</v>
      </c>
      <c r="BE147" s="102">
        <f>IF(N147="základná",J147,0)</f>
        <v>0</v>
      </c>
      <c r="BF147" s="102">
        <f>IF(N147="znížená",J147,0)</f>
        <v>0</v>
      </c>
      <c r="BG147" s="102">
        <f>IF(N147="zákl. prenesená",J147,0)</f>
        <v>0</v>
      </c>
      <c r="BH147" s="102">
        <f>IF(N147="zníž. prenesená",J147,0)</f>
        <v>0</v>
      </c>
      <c r="BI147" s="102">
        <f>IF(N147="nulová",J147,0)</f>
        <v>0</v>
      </c>
      <c r="BJ147" s="16" t="s">
        <v>130</v>
      </c>
      <c r="BK147" s="102">
        <f>ROUND(I147*H147,2)</f>
        <v>0</v>
      </c>
      <c r="BL147" s="16" t="s">
        <v>157</v>
      </c>
      <c r="BM147" s="182" t="s">
        <v>633</v>
      </c>
    </row>
    <row r="148" spans="2:65" s="183" customFormat="1">
      <c r="B148" s="184"/>
      <c r="D148" s="185" t="s">
        <v>163</v>
      </c>
      <c r="E148" s="186"/>
      <c r="F148" s="187" t="s">
        <v>611</v>
      </c>
      <c r="H148" s="188">
        <v>68.507999999999996</v>
      </c>
      <c r="I148" s="189"/>
      <c r="L148" s="184"/>
      <c r="M148" s="190"/>
      <c r="T148" s="191"/>
      <c r="AT148" s="186" t="s">
        <v>163</v>
      </c>
      <c r="AU148" s="186" t="s">
        <v>130</v>
      </c>
      <c r="AV148" s="183" t="s">
        <v>130</v>
      </c>
      <c r="AW148" s="183" t="s">
        <v>27</v>
      </c>
      <c r="AX148" s="183" t="s">
        <v>81</v>
      </c>
      <c r="AY148" s="186" t="s">
        <v>151</v>
      </c>
    </row>
    <row r="149" spans="2:65" s="33" customFormat="1" ht="24.2" customHeight="1">
      <c r="B149" s="142"/>
      <c r="C149" s="171" t="s">
        <v>172</v>
      </c>
      <c r="D149" s="171" t="s">
        <v>153</v>
      </c>
      <c r="E149" s="172" t="s">
        <v>634</v>
      </c>
      <c r="F149" s="173" t="s">
        <v>635</v>
      </c>
      <c r="G149" s="174" t="s">
        <v>161</v>
      </c>
      <c r="H149" s="175">
        <v>68.507999999999996</v>
      </c>
      <c r="I149" s="176"/>
      <c r="J149" s="177">
        <f>ROUND(I149*H149,2)</f>
        <v>0</v>
      </c>
      <c r="K149" s="178"/>
      <c r="L149" s="34"/>
      <c r="M149" s="179"/>
      <c r="N149" s="141" t="s">
        <v>39</v>
      </c>
      <c r="P149" s="180">
        <f>O149*H149</f>
        <v>0</v>
      </c>
      <c r="Q149" s="180">
        <v>4.6000000000000001E-4</v>
      </c>
      <c r="R149" s="180">
        <f>Q149*H149</f>
        <v>3.1513680000000002E-2</v>
      </c>
      <c r="S149" s="180">
        <v>0</v>
      </c>
      <c r="T149" s="181">
        <f>S149*H149</f>
        <v>0</v>
      </c>
      <c r="AR149" s="182" t="s">
        <v>157</v>
      </c>
      <c r="AT149" s="182" t="s">
        <v>153</v>
      </c>
      <c r="AU149" s="182" t="s">
        <v>130</v>
      </c>
      <c r="AY149" s="16" t="s">
        <v>151</v>
      </c>
      <c r="BE149" s="102">
        <f>IF(N149="základná",J149,0)</f>
        <v>0</v>
      </c>
      <c r="BF149" s="102">
        <f>IF(N149="znížená",J149,0)</f>
        <v>0</v>
      </c>
      <c r="BG149" s="102">
        <f>IF(N149="zákl. prenesená",J149,0)</f>
        <v>0</v>
      </c>
      <c r="BH149" s="102">
        <f>IF(N149="zníž. prenesená",J149,0)</f>
        <v>0</v>
      </c>
      <c r="BI149" s="102">
        <f>IF(N149="nulová",J149,0)</f>
        <v>0</v>
      </c>
      <c r="BJ149" s="16" t="s">
        <v>130</v>
      </c>
      <c r="BK149" s="102">
        <f>ROUND(I149*H149,2)</f>
        <v>0</v>
      </c>
      <c r="BL149" s="16" t="s">
        <v>157</v>
      </c>
      <c r="BM149" s="182" t="s">
        <v>636</v>
      </c>
    </row>
    <row r="150" spans="2:65" s="183" customFormat="1">
      <c r="B150" s="184"/>
      <c r="D150" s="185" t="s">
        <v>163</v>
      </c>
      <c r="E150" s="186"/>
      <c r="F150" s="187" t="s">
        <v>611</v>
      </c>
      <c r="H150" s="188">
        <v>68.507999999999996</v>
      </c>
      <c r="I150" s="189"/>
      <c r="L150" s="184"/>
      <c r="M150" s="190"/>
      <c r="T150" s="191"/>
      <c r="AT150" s="186" t="s">
        <v>163</v>
      </c>
      <c r="AU150" s="186" t="s">
        <v>130</v>
      </c>
      <c r="AV150" s="183" t="s">
        <v>130</v>
      </c>
      <c r="AW150" s="183" t="s">
        <v>27</v>
      </c>
      <c r="AX150" s="183" t="s">
        <v>81</v>
      </c>
      <c r="AY150" s="186" t="s">
        <v>151</v>
      </c>
    </row>
    <row r="151" spans="2:65" s="33" customFormat="1" ht="24.2" customHeight="1">
      <c r="B151" s="142"/>
      <c r="C151" s="171" t="s">
        <v>171</v>
      </c>
      <c r="D151" s="171" t="s">
        <v>153</v>
      </c>
      <c r="E151" s="172" t="s">
        <v>637</v>
      </c>
      <c r="F151" s="173" t="s">
        <v>638</v>
      </c>
      <c r="G151" s="174" t="s">
        <v>161</v>
      </c>
      <c r="H151" s="175">
        <v>68.507999999999996</v>
      </c>
      <c r="I151" s="176"/>
      <c r="J151" s="177">
        <f>ROUND(I151*H151,2)</f>
        <v>0</v>
      </c>
      <c r="K151" s="178"/>
      <c r="L151" s="34"/>
      <c r="M151" s="179"/>
      <c r="N151" s="141" t="s">
        <v>39</v>
      </c>
      <c r="P151" s="180">
        <f>O151*H151</f>
        <v>0</v>
      </c>
      <c r="Q151" s="180">
        <v>0</v>
      </c>
      <c r="R151" s="180">
        <f>Q151*H151</f>
        <v>0</v>
      </c>
      <c r="S151" s="180">
        <v>0</v>
      </c>
      <c r="T151" s="181">
        <f>S151*H151</f>
        <v>0</v>
      </c>
      <c r="AR151" s="182" t="s">
        <v>157</v>
      </c>
      <c r="AT151" s="182" t="s">
        <v>153</v>
      </c>
      <c r="AU151" s="182" t="s">
        <v>130</v>
      </c>
      <c r="AY151" s="16" t="s">
        <v>151</v>
      </c>
      <c r="BE151" s="102">
        <f>IF(N151="základná",J151,0)</f>
        <v>0</v>
      </c>
      <c r="BF151" s="102">
        <f>IF(N151="znížená",J151,0)</f>
        <v>0</v>
      </c>
      <c r="BG151" s="102">
        <f>IF(N151="zákl. prenesená",J151,0)</f>
        <v>0</v>
      </c>
      <c r="BH151" s="102">
        <f>IF(N151="zníž. prenesená",J151,0)</f>
        <v>0</v>
      </c>
      <c r="BI151" s="102">
        <f>IF(N151="nulová",J151,0)</f>
        <v>0</v>
      </c>
      <c r="BJ151" s="16" t="s">
        <v>130</v>
      </c>
      <c r="BK151" s="102">
        <f>ROUND(I151*H151,2)</f>
        <v>0</v>
      </c>
      <c r="BL151" s="16" t="s">
        <v>157</v>
      </c>
      <c r="BM151" s="182" t="s">
        <v>639</v>
      </c>
    </row>
    <row r="152" spans="2:65" s="183" customFormat="1">
      <c r="B152" s="184"/>
      <c r="D152" s="185" t="s">
        <v>163</v>
      </c>
      <c r="E152" s="186"/>
      <c r="F152" s="187" t="s">
        <v>611</v>
      </c>
      <c r="H152" s="188">
        <v>68.507999999999996</v>
      </c>
      <c r="I152" s="189"/>
      <c r="L152" s="184"/>
      <c r="M152" s="190"/>
      <c r="T152" s="191"/>
      <c r="AT152" s="186" t="s">
        <v>163</v>
      </c>
      <c r="AU152" s="186" t="s">
        <v>130</v>
      </c>
      <c r="AV152" s="183" t="s">
        <v>130</v>
      </c>
      <c r="AW152" s="183" t="s">
        <v>27</v>
      </c>
      <c r="AX152" s="183" t="s">
        <v>81</v>
      </c>
      <c r="AY152" s="186" t="s">
        <v>151</v>
      </c>
    </row>
    <row r="153" spans="2:65" s="33" customFormat="1" ht="21.75" customHeight="1">
      <c r="B153" s="142"/>
      <c r="C153" s="171" t="s">
        <v>179</v>
      </c>
      <c r="D153" s="171" t="s">
        <v>153</v>
      </c>
      <c r="E153" s="172" t="s">
        <v>640</v>
      </c>
      <c r="F153" s="173" t="s">
        <v>641</v>
      </c>
      <c r="G153" s="174" t="s">
        <v>161</v>
      </c>
      <c r="H153" s="175">
        <v>3.149</v>
      </c>
      <c r="I153" s="176"/>
      <c r="J153" s="177">
        <f>ROUND(I153*H153,2)</f>
        <v>0</v>
      </c>
      <c r="K153" s="178"/>
      <c r="L153" s="34"/>
      <c r="M153" s="179"/>
      <c r="N153" s="141" t="s">
        <v>39</v>
      </c>
      <c r="P153" s="180">
        <f>O153*H153</f>
        <v>0</v>
      </c>
      <c r="Q153" s="180">
        <v>0</v>
      </c>
      <c r="R153" s="180">
        <f>Q153*H153</f>
        <v>0</v>
      </c>
      <c r="S153" s="180">
        <v>0</v>
      </c>
      <c r="T153" s="181">
        <f>S153*H153</f>
        <v>0</v>
      </c>
      <c r="AR153" s="182" t="s">
        <v>157</v>
      </c>
      <c r="AT153" s="182" t="s">
        <v>153</v>
      </c>
      <c r="AU153" s="182" t="s">
        <v>130</v>
      </c>
      <c r="AY153" s="16" t="s">
        <v>151</v>
      </c>
      <c r="BE153" s="102">
        <f>IF(N153="základná",J153,0)</f>
        <v>0</v>
      </c>
      <c r="BF153" s="102">
        <f>IF(N153="znížená",J153,0)</f>
        <v>0</v>
      </c>
      <c r="BG153" s="102">
        <f>IF(N153="zákl. prenesená",J153,0)</f>
        <v>0</v>
      </c>
      <c r="BH153" s="102">
        <f>IF(N153="zníž. prenesená",J153,0)</f>
        <v>0</v>
      </c>
      <c r="BI153" s="102">
        <f>IF(N153="nulová",J153,0)</f>
        <v>0</v>
      </c>
      <c r="BJ153" s="16" t="s">
        <v>130</v>
      </c>
      <c r="BK153" s="102">
        <f>ROUND(I153*H153,2)</f>
        <v>0</v>
      </c>
      <c r="BL153" s="16" t="s">
        <v>157</v>
      </c>
      <c r="BM153" s="182" t="s">
        <v>642</v>
      </c>
    </row>
    <row r="154" spans="2:65" s="183" customFormat="1">
      <c r="B154" s="184"/>
      <c r="D154" s="185" t="s">
        <v>163</v>
      </c>
      <c r="E154" s="186"/>
      <c r="F154" s="187" t="s">
        <v>643</v>
      </c>
      <c r="H154" s="188">
        <v>0.14899999999999999</v>
      </c>
      <c r="I154" s="189"/>
      <c r="L154" s="184"/>
      <c r="M154" s="190"/>
      <c r="T154" s="191"/>
      <c r="AT154" s="186" t="s">
        <v>163</v>
      </c>
      <c r="AU154" s="186" t="s">
        <v>130</v>
      </c>
      <c r="AV154" s="183" t="s">
        <v>130</v>
      </c>
      <c r="AW154" s="183" t="s">
        <v>27</v>
      </c>
      <c r="AX154" s="183" t="s">
        <v>73</v>
      </c>
      <c r="AY154" s="186" t="s">
        <v>151</v>
      </c>
    </row>
    <row r="155" spans="2:65" s="183" customFormat="1">
      <c r="B155" s="184"/>
      <c r="D155" s="185" t="s">
        <v>163</v>
      </c>
      <c r="E155" s="186"/>
      <c r="F155" s="187" t="s">
        <v>644</v>
      </c>
      <c r="H155" s="188">
        <v>3</v>
      </c>
      <c r="I155" s="189"/>
      <c r="L155" s="184"/>
      <c r="M155" s="190"/>
      <c r="T155" s="191"/>
      <c r="AT155" s="186" t="s">
        <v>163</v>
      </c>
      <c r="AU155" s="186" t="s">
        <v>130</v>
      </c>
      <c r="AV155" s="183" t="s">
        <v>130</v>
      </c>
      <c r="AW155" s="183" t="s">
        <v>27</v>
      </c>
      <c r="AX155" s="183" t="s">
        <v>73</v>
      </c>
      <c r="AY155" s="186" t="s">
        <v>151</v>
      </c>
    </row>
    <row r="156" spans="2:65" s="192" customFormat="1">
      <c r="B156" s="193"/>
      <c r="D156" s="185" t="s">
        <v>163</v>
      </c>
      <c r="E156" s="194" t="s">
        <v>613</v>
      </c>
      <c r="F156" s="195" t="s">
        <v>165</v>
      </c>
      <c r="H156" s="196">
        <v>3.149</v>
      </c>
      <c r="I156" s="197"/>
      <c r="L156" s="193"/>
      <c r="M156" s="198"/>
      <c r="T156" s="199"/>
      <c r="AT156" s="194" t="s">
        <v>163</v>
      </c>
      <c r="AU156" s="194" t="s">
        <v>130</v>
      </c>
      <c r="AV156" s="192" t="s">
        <v>157</v>
      </c>
      <c r="AW156" s="192" t="s">
        <v>27</v>
      </c>
      <c r="AX156" s="192" t="s">
        <v>81</v>
      </c>
      <c r="AY156" s="194" t="s">
        <v>151</v>
      </c>
    </row>
    <row r="157" spans="2:65" s="33" customFormat="1" ht="24.2" customHeight="1">
      <c r="B157" s="142"/>
      <c r="C157" s="171" t="s">
        <v>175</v>
      </c>
      <c r="D157" s="171" t="s">
        <v>153</v>
      </c>
      <c r="E157" s="172" t="s">
        <v>645</v>
      </c>
      <c r="F157" s="173" t="s">
        <v>646</v>
      </c>
      <c r="G157" s="174" t="s">
        <v>161</v>
      </c>
      <c r="H157" s="175">
        <v>31.49</v>
      </c>
      <c r="I157" s="176"/>
      <c r="J157" s="177">
        <f>ROUND(I157*H157,2)</f>
        <v>0</v>
      </c>
      <c r="K157" s="178"/>
      <c r="L157" s="34"/>
      <c r="M157" s="179"/>
      <c r="N157" s="141" t="s">
        <v>39</v>
      </c>
      <c r="P157" s="180">
        <f>O157*H157</f>
        <v>0</v>
      </c>
      <c r="Q157" s="180">
        <v>0</v>
      </c>
      <c r="R157" s="180">
        <f>Q157*H157</f>
        <v>0</v>
      </c>
      <c r="S157" s="180">
        <v>0</v>
      </c>
      <c r="T157" s="181">
        <f>S157*H157</f>
        <v>0</v>
      </c>
      <c r="AR157" s="182" t="s">
        <v>157</v>
      </c>
      <c r="AT157" s="182" t="s">
        <v>153</v>
      </c>
      <c r="AU157" s="182" t="s">
        <v>130</v>
      </c>
      <c r="AY157" s="16" t="s">
        <v>151</v>
      </c>
      <c r="BE157" s="102">
        <f>IF(N157="základná",J157,0)</f>
        <v>0</v>
      </c>
      <c r="BF157" s="102">
        <f>IF(N157="znížená",J157,0)</f>
        <v>0</v>
      </c>
      <c r="BG157" s="102">
        <f>IF(N157="zákl. prenesená",J157,0)</f>
        <v>0</v>
      </c>
      <c r="BH157" s="102">
        <f>IF(N157="zníž. prenesená",J157,0)</f>
        <v>0</v>
      </c>
      <c r="BI157" s="102">
        <f>IF(N157="nulová",J157,0)</f>
        <v>0</v>
      </c>
      <c r="BJ157" s="16" t="s">
        <v>130</v>
      </c>
      <c r="BK157" s="102">
        <f>ROUND(I157*H157,2)</f>
        <v>0</v>
      </c>
      <c r="BL157" s="16" t="s">
        <v>157</v>
      </c>
      <c r="BM157" s="182" t="s">
        <v>647</v>
      </c>
    </row>
    <row r="158" spans="2:65" s="183" customFormat="1">
      <c r="B158" s="184"/>
      <c r="D158" s="185" t="s">
        <v>163</v>
      </c>
      <c r="E158" s="186"/>
      <c r="F158" s="187" t="s">
        <v>648</v>
      </c>
      <c r="H158" s="188">
        <v>31.49</v>
      </c>
      <c r="I158" s="189"/>
      <c r="L158" s="184"/>
      <c r="M158" s="190"/>
      <c r="T158" s="191"/>
      <c r="AT158" s="186" t="s">
        <v>163</v>
      </c>
      <c r="AU158" s="186" t="s">
        <v>130</v>
      </c>
      <c r="AV158" s="183" t="s">
        <v>130</v>
      </c>
      <c r="AW158" s="183" t="s">
        <v>27</v>
      </c>
      <c r="AX158" s="183" t="s">
        <v>81</v>
      </c>
      <c r="AY158" s="186" t="s">
        <v>151</v>
      </c>
    </row>
    <row r="159" spans="2:65" s="33" customFormat="1" ht="24.2" customHeight="1">
      <c r="B159" s="142"/>
      <c r="C159" s="171" t="s">
        <v>186</v>
      </c>
      <c r="D159" s="171" t="s">
        <v>153</v>
      </c>
      <c r="E159" s="172" t="s">
        <v>510</v>
      </c>
      <c r="F159" s="173" t="s">
        <v>511</v>
      </c>
      <c r="G159" s="174" t="s">
        <v>161</v>
      </c>
      <c r="H159" s="175">
        <v>3.149</v>
      </c>
      <c r="I159" s="176"/>
      <c r="J159" s="177">
        <f>ROUND(I159*H159,2)</f>
        <v>0</v>
      </c>
      <c r="K159" s="178"/>
      <c r="L159" s="34"/>
      <c r="M159" s="179"/>
      <c r="N159" s="141" t="s">
        <v>39</v>
      </c>
      <c r="P159" s="180">
        <f>O159*H159</f>
        <v>0</v>
      </c>
      <c r="Q159" s="180">
        <v>0</v>
      </c>
      <c r="R159" s="180">
        <f>Q159*H159</f>
        <v>0</v>
      </c>
      <c r="S159" s="180">
        <v>0</v>
      </c>
      <c r="T159" s="181">
        <f>S159*H159</f>
        <v>0</v>
      </c>
      <c r="AR159" s="182" t="s">
        <v>157</v>
      </c>
      <c r="AT159" s="182" t="s">
        <v>153</v>
      </c>
      <c r="AU159" s="182" t="s">
        <v>130</v>
      </c>
      <c r="AY159" s="16" t="s">
        <v>151</v>
      </c>
      <c r="BE159" s="102">
        <f>IF(N159="základná",J159,0)</f>
        <v>0</v>
      </c>
      <c r="BF159" s="102">
        <f>IF(N159="znížená",J159,0)</f>
        <v>0</v>
      </c>
      <c r="BG159" s="102">
        <f>IF(N159="zákl. prenesená",J159,0)</f>
        <v>0</v>
      </c>
      <c r="BH159" s="102">
        <f>IF(N159="zníž. prenesená",J159,0)</f>
        <v>0</v>
      </c>
      <c r="BI159" s="102">
        <f>IF(N159="nulová",J159,0)</f>
        <v>0</v>
      </c>
      <c r="BJ159" s="16" t="s">
        <v>130</v>
      </c>
      <c r="BK159" s="102">
        <f>ROUND(I159*H159,2)</f>
        <v>0</v>
      </c>
      <c r="BL159" s="16" t="s">
        <v>157</v>
      </c>
      <c r="BM159" s="182" t="s">
        <v>649</v>
      </c>
    </row>
    <row r="160" spans="2:65" s="183" customFormat="1">
      <c r="B160" s="184"/>
      <c r="D160" s="185" t="s">
        <v>163</v>
      </c>
      <c r="E160" s="186"/>
      <c r="F160" s="187" t="s">
        <v>613</v>
      </c>
      <c r="H160" s="188">
        <v>3.149</v>
      </c>
      <c r="I160" s="189"/>
      <c r="L160" s="184"/>
      <c r="M160" s="190"/>
      <c r="T160" s="191"/>
      <c r="AT160" s="186" t="s">
        <v>163</v>
      </c>
      <c r="AU160" s="186" t="s">
        <v>130</v>
      </c>
      <c r="AV160" s="183" t="s">
        <v>130</v>
      </c>
      <c r="AW160" s="183" t="s">
        <v>27</v>
      </c>
      <c r="AX160" s="183" t="s">
        <v>81</v>
      </c>
      <c r="AY160" s="186" t="s">
        <v>151</v>
      </c>
    </row>
    <row r="161" spans="2:65" s="33" customFormat="1" ht="33" customHeight="1">
      <c r="B161" s="142"/>
      <c r="C161" s="171" t="s">
        <v>178</v>
      </c>
      <c r="D161" s="171" t="s">
        <v>153</v>
      </c>
      <c r="E161" s="172" t="s">
        <v>650</v>
      </c>
      <c r="F161" s="173" t="s">
        <v>651</v>
      </c>
      <c r="G161" s="174" t="s">
        <v>161</v>
      </c>
      <c r="H161" s="175">
        <v>3.149</v>
      </c>
      <c r="I161" s="176"/>
      <c r="J161" s="177">
        <f>ROUND(I161*H161,2)</f>
        <v>0</v>
      </c>
      <c r="K161" s="178"/>
      <c r="L161" s="34"/>
      <c r="M161" s="179"/>
      <c r="N161" s="141" t="s">
        <v>39</v>
      </c>
      <c r="P161" s="180">
        <f>O161*H161</f>
        <v>0</v>
      </c>
      <c r="Q161" s="180">
        <v>0</v>
      </c>
      <c r="R161" s="180">
        <f>Q161*H161</f>
        <v>0</v>
      </c>
      <c r="S161" s="180">
        <v>0</v>
      </c>
      <c r="T161" s="181">
        <f>S161*H161</f>
        <v>0</v>
      </c>
      <c r="AR161" s="182" t="s">
        <v>157</v>
      </c>
      <c r="AT161" s="182" t="s">
        <v>153</v>
      </c>
      <c r="AU161" s="182" t="s">
        <v>130</v>
      </c>
      <c r="AY161" s="16" t="s">
        <v>151</v>
      </c>
      <c r="BE161" s="102">
        <f>IF(N161="základná",J161,0)</f>
        <v>0</v>
      </c>
      <c r="BF161" s="102">
        <f>IF(N161="znížená",J161,0)</f>
        <v>0</v>
      </c>
      <c r="BG161" s="102">
        <f>IF(N161="zákl. prenesená",J161,0)</f>
        <v>0</v>
      </c>
      <c r="BH161" s="102">
        <f>IF(N161="zníž. prenesená",J161,0)</f>
        <v>0</v>
      </c>
      <c r="BI161" s="102">
        <f>IF(N161="nulová",J161,0)</f>
        <v>0</v>
      </c>
      <c r="BJ161" s="16" t="s">
        <v>130</v>
      </c>
      <c r="BK161" s="102">
        <f>ROUND(I161*H161,2)</f>
        <v>0</v>
      </c>
      <c r="BL161" s="16" t="s">
        <v>157</v>
      </c>
      <c r="BM161" s="182" t="s">
        <v>652</v>
      </c>
    </row>
    <row r="162" spans="2:65" s="183" customFormat="1">
      <c r="B162" s="184"/>
      <c r="D162" s="185" t="s">
        <v>163</v>
      </c>
      <c r="E162" s="186"/>
      <c r="F162" s="187" t="s">
        <v>613</v>
      </c>
      <c r="H162" s="188">
        <v>3.149</v>
      </c>
      <c r="I162" s="189"/>
      <c r="L162" s="184"/>
      <c r="M162" s="190"/>
      <c r="T162" s="191"/>
      <c r="AT162" s="186" t="s">
        <v>163</v>
      </c>
      <c r="AU162" s="186" t="s">
        <v>130</v>
      </c>
      <c r="AV162" s="183" t="s">
        <v>130</v>
      </c>
      <c r="AW162" s="183" t="s">
        <v>27</v>
      </c>
      <c r="AX162" s="183" t="s">
        <v>81</v>
      </c>
      <c r="AY162" s="186" t="s">
        <v>151</v>
      </c>
    </row>
    <row r="163" spans="2:65" s="33" customFormat="1" ht="24.2" customHeight="1">
      <c r="B163" s="142"/>
      <c r="C163" s="171" t="s">
        <v>194</v>
      </c>
      <c r="D163" s="171" t="s">
        <v>153</v>
      </c>
      <c r="E163" s="172" t="s">
        <v>517</v>
      </c>
      <c r="F163" s="173" t="s">
        <v>653</v>
      </c>
      <c r="G163" s="174" t="s">
        <v>161</v>
      </c>
      <c r="H163" s="175">
        <v>69.093000000000004</v>
      </c>
      <c r="I163" s="176"/>
      <c r="J163" s="177">
        <f>ROUND(I163*H163,2)</f>
        <v>0</v>
      </c>
      <c r="K163" s="178"/>
      <c r="L163" s="34"/>
      <c r="M163" s="179"/>
      <c r="N163" s="141" t="s">
        <v>39</v>
      </c>
      <c r="P163" s="180">
        <f>O163*H163</f>
        <v>0</v>
      </c>
      <c r="Q163" s="180">
        <v>0</v>
      </c>
      <c r="R163" s="180">
        <f>Q163*H163</f>
        <v>0</v>
      </c>
      <c r="S163" s="180">
        <v>0</v>
      </c>
      <c r="T163" s="181">
        <f>S163*H163</f>
        <v>0</v>
      </c>
      <c r="AR163" s="182" t="s">
        <v>157</v>
      </c>
      <c r="AT163" s="182" t="s">
        <v>153</v>
      </c>
      <c r="AU163" s="182" t="s">
        <v>130</v>
      </c>
      <c r="AY163" s="16" t="s">
        <v>151</v>
      </c>
      <c r="BE163" s="102">
        <f>IF(N163="základná",J163,0)</f>
        <v>0</v>
      </c>
      <c r="BF163" s="102">
        <f>IF(N163="znížená",J163,0)</f>
        <v>0</v>
      </c>
      <c r="BG163" s="102">
        <f>IF(N163="zákl. prenesená",J163,0)</f>
        <v>0</v>
      </c>
      <c r="BH163" s="102">
        <f>IF(N163="zníž. prenesená",J163,0)</f>
        <v>0</v>
      </c>
      <c r="BI163" s="102">
        <f>IF(N163="nulová",J163,0)</f>
        <v>0</v>
      </c>
      <c r="BJ163" s="16" t="s">
        <v>130</v>
      </c>
      <c r="BK163" s="102">
        <f>ROUND(I163*H163,2)</f>
        <v>0</v>
      </c>
      <c r="BL163" s="16" t="s">
        <v>157</v>
      </c>
      <c r="BM163" s="182" t="s">
        <v>654</v>
      </c>
    </row>
    <row r="164" spans="2:65" s="183" customFormat="1">
      <c r="B164" s="184"/>
      <c r="D164" s="185" t="s">
        <v>163</v>
      </c>
      <c r="E164" s="186"/>
      <c r="F164" s="187" t="s">
        <v>655</v>
      </c>
      <c r="H164" s="188">
        <v>69.093000000000004</v>
      </c>
      <c r="I164" s="189"/>
      <c r="L164" s="184"/>
      <c r="M164" s="190"/>
      <c r="T164" s="191"/>
      <c r="AT164" s="186" t="s">
        <v>163</v>
      </c>
      <c r="AU164" s="186" t="s">
        <v>130</v>
      </c>
      <c r="AV164" s="183" t="s">
        <v>130</v>
      </c>
      <c r="AW164" s="183" t="s">
        <v>27</v>
      </c>
      <c r="AX164" s="183" t="s">
        <v>81</v>
      </c>
      <c r="AY164" s="186" t="s">
        <v>151</v>
      </c>
    </row>
    <row r="165" spans="2:65" s="33" customFormat="1" ht="24.2" customHeight="1">
      <c r="B165" s="142"/>
      <c r="C165" s="171" t="s">
        <v>182</v>
      </c>
      <c r="D165" s="171" t="s">
        <v>153</v>
      </c>
      <c r="E165" s="172" t="s">
        <v>656</v>
      </c>
      <c r="F165" s="173" t="s">
        <v>657</v>
      </c>
      <c r="G165" s="174" t="s">
        <v>161</v>
      </c>
      <c r="H165" s="175">
        <v>31.69</v>
      </c>
      <c r="I165" s="176"/>
      <c r="J165" s="177">
        <f>ROUND(I165*H165,2)</f>
        <v>0</v>
      </c>
      <c r="K165" s="178"/>
      <c r="L165" s="34"/>
      <c r="M165" s="179"/>
      <c r="N165" s="141" t="s">
        <v>39</v>
      </c>
      <c r="P165" s="180">
        <f>O165*H165</f>
        <v>0</v>
      </c>
      <c r="Q165" s="180">
        <v>0</v>
      </c>
      <c r="R165" s="180">
        <f>Q165*H165</f>
        <v>0</v>
      </c>
      <c r="S165" s="180">
        <v>0</v>
      </c>
      <c r="T165" s="181">
        <f>S165*H165</f>
        <v>0</v>
      </c>
      <c r="AR165" s="182" t="s">
        <v>157</v>
      </c>
      <c r="AT165" s="182" t="s">
        <v>153</v>
      </c>
      <c r="AU165" s="182" t="s">
        <v>130</v>
      </c>
      <c r="AY165" s="16" t="s">
        <v>151</v>
      </c>
      <c r="BE165" s="102">
        <f>IF(N165="základná",J165,0)</f>
        <v>0</v>
      </c>
      <c r="BF165" s="102">
        <f>IF(N165="znížená",J165,0)</f>
        <v>0</v>
      </c>
      <c r="BG165" s="102">
        <f>IF(N165="zákl. prenesená",J165,0)</f>
        <v>0</v>
      </c>
      <c r="BH165" s="102">
        <f>IF(N165="zníž. prenesená",J165,0)</f>
        <v>0</v>
      </c>
      <c r="BI165" s="102">
        <f>IF(N165="nulová",J165,0)</f>
        <v>0</v>
      </c>
      <c r="BJ165" s="16" t="s">
        <v>130</v>
      </c>
      <c r="BK165" s="102">
        <f>ROUND(I165*H165,2)</f>
        <v>0</v>
      </c>
      <c r="BL165" s="16" t="s">
        <v>157</v>
      </c>
      <c r="BM165" s="182" t="s">
        <v>658</v>
      </c>
    </row>
    <row r="166" spans="2:65" s="183" customFormat="1">
      <c r="B166" s="184"/>
      <c r="D166" s="185" t="s">
        <v>163</v>
      </c>
      <c r="E166" s="186" t="s">
        <v>615</v>
      </c>
      <c r="F166" s="187" t="s">
        <v>659</v>
      </c>
      <c r="H166" s="188">
        <v>31.69</v>
      </c>
      <c r="I166" s="189"/>
      <c r="L166" s="184"/>
      <c r="M166" s="190"/>
      <c r="T166" s="191"/>
      <c r="AT166" s="186" t="s">
        <v>163</v>
      </c>
      <c r="AU166" s="186" t="s">
        <v>130</v>
      </c>
      <c r="AV166" s="183" t="s">
        <v>130</v>
      </c>
      <c r="AW166" s="183" t="s">
        <v>27</v>
      </c>
      <c r="AX166" s="183" t="s">
        <v>81</v>
      </c>
      <c r="AY166" s="186" t="s">
        <v>151</v>
      </c>
    </row>
    <row r="167" spans="2:65" s="33" customFormat="1" ht="16.5" customHeight="1">
      <c r="B167" s="142"/>
      <c r="C167" s="171" t="s">
        <v>202</v>
      </c>
      <c r="D167" s="171" t="s">
        <v>153</v>
      </c>
      <c r="E167" s="172" t="s">
        <v>660</v>
      </c>
      <c r="F167" s="173" t="s">
        <v>661</v>
      </c>
      <c r="G167" s="174" t="s">
        <v>161</v>
      </c>
      <c r="H167" s="175">
        <v>31.69</v>
      </c>
      <c r="I167" s="176"/>
      <c r="J167" s="177">
        <f>ROUND(I167*H167,2)</f>
        <v>0</v>
      </c>
      <c r="K167" s="178"/>
      <c r="L167" s="34"/>
      <c r="M167" s="179"/>
      <c r="N167" s="141" t="s">
        <v>39</v>
      </c>
      <c r="P167" s="180">
        <f>O167*H167</f>
        <v>0</v>
      </c>
      <c r="Q167" s="180">
        <v>0</v>
      </c>
      <c r="R167" s="180">
        <f>Q167*H167</f>
        <v>0</v>
      </c>
      <c r="S167" s="180">
        <v>0</v>
      </c>
      <c r="T167" s="181">
        <f>S167*H167</f>
        <v>0</v>
      </c>
      <c r="AR167" s="182" t="s">
        <v>157</v>
      </c>
      <c r="AT167" s="182" t="s">
        <v>153</v>
      </c>
      <c r="AU167" s="182" t="s">
        <v>130</v>
      </c>
      <c r="AY167" s="16" t="s">
        <v>151</v>
      </c>
      <c r="BE167" s="102">
        <f>IF(N167="základná",J167,0)</f>
        <v>0</v>
      </c>
      <c r="BF167" s="102">
        <f>IF(N167="znížená",J167,0)</f>
        <v>0</v>
      </c>
      <c r="BG167" s="102">
        <f>IF(N167="zákl. prenesená",J167,0)</f>
        <v>0</v>
      </c>
      <c r="BH167" s="102">
        <f>IF(N167="zníž. prenesená",J167,0)</f>
        <v>0</v>
      </c>
      <c r="BI167" s="102">
        <f>IF(N167="nulová",J167,0)</f>
        <v>0</v>
      </c>
      <c r="BJ167" s="16" t="s">
        <v>130</v>
      </c>
      <c r="BK167" s="102">
        <f>ROUND(I167*H167,2)</f>
        <v>0</v>
      </c>
      <c r="BL167" s="16" t="s">
        <v>157</v>
      </c>
      <c r="BM167" s="182" t="s">
        <v>662</v>
      </c>
    </row>
    <row r="168" spans="2:65" s="183" customFormat="1">
      <c r="B168" s="184"/>
      <c r="D168" s="185" t="s">
        <v>163</v>
      </c>
      <c r="E168" s="186"/>
      <c r="F168" s="187" t="s">
        <v>615</v>
      </c>
      <c r="H168" s="188">
        <v>31.69</v>
      </c>
      <c r="I168" s="189"/>
      <c r="L168" s="184"/>
      <c r="M168" s="190"/>
      <c r="T168" s="191"/>
      <c r="AT168" s="186" t="s">
        <v>163</v>
      </c>
      <c r="AU168" s="186" t="s">
        <v>130</v>
      </c>
      <c r="AV168" s="183" t="s">
        <v>130</v>
      </c>
      <c r="AW168" s="183" t="s">
        <v>27</v>
      </c>
      <c r="AX168" s="183" t="s">
        <v>81</v>
      </c>
      <c r="AY168" s="186" t="s">
        <v>151</v>
      </c>
    </row>
    <row r="169" spans="2:65" s="158" customFormat="1" ht="22.9" customHeight="1">
      <c r="B169" s="159"/>
      <c r="D169" s="160" t="s">
        <v>72</v>
      </c>
      <c r="E169" s="169" t="s">
        <v>157</v>
      </c>
      <c r="F169" s="169" t="s">
        <v>247</v>
      </c>
      <c r="I169" s="162"/>
      <c r="J169" s="170">
        <f>BK169</f>
        <v>0</v>
      </c>
      <c r="L169" s="159"/>
      <c r="M169" s="164"/>
      <c r="P169" s="165">
        <f>SUM(P170:P176)</f>
        <v>0</v>
      </c>
      <c r="R169" s="165">
        <f>SUM(R170:R176)</f>
        <v>16.626679999999997</v>
      </c>
      <c r="T169" s="166">
        <f>SUM(T170:T176)</f>
        <v>0</v>
      </c>
      <c r="AR169" s="160" t="s">
        <v>81</v>
      </c>
      <c r="AT169" s="167" t="s">
        <v>72</v>
      </c>
      <c r="AU169" s="167" t="s">
        <v>81</v>
      </c>
      <c r="AY169" s="160" t="s">
        <v>151</v>
      </c>
      <c r="BK169" s="168">
        <f>SUM(BK170:BK176)</f>
        <v>0</v>
      </c>
    </row>
    <row r="170" spans="2:65" s="33" customFormat="1" ht="33" customHeight="1">
      <c r="B170" s="142"/>
      <c r="C170" s="171" t="s">
        <v>206</v>
      </c>
      <c r="D170" s="171" t="s">
        <v>153</v>
      </c>
      <c r="E170" s="172" t="s">
        <v>663</v>
      </c>
      <c r="F170" s="173" t="s">
        <v>522</v>
      </c>
      <c r="G170" s="174" t="s">
        <v>161</v>
      </c>
      <c r="H170" s="175">
        <v>1.4</v>
      </c>
      <c r="I170" s="176"/>
      <c r="J170" s="177">
        <f>ROUND(I170*H170,2)</f>
        <v>0</v>
      </c>
      <c r="K170" s="178"/>
      <c r="L170" s="34"/>
      <c r="M170" s="179"/>
      <c r="N170" s="141" t="s">
        <v>39</v>
      </c>
      <c r="P170" s="180">
        <f>O170*H170</f>
        <v>0</v>
      </c>
      <c r="Q170" s="180">
        <v>1.8907799999999999</v>
      </c>
      <c r="R170" s="180">
        <f>Q170*H170</f>
        <v>2.6470919999999998</v>
      </c>
      <c r="S170" s="180">
        <v>0</v>
      </c>
      <c r="T170" s="181">
        <f>S170*H170</f>
        <v>0</v>
      </c>
      <c r="AR170" s="182" t="s">
        <v>157</v>
      </c>
      <c r="AT170" s="182" t="s">
        <v>153</v>
      </c>
      <c r="AU170" s="182" t="s">
        <v>130</v>
      </c>
      <c r="AY170" s="16" t="s">
        <v>151</v>
      </c>
      <c r="BE170" s="102">
        <f>IF(N170="základná",J170,0)</f>
        <v>0</v>
      </c>
      <c r="BF170" s="102">
        <f>IF(N170="znížená",J170,0)</f>
        <v>0</v>
      </c>
      <c r="BG170" s="102">
        <f>IF(N170="zákl. prenesená",J170,0)</f>
        <v>0</v>
      </c>
      <c r="BH170" s="102">
        <f>IF(N170="zníž. prenesená",J170,0)</f>
        <v>0</v>
      </c>
      <c r="BI170" s="102">
        <f>IF(N170="nulová",J170,0)</f>
        <v>0</v>
      </c>
      <c r="BJ170" s="16" t="s">
        <v>130</v>
      </c>
      <c r="BK170" s="102">
        <f>ROUND(I170*H170,2)</f>
        <v>0</v>
      </c>
      <c r="BL170" s="16" t="s">
        <v>157</v>
      </c>
      <c r="BM170" s="182" t="s">
        <v>664</v>
      </c>
    </row>
    <row r="171" spans="2:65" s="183" customFormat="1">
      <c r="B171" s="184"/>
      <c r="D171" s="185" t="s">
        <v>163</v>
      </c>
      <c r="E171" s="186"/>
      <c r="F171" s="187" t="s">
        <v>665</v>
      </c>
      <c r="H171" s="188">
        <v>1.4</v>
      </c>
      <c r="I171" s="189"/>
      <c r="L171" s="184"/>
      <c r="M171" s="190"/>
      <c r="T171" s="191"/>
      <c r="AT171" s="186" t="s">
        <v>163</v>
      </c>
      <c r="AU171" s="186" t="s">
        <v>130</v>
      </c>
      <c r="AV171" s="183" t="s">
        <v>130</v>
      </c>
      <c r="AW171" s="183" t="s">
        <v>27</v>
      </c>
      <c r="AX171" s="183" t="s">
        <v>81</v>
      </c>
      <c r="AY171" s="186" t="s">
        <v>151</v>
      </c>
    </row>
    <row r="172" spans="2:65" s="33" customFormat="1" ht="33" customHeight="1">
      <c r="B172" s="142"/>
      <c r="C172" s="171" t="s">
        <v>210</v>
      </c>
      <c r="D172" s="171" t="s">
        <v>153</v>
      </c>
      <c r="E172" s="172" t="s">
        <v>666</v>
      </c>
      <c r="F172" s="173" t="s">
        <v>667</v>
      </c>
      <c r="G172" s="174" t="s">
        <v>528</v>
      </c>
      <c r="H172" s="175">
        <v>14</v>
      </c>
      <c r="I172" s="176"/>
      <c r="J172" s="177">
        <f>ROUND(I172*H172,2)</f>
        <v>0</v>
      </c>
      <c r="K172" s="178"/>
      <c r="L172" s="34"/>
      <c r="M172" s="179"/>
      <c r="N172" s="141" t="s">
        <v>39</v>
      </c>
      <c r="P172" s="180">
        <f>O172*H172</f>
        <v>0</v>
      </c>
      <c r="Q172" s="180">
        <v>1.65E-3</v>
      </c>
      <c r="R172" s="180">
        <f>Q172*H172</f>
        <v>2.3099999999999999E-2</v>
      </c>
      <c r="S172" s="180">
        <v>0</v>
      </c>
      <c r="T172" s="181">
        <f>S172*H172</f>
        <v>0</v>
      </c>
      <c r="AR172" s="182" t="s">
        <v>157</v>
      </c>
      <c r="AT172" s="182" t="s">
        <v>153</v>
      </c>
      <c r="AU172" s="182" t="s">
        <v>130</v>
      </c>
      <c r="AY172" s="16" t="s">
        <v>151</v>
      </c>
      <c r="BE172" s="102">
        <f>IF(N172="základná",J172,0)</f>
        <v>0</v>
      </c>
      <c r="BF172" s="102">
        <f>IF(N172="znížená",J172,0)</f>
        <v>0</v>
      </c>
      <c r="BG172" s="102">
        <f>IF(N172="zákl. prenesená",J172,0)</f>
        <v>0</v>
      </c>
      <c r="BH172" s="102">
        <f>IF(N172="zníž. prenesená",J172,0)</f>
        <v>0</v>
      </c>
      <c r="BI172" s="102">
        <f>IF(N172="nulová",J172,0)</f>
        <v>0</v>
      </c>
      <c r="BJ172" s="16" t="s">
        <v>130</v>
      </c>
      <c r="BK172" s="102">
        <f>ROUND(I172*H172,2)</f>
        <v>0</v>
      </c>
      <c r="BL172" s="16" t="s">
        <v>157</v>
      </c>
      <c r="BM172" s="182" t="s">
        <v>668</v>
      </c>
    </row>
    <row r="173" spans="2:65" s="33" customFormat="1" ht="16.5" customHeight="1">
      <c r="B173" s="142"/>
      <c r="C173" s="171" t="s">
        <v>215</v>
      </c>
      <c r="D173" s="171" t="s">
        <v>153</v>
      </c>
      <c r="E173" s="172" t="s">
        <v>669</v>
      </c>
      <c r="F173" s="173" t="s">
        <v>670</v>
      </c>
      <c r="G173" s="174" t="s">
        <v>161</v>
      </c>
      <c r="H173" s="175">
        <v>5.6</v>
      </c>
      <c r="I173" s="176"/>
      <c r="J173" s="177">
        <f>ROUND(I173*H173,2)</f>
        <v>0</v>
      </c>
      <c r="K173" s="178"/>
      <c r="L173" s="34"/>
      <c r="M173" s="179"/>
      <c r="N173" s="141" t="s">
        <v>39</v>
      </c>
      <c r="P173" s="180">
        <f>O173*H173</f>
        <v>0</v>
      </c>
      <c r="Q173" s="180">
        <v>2.4737499999999999</v>
      </c>
      <c r="R173" s="180">
        <f>Q173*H173</f>
        <v>13.852999999999998</v>
      </c>
      <c r="S173" s="180">
        <v>0</v>
      </c>
      <c r="T173" s="181">
        <f>S173*H173</f>
        <v>0</v>
      </c>
      <c r="AR173" s="182" t="s">
        <v>157</v>
      </c>
      <c r="AT173" s="182" t="s">
        <v>153</v>
      </c>
      <c r="AU173" s="182" t="s">
        <v>130</v>
      </c>
      <c r="AY173" s="16" t="s">
        <v>151</v>
      </c>
      <c r="BE173" s="102">
        <f>IF(N173="základná",J173,0)</f>
        <v>0</v>
      </c>
      <c r="BF173" s="102">
        <f>IF(N173="znížená",J173,0)</f>
        <v>0</v>
      </c>
      <c r="BG173" s="102">
        <f>IF(N173="zákl. prenesená",J173,0)</f>
        <v>0</v>
      </c>
      <c r="BH173" s="102">
        <f>IF(N173="zníž. prenesená",J173,0)</f>
        <v>0</v>
      </c>
      <c r="BI173" s="102">
        <f>IF(N173="nulová",J173,0)</f>
        <v>0</v>
      </c>
      <c r="BJ173" s="16" t="s">
        <v>130</v>
      </c>
      <c r="BK173" s="102">
        <f>ROUND(I173*H173,2)</f>
        <v>0</v>
      </c>
      <c r="BL173" s="16" t="s">
        <v>157</v>
      </c>
      <c r="BM173" s="182" t="s">
        <v>671</v>
      </c>
    </row>
    <row r="174" spans="2:65" s="183" customFormat="1">
      <c r="B174" s="184"/>
      <c r="D174" s="185" t="s">
        <v>163</v>
      </c>
      <c r="E174" s="186"/>
      <c r="F174" s="187" t="s">
        <v>672</v>
      </c>
      <c r="H174" s="188">
        <v>5.6</v>
      </c>
      <c r="I174" s="189"/>
      <c r="L174" s="184"/>
      <c r="M174" s="190"/>
      <c r="T174" s="191"/>
      <c r="AT174" s="186" t="s">
        <v>163</v>
      </c>
      <c r="AU174" s="186" t="s">
        <v>130</v>
      </c>
      <c r="AV174" s="183" t="s">
        <v>130</v>
      </c>
      <c r="AW174" s="183" t="s">
        <v>27</v>
      </c>
      <c r="AX174" s="183" t="s">
        <v>81</v>
      </c>
      <c r="AY174" s="186" t="s">
        <v>151</v>
      </c>
    </row>
    <row r="175" spans="2:65" s="33" customFormat="1" ht="33" customHeight="1">
      <c r="B175" s="142"/>
      <c r="C175" s="171" t="s">
        <v>219</v>
      </c>
      <c r="D175" s="171" t="s">
        <v>153</v>
      </c>
      <c r="E175" s="172" t="s">
        <v>673</v>
      </c>
      <c r="F175" s="173" t="s">
        <v>674</v>
      </c>
      <c r="G175" s="174" t="s">
        <v>156</v>
      </c>
      <c r="H175" s="175">
        <v>22.4</v>
      </c>
      <c r="I175" s="176"/>
      <c r="J175" s="177">
        <f>ROUND(I175*H175,2)</f>
        <v>0</v>
      </c>
      <c r="K175" s="178"/>
      <c r="L175" s="34"/>
      <c r="M175" s="179"/>
      <c r="N175" s="141" t="s">
        <v>39</v>
      </c>
      <c r="P175" s="180">
        <f>O175*H175</f>
        <v>0</v>
      </c>
      <c r="Q175" s="180">
        <v>4.62E-3</v>
      </c>
      <c r="R175" s="180">
        <f>Q175*H175</f>
        <v>0.103488</v>
      </c>
      <c r="S175" s="180">
        <v>0</v>
      </c>
      <c r="T175" s="181">
        <f>S175*H175</f>
        <v>0</v>
      </c>
      <c r="AR175" s="182" t="s">
        <v>157</v>
      </c>
      <c r="AT175" s="182" t="s">
        <v>153</v>
      </c>
      <c r="AU175" s="182" t="s">
        <v>130</v>
      </c>
      <c r="AY175" s="16" t="s">
        <v>151</v>
      </c>
      <c r="BE175" s="102">
        <f>IF(N175="základná",J175,0)</f>
        <v>0</v>
      </c>
      <c r="BF175" s="102">
        <f>IF(N175="znížená",J175,0)</f>
        <v>0</v>
      </c>
      <c r="BG175" s="102">
        <f>IF(N175="zákl. prenesená",J175,0)</f>
        <v>0</v>
      </c>
      <c r="BH175" s="102">
        <f>IF(N175="zníž. prenesená",J175,0)</f>
        <v>0</v>
      </c>
      <c r="BI175" s="102">
        <f>IF(N175="nulová",J175,0)</f>
        <v>0</v>
      </c>
      <c r="BJ175" s="16" t="s">
        <v>130</v>
      </c>
      <c r="BK175" s="102">
        <f>ROUND(I175*H175,2)</f>
        <v>0</v>
      </c>
      <c r="BL175" s="16" t="s">
        <v>157</v>
      </c>
      <c r="BM175" s="182" t="s">
        <v>675</v>
      </c>
    </row>
    <row r="176" spans="2:65" s="183" customFormat="1">
      <c r="B176" s="184"/>
      <c r="D176" s="185" t="s">
        <v>163</v>
      </c>
      <c r="E176" s="186"/>
      <c r="F176" s="187" t="s">
        <v>676</v>
      </c>
      <c r="H176" s="188">
        <v>22.4</v>
      </c>
      <c r="I176" s="189"/>
      <c r="L176" s="184"/>
      <c r="M176" s="190"/>
      <c r="T176" s="191"/>
      <c r="AT176" s="186" t="s">
        <v>163</v>
      </c>
      <c r="AU176" s="186" t="s">
        <v>130</v>
      </c>
      <c r="AV176" s="183" t="s">
        <v>130</v>
      </c>
      <c r="AW176" s="183" t="s">
        <v>27</v>
      </c>
      <c r="AX176" s="183" t="s">
        <v>81</v>
      </c>
      <c r="AY176" s="186" t="s">
        <v>151</v>
      </c>
    </row>
    <row r="177" spans="2:65" s="158" customFormat="1" ht="22.9" customHeight="1">
      <c r="B177" s="159"/>
      <c r="D177" s="160" t="s">
        <v>72</v>
      </c>
      <c r="E177" s="169" t="s">
        <v>175</v>
      </c>
      <c r="F177" s="169" t="s">
        <v>525</v>
      </c>
      <c r="I177" s="162"/>
      <c r="J177" s="170">
        <f>BK177</f>
        <v>0</v>
      </c>
      <c r="L177" s="159"/>
      <c r="M177" s="164"/>
      <c r="P177" s="165">
        <f>SUM(P178:P179)</f>
        <v>0</v>
      </c>
      <c r="R177" s="165">
        <f>SUM(R178:R179)</f>
        <v>0.40396199999999999</v>
      </c>
      <c r="T177" s="166">
        <f>SUM(T178:T179)</f>
        <v>0</v>
      </c>
      <c r="AR177" s="160" t="s">
        <v>81</v>
      </c>
      <c r="AT177" s="167" t="s">
        <v>72</v>
      </c>
      <c r="AU177" s="167" t="s">
        <v>81</v>
      </c>
      <c r="AY177" s="160" t="s">
        <v>151</v>
      </c>
      <c r="BK177" s="168">
        <f>SUM(BK178:BK179)</f>
        <v>0</v>
      </c>
    </row>
    <row r="178" spans="2:65" s="33" customFormat="1" ht="16.5" customHeight="1">
      <c r="B178" s="142"/>
      <c r="C178" s="171" t="s">
        <v>223</v>
      </c>
      <c r="D178" s="171" t="s">
        <v>153</v>
      </c>
      <c r="E178" s="172" t="s">
        <v>677</v>
      </c>
      <c r="F178" s="173" t="s">
        <v>678</v>
      </c>
      <c r="G178" s="174" t="s">
        <v>528</v>
      </c>
      <c r="H178" s="175">
        <v>3</v>
      </c>
      <c r="I178" s="176"/>
      <c r="J178" s="177">
        <f>ROUND(I178*H178,2)</f>
        <v>0</v>
      </c>
      <c r="K178" s="178"/>
      <c r="L178" s="34"/>
      <c r="M178" s="179"/>
      <c r="N178" s="141" t="s">
        <v>39</v>
      </c>
      <c r="P178" s="180">
        <f>O178*H178</f>
        <v>0</v>
      </c>
      <c r="Q178" s="180">
        <v>0.118654</v>
      </c>
      <c r="R178" s="180">
        <f>Q178*H178</f>
        <v>0.355962</v>
      </c>
      <c r="S178" s="180">
        <v>0</v>
      </c>
      <c r="T178" s="181">
        <f>S178*H178</f>
        <v>0</v>
      </c>
      <c r="AR178" s="182" t="s">
        <v>157</v>
      </c>
      <c r="AT178" s="182" t="s">
        <v>153</v>
      </c>
      <c r="AU178" s="182" t="s">
        <v>130</v>
      </c>
      <c r="AY178" s="16" t="s">
        <v>151</v>
      </c>
      <c r="BE178" s="102">
        <f>IF(N178="základná",J178,0)</f>
        <v>0</v>
      </c>
      <c r="BF178" s="102">
        <f>IF(N178="znížená",J178,0)</f>
        <v>0</v>
      </c>
      <c r="BG178" s="102">
        <f>IF(N178="zákl. prenesená",J178,0)</f>
        <v>0</v>
      </c>
      <c r="BH178" s="102">
        <f>IF(N178="zníž. prenesená",J178,0)</f>
        <v>0</v>
      </c>
      <c r="BI178" s="102">
        <f>IF(N178="nulová",J178,0)</f>
        <v>0</v>
      </c>
      <c r="BJ178" s="16" t="s">
        <v>130</v>
      </c>
      <c r="BK178" s="102">
        <f>ROUND(I178*H178,2)</f>
        <v>0</v>
      </c>
      <c r="BL178" s="16" t="s">
        <v>157</v>
      </c>
      <c r="BM178" s="182" t="s">
        <v>679</v>
      </c>
    </row>
    <row r="179" spans="2:65" s="33" customFormat="1" ht="16.5" customHeight="1">
      <c r="B179" s="142"/>
      <c r="C179" s="200" t="s">
        <v>227</v>
      </c>
      <c r="D179" s="200" t="s">
        <v>317</v>
      </c>
      <c r="E179" s="201" t="s">
        <v>680</v>
      </c>
      <c r="F179" s="202" t="s">
        <v>681</v>
      </c>
      <c r="G179" s="203" t="s">
        <v>682</v>
      </c>
      <c r="H179" s="204">
        <v>3</v>
      </c>
      <c r="I179" s="205"/>
      <c r="J179" s="206">
        <f>ROUND(I179*H179,2)</f>
        <v>0</v>
      </c>
      <c r="K179" s="207"/>
      <c r="L179" s="208"/>
      <c r="M179" s="209"/>
      <c r="N179" s="210" t="s">
        <v>39</v>
      </c>
      <c r="P179" s="180">
        <f>O179*H179</f>
        <v>0</v>
      </c>
      <c r="Q179" s="180">
        <v>1.6E-2</v>
      </c>
      <c r="R179" s="180">
        <f>Q179*H179</f>
        <v>4.8000000000000001E-2</v>
      </c>
      <c r="S179" s="180">
        <v>0</v>
      </c>
      <c r="T179" s="181">
        <f>S179*H179</f>
        <v>0</v>
      </c>
      <c r="AR179" s="182" t="s">
        <v>175</v>
      </c>
      <c r="AT179" s="182" t="s">
        <v>317</v>
      </c>
      <c r="AU179" s="182" t="s">
        <v>130</v>
      </c>
      <c r="AY179" s="16" t="s">
        <v>151</v>
      </c>
      <c r="BE179" s="102">
        <f>IF(N179="základná",J179,0)</f>
        <v>0</v>
      </c>
      <c r="BF179" s="102">
        <f>IF(N179="znížená",J179,0)</f>
        <v>0</v>
      </c>
      <c r="BG179" s="102">
        <f>IF(N179="zákl. prenesená",J179,0)</f>
        <v>0</v>
      </c>
      <c r="BH179" s="102">
        <f>IF(N179="zníž. prenesená",J179,0)</f>
        <v>0</v>
      </c>
      <c r="BI179" s="102">
        <f>IF(N179="nulová",J179,0)</f>
        <v>0</v>
      </c>
      <c r="BJ179" s="16" t="s">
        <v>130</v>
      </c>
      <c r="BK179" s="102">
        <f>ROUND(I179*H179,2)</f>
        <v>0</v>
      </c>
      <c r="BL179" s="16" t="s">
        <v>157</v>
      </c>
      <c r="BM179" s="182" t="s">
        <v>683</v>
      </c>
    </row>
    <row r="180" spans="2:65" s="158" customFormat="1" ht="22.9" customHeight="1">
      <c r="B180" s="159"/>
      <c r="D180" s="160" t="s">
        <v>72</v>
      </c>
      <c r="E180" s="169" t="s">
        <v>335</v>
      </c>
      <c r="F180" s="169" t="s">
        <v>336</v>
      </c>
      <c r="I180" s="162"/>
      <c r="J180" s="170">
        <f>BK180</f>
        <v>0</v>
      </c>
      <c r="L180" s="159"/>
      <c r="M180" s="164"/>
      <c r="P180" s="165">
        <f>P181</f>
        <v>0</v>
      </c>
      <c r="R180" s="165">
        <f>R181</f>
        <v>0</v>
      </c>
      <c r="T180" s="166">
        <f>T181</f>
        <v>0</v>
      </c>
      <c r="AR180" s="160" t="s">
        <v>81</v>
      </c>
      <c r="AT180" s="167" t="s">
        <v>72</v>
      </c>
      <c r="AU180" s="167" t="s">
        <v>81</v>
      </c>
      <c r="AY180" s="160" t="s">
        <v>151</v>
      </c>
      <c r="BK180" s="168">
        <f>BK181</f>
        <v>0</v>
      </c>
    </row>
    <row r="181" spans="2:65" s="33" customFormat="1" ht="24.2" customHeight="1">
      <c r="B181" s="142"/>
      <c r="C181" s="171" t="s">
        <v>6</v>
      </c>
      <c r="D181" s="171" t="s">
        <v>153</v>
      </c>
      <c r="E181" s="172" t="s">
        <v>684</v>
      </c>
      <c r="F181" s="173" t="s">
        <v>685</v>
      </c>
      <c r="G181" s="174" t="s">
        <v>230</v>
      </c>
      <c r="H181" s="175">
        <v>17.062000000000001</v>
      </c>
      <c r="I181" s="176"/>
      <c r="J181" s="177">
        <f>ROUND(I181*H181,2)</f>
        <v>0</v>
      </c>
      <c r="K181" s="178"/>
      <c r="L181" s="34"/>
      <c r="M181" s="179"/>
      <c r="N181" s="141" t="s">
        <v>39</v>
      </c>
      <c r="P181" s="180">
        <f>O181*H181</f>
        <v>0</v>
      </c>
      <c r="Q181" s="180">
        <v>0</v>
      </c>
      <c r="R181" s="180">
        <f>Q181*H181</f>
        <v>0</v>
      </c>
      <c r="S181" s="180">
        <v>0</v>
      </c>
      <c r="T181" s="181">
        <f>S181*H181</f>
        <v>0</v>
      </c>
      <c r="AR181" s="182" t="s">
        <v>157</v>
      </c>
      <c r="AT181" s="182" t="s">
        <v>153</v>
      </c>
      <c r="AU181" s="182" t="s">
        <v>130</v>
      </c>
      <c r="AY181" s="16" t="s">
        <v>151</v>
      </c>
      <c r="BE181" s="102">
        <f>IF(N181="základná",J181,0)</f>
        <v>0</v>
      </c>
      <c r="BF181" s="102">
        <f>IF(N181="znížená",J181,0)</f>
        <v>0</v>
      </c>
      <c r="BG181" s="102">
        <f>IF(N181="zákl. prenesená",J181,0)</f>
        <v>0</v>
      </c>
      <c r="BH181" s="102">
        <f>IF(N181="zníž. prenesená",J181,0)</f>
        <v>0</v>
      </c>
      <c r="BI181" s="102">
        <f>IF(N181="nulová",J181,0)</f>
        <v>0</v>
      </c>
      <c r="BJ181" s="16" t="s">
        <v>130</v>
      </c>
      <c r="BK181" s="102">
        <f>ROUND(I181*H181,2)</f>
        <v>0</v>
      </c>
      <c r="BL181" s="16" t="s">
        <v>157</v>
      </c>
      <c r="BM181" s="182" t="s">
        <v>686</v>
      </c>
    </row>
    <row r="182" spans="2:65" s="158" customFormat="1" ht="25.9" customHeight="1">
      <c r="B182" s="159"/>
      <c r="D182" s="160" t="s">
        <v>72</v>
      </c>
      <c r="E182" s="161" t="s">
        <v>341</v>
      </c>
      <c r="F182" s="161" t="s">
        <v>342</v>
      </c>
      <c r="I182" s="162"/>
      <c r="J182" s="163">
        <f>BK182</f>
        <v>0</v>
      </c>
      <c r="L182" s="159"/>
      <c r="M182" s="164"/>
      <c r="P182" s="165">
        <f>P183+P194</f>
        <v>0</v>
      </c>
      <c r="R182" s="165">
        <f>R183+R194</f>
        <v>2.5377354999999997E-2</v>
      </c>
      <c r="T182" s="166">
        <f>T183+T194</f>
        <v>0.10929999999999999</v>
      </c>
      <c r="AR182" s="160" t="s">
        <v>130</v>
      </c>
      <c r="AT182" s="167" t="s">
        <v>72</v>
      </c>
      <c r="AU182" s="167" t="s">
        <v>73</v>
      </c>
      <c r="AY182" s="160" t="s">
        <v>151</v>
      </c>
      <c r="BK182" s="168">
        <f>BK183+BK194</f>
        <v>0</v>
      </c>
    </row>
    <row r="183" spans="2:65" s="158" customFormat="1" ht="22.9" customHeight="1">
      <c r="B183" s="159"/>
      <c r="D183" s="160" t="s">
        <v>72</v>
      </c>
      <c r="E183" s="169" t="s">
        <v>687</v>
      </c>
      <c r="F183" s="169" t="s">
        <v>688</v>
      </c>
      <c r="I183" s="162"/>
      <c r="J183" s="170">
        <f>BK183</f>
        <v>0</v>
      </c>
      <c r="L183" s="159"/>
      <c r="M183" s="164"/>
      <c r="P183" s="165">
        <f>SUM(P184:P193)</f>
        <v>0</v>
      </c>
      <c r="R183" s="165">
        <f>SUM(R184:R193)</f>
        <v>2.4888154999999999E-2</v>
      </c>
      <c r="T183" s="166">
        <f>SUM(T184:T193)</f>
        <v>0.10929999999999999</v>
      </c>
      <c r="AR183" s="160" t="s">
        <v>130</v>
      </c>
      <c r="AT183" s="167" t="s">
        <v>72</v>
      </c>
      <c r="AU183" s="167" t="s">
        <v>81</v>
      </c>
      <c r="AY183" s="160" t="s">
        <v>151</v>
      </c>
      <c r="BK183" s="168">
        <f>SUM(BK184:BK193)</f>
        <v>0</v>
      </c>
    </row>
    <row r="184" spans="2:65" s="33" customFormat="1" ht="24.2" customHeight="1">
      <c r="B184" s="142"/>
      <c r="C184" s="171" t="s">
        <v>235</v>
      </c>
      <c r="D184" s="171" t="s">
        <v>153</v>
      </c>
      <c r="E184" s="172" t="s">
        <v>689</v>
      </c>
      <c r="F184" s="173" t="s">
        <v>690</v>
      </c>
      <c r="G184" s="174" t="s">
        <v>279</v>
      </c>
      <c r="H184" s="175">
        <v>5</v>
      </c>
      <c r="I184" s="176"/>
      <c r="J184" s="177">
        <f t="shared" ref="J184:J193" si="5">ROUND(I184*H184,2)</f>
        <v>0</v>
      </c>
      <c r="K184" s="178"/>
      <c r="L184" s="34"/>
      <c r="M184" s="179"/>
      <c r="N184" s="141" t="s">
        <v>39</v>
      </c>
      <c r="P184" s="180">
        <f t="shared" ref="P184:P193" si="6">O184*H184</f>
        <v>0</v>
      </c>
      <c r="Q184" s="180">
        <v>2.74091E-3</v>
      </c>
      <c r="R184" s="180">
        <f t="shared" ref="R184:R193" si="7">Q184*H184</f>
        <v>1.3704549999999999E-2</v>
      </c>
      <c r="S184" s="180">
        <v>0</v>
      </c>
      <c r="T184" s="181">
        <f t="shared" ref="T184:T193" si="8">S184*H184</f>
        <v>0</v>
      </c>
      <c r="AR184" s="182" t="s">
        <v>215</v>
      </c>
      <c r="AT184" s="182" t="s">
        <v>153</v>
      </c>
      <c r="AU184" s="182" t="s">
        <v>130</v>
      </c>
      <c r="AY184" s="16" t="s">
        <v>151</v>
      </c>
      <c r="BE184" s="102">
        <f t="shared" ref="BE184:BE193" si="9">IF(N184="základná",J184,0)</f>
        <v>0</v>
      </c>
      <c r="BF184" s="102">
        <f t="shared" ref="BF184:BF193" si="10">IF(N184="znížená",J184,0)</f>
        <v>0</v>
      </c>
      <c r="BG184" s="102">
        <f t="shared" ref="BG184:BG193" si="11">IF(N184="zákl. prenesená",J184,0)</f>
        <v>0</v>
      </c>
      <c r="BH184" s="102">
        <f t="shared" ref="BH184:BH193" si="12">IF(N184="zníž. prenesená",J184,0)</f>
        <v>0</v>
      </c>
      <c r="BI184" s="102">
        <f t="shared" ref="BI184:BI193" si="13">IF(N184="nulová",J184,0)</f>
        <v>0</v>
      </c>
      <c r="BJ184" s="16" t="s">
        <v>130</v>
      </c>
      <c r="BK184" s="102">
        <f t="shared" ref="BK184:BK193" si="14">ROUND(I184*H184,2)</f>
        <v>0</v>
      </c>
      <c r="BL184" s="16" t="s">
        <v>215</v>
      </c>
      <c r="BM184" s="182" t="s">
        <v>691</v>
      </c>
    </row>
    <row r="185" spans="2:65" s="33" customFormat="1" ht="24.2" customHeight="1">
      <c r="B185" s="142"/>
      <c r="C185" s="171" t="s">
        <v>239</v>
      </c>
      <c r="D185" s="171" t="s">
        <v>153</v>
      </c>
      <c r="E185" s="172" t="s">
        <v>692</v>
      </c>
      <c r="F185" s="173" t="s">
        <v>693</v>
      </c>
      <c r="G185" s="174" t="s">
        <v>279</v>
      </c>
      <c r="H185" s="175">
        <v>36</v>
      </c>
      <c r="I185" s="176"/>
      <c r="J185" s="177">
        <f t="shared" si="5"/>
        <v>0</v>
      </c>
      <c r="K185" s="178"/>
      <c r="L185" s="34"/>
      <c r="M185" s="179"/>
      <c r="N185" s="141" t="s">
        <v>39</v>
      </c>
      <c r="P185" s="180">
        <f t="shared" si="6"/>
        <v>0</v>
      </c>
      <c r="Q185" s="180">
        <v>1.1346E-4</v>
      </c>
      <c r="R185" s="180">
        <f t="shared" si="7"/>
        <v>4.0845600000000001E-3</v>
      </c>
      <c r="S185" s="180">
        <v>2.15E-3</v>
      </c>
      <c r="T185" s="181">
        <f t="shared" si="8"/>
        <v>7.7399999999999997E-2</v>
      </c>
      <c r="AR185" s="182" t="s">
        <v>215</v>
      </c>
      <c r="AT185" s="182" t="s">
        <v>153</v>
      </c>
      <c r="AU185" s="182" t="s">
        <v>130</v>
      </c>
      <c r="AY185" s="16" t="s">
        <v>151</v>
      </c>
      <c r="BE185" s="102">
        <f t="shared" si="9"/>
        <v>0</v>
      </c>
      <c r="BF185" s="102">
        <f t="shared" si="10"/>
        <v>0</v>
      </c>
      <c r="BG185" s="102">
        <f t="shared" si="11"/>
        <v>0</v>
      </c>
      <c r="BH185" s="102">
        <f t="shared" si="12"/>
        <v>0</v>
      </c>
      <c r="BI185" s="102">
        <f t="shared" si="13"/>
        <v>0</v>
      </c>
      <c r="BJ185" s="16" t="s">
        <v>130</v>
      </c>
      <c r="BK185" s="102">
        <f t="shared" si="14"/>
        <v>0</v>
      </c>
      <c r="BL185" s="16" t="s">
        <v>215</v>
      </c>
      <c r="BM185" s="182" t="s">
        <v>694</v>
      </c>
    </row>
    <row r="186" spans="2:65" s="33" customFormat="1" ht="24.2" customHeight="1">
      <c r="B186" s="142"/>
      <c r="C186" s="171" t="s">
        <v>243</v>
      </c>
      <c r="D186" s="171" t="s">
        <v>153</v>
      </c>
      <c r="E186" s="172" t="s">
        <v>695</v>
      </c>
      <c r="F186" s="173" t="s">
        <v>696</v>
      </c>
      <c r="G186" s="174" t="s">
        <v>279</v>
      </c>
      <c r="H186" s="175">
        <v>1.5</v>
      </c>
      <c r="I186" s="176"/>
      <c r="J186" s="177">
        <f t="shared" si="5"/>
        <v>0</v>
      </c>
      <c r="K186" s="178"/>
      <c r="L186" s="34"/>
      <c r="M186" s="179"/>
      <c r="N186" s="141" t="s">
        <v>39</v>
      </c>
      <c r="P186" s="180">
        <f t="shared" si="6"/>
        <v>0</v>
      </c>
      <c r="Q186" s="180">
        <v>4.2888300000000004E-3</v>
      </c>
      <c r="R186" s="180">
        <f t="shared" si="7"/>
        <v>6.4332450000000006E-3</v>
      </c>
      <c r="S186" s="180">
        <v>0</v>
      </c>
      <c r="T186" s="181">
        <f t="shared" si="8"/>
        <v>0</v>
      </c>
      <c r="AR186" s="182" t="s">
        <v>215</v>
      </c>
      <c r="AT186" s="182" t="s">
        <v>153</v>
      </c>
      <c r="AU186" s="182" t="s">
        <v>130</v>
      </c>
      <c r="AY186" s="16" t="s">
        <v>151</v>
      </c>
      <c r="BE186" s="102">
        <f t="shared" si="9"/>
        <v>0</v>
      </c>
      <c r="BF186" s="102">
        <f t="shared" si="10"/>
        <v>0</v>
      </c>
      <c r="BG186" s="102">
        <f t="shared" si="11"/>
        <v>0</v>
      </c>
      <c r="BH186" s="102">
        <f t="shared" si="12"/>
        <v>0</v>
      </c>
      <c r="BI186" s="102">
        <f t="shared" si="13"/>
        <v>0</v>
      </c>
      <c r="BJ186" s="16" t="s">
        <v>130</v>
      </c>
      <c r="BK186" s="102">
        <f t="shared" si="14"/>
        <v>0</v>
      </c>
      <c r="BL186" s="16" t="s">
        <v>215</v>
      </c>
      <c r="BM186" s="182" t="s">
        <v>697</v>
      </c>
    </row>
    <row r="187" spans="2:65" s="33" customFormat="1" ht="24.2" customHeight="1">
      <c r="B187" s="142"/>
      <c r="C187" s="171" t="s">
        <v>205</v>
      </c>
      <c r="D187" s="171" t="s">
        <v>153</v>
      </c>
      <c r="E187" s="172" t="s">
        <v>698</v>
      </c>
      <c r="F187" s="173" t="s">
        <v>699</v>
      </c>
      <c r="G187" s="174" t="s">
        <v>528</v>
      </c>
      <c r="H187" s="175">
        <v>4</v>
      </c>
      <c r="I187" s="176"/>
      <c r="J187" s="177">
        <f t="shared" si="5"/>
        <v>0</v>
      </c>
      <c r="K187" s="178"/>
      <c r="L187" s="34"/>
      <c r="M187" s="179"/>
      <c r="N187" s="141" t="s">
        <v>39</v>
      </c>
      <c r="P187" s="180">
        <f t="shared" si="6"/>
        <v>0</v>
      </c>
      <c r="Q187" s="180">
        <v>0</v>
      </c>
      <c r="R187" s="180">
        <f t="shared" si="7"/>
        <v>0</v>
      </c>
      <c r="S187" s="180">
        <v>0</v>
      </c>
      <c r="T187" s="181">
        <f t="shared" si="8"/>
        <v>0</v>
      </c>
      <c r="AR187" s="182" t="s">
        <v>215</v>
      </c>
      <c r="AT187" s="182" t="s">
        <v>153</v>
      </c>
      <c r="AU187" s="182" t="s">
        <v>130</v>
      </c>
      <c r="AY187" s="16" t="s">
        <v>151</v>
      </c>
      <c r="BE187" s="102">
        <f t="shared" si="9"/>
        <v>0</v>
      </c>
      <c r="BF187" s="102">
        <f t="shared" si="10"/>
        <v>0</v>
      </c>
      <c r="BG187" s="102">
        <f t="shared" si="11"/>
        <v>0</v>
      </c>
      <c r="BH187" s="102">
        <f t="shared" si="12"/>
        <v>0</v>
      </c>
      <c r="BI187" s="102">
        <f t="shared" si="13"/>
        <v>0</v>
      </c>
      <c r="BJ187" s="16" t="s">
        <v>130</v>
      </c>
      <c r="BK187" s="102">
        <f t="shared" si="14"/>
        <v>0</v>
      </c>
      <c r="BL187" s="16" t="s">
        <v>215</v>
      </c>
      <c r="BM187" s="182" t="s">
        <v>700</v>
      </c>
    </row>
    <row r="188" spans="2:65" s="33" customFormat="1" ht="24.2" customHeight="1">
      <c r="B188" s="142"/>
      <c r="C188" s="171" t="s">
        <v>253</v>
      </c>
      <c r="D188" s="171" t="s">
        <v>153</v>
      </c>
      <c r="E188" s="172" t="s">
        <v>701</v>
      </c>
      <c r="F188" s="173" t="s">
        <v>702</v>
      </c>
      <c r="G188" s="174" t="s">
        <v>279</v>
      </c>
      <c r="H188" s="175">
        <v>100</v>
      </c>
      <c r="I188" s="176"/>
      <c r="J188" s="177">
        <f t="shared" si="5"/>
        <v>0</v>
      </c>
      <c r="K188" s="178"/>
      <c r="L188" s="34"/>
      <c r="M188" s="179"/>
      <c r="N188" s="141" t="s">
        <v>39</v>
      </c>
      <c r="P188" s="180">
        <f t="shared" si="6"/>
        <v>0</v>
      </c>
      <c r="Q188" s="180">
        <v>0</v>
      </c>
      <c r="R188" s="180">
        <f t="shared" si="7"/>
        <v>0</v>
      </c>
      <c r="S188" s="180">
        <v>0</v>
      </c>
      <c r="T188" s="181">
        <f t="shared" si="8"/>
        <v>0</v>
      </c>
      <c r="AR188" s="182" t="s">
        <v>215</v>
      </c>
      <c r="AT188" s="182" t="s">
        <v>153</v>
      </c>
      <c r="AU188" s="182" t="s">
        <v>130</v>
      </c>
      <c r="AY188" s="16" t="s">
        <v>151</v>
      </c>
      <c r="BE188" s="102">
        <f t="shared" si="9"/>
        <v>0</v>
      </c>
      <c r="BF188" s="102">
        <f t="shared" si="10"/>
        <v>0</v>
      </c>
      <c r="BG188" s="102">
        <f t="shared" si="11"/>
        <v>0</v>
      </c>
      <c r="BH188" s="102">
        <f t="shared" si="12"/>
        <v>0</v>
      </c>
      <c r="BI188" s="102">
        <f t="shared" si="13"/>
        <v>0</v>
      </c>
      <c r="BJ188" s="16" t="s">
        <v>130</v>
      </c>
      <c r="BK188" s="102">
        <f t="shared" si="14"/>
        <v>0</v>
      </c>
      <c r="BL188" s="16" t="s">
        <v>215</v>
      </c>
      <c r="BM188" s="182" t="s">
        <v>703</v>
      </c>
    </row>
    <row r="189" spans="2:65" s="33" customFormat="1" ht="24.2" customHeight="1">
      <c r="B189" s="142"/>
      <c r="C189" s="171" t="s">
        <v>209</v>
      </c>
      <c r="D189" s="171" t="s">
        <v>153</v>
      </c>
      <c r="E189" s="172" t="s">
        <v>704</v>
      </c>
      <c r="F189" s="173" t="s">
        <v>705</v>
      </c>
      <c r="G189" s="174" t="s">
        <v>706</v>
      </c>
      <c r="H189" s="175">
        <v>1</v>
      </c>
      <c r="I189" s="176"/>
      <c r="J189" s="177">
        <f t="shared" si="5"/>
        <v>0</v>
      </c>
      <c r="K189" s="178"/>
      <c r="L189" s="34"/>
      <c r="M189" s="179"/>
      <c r="N189" s="141" t="s">
        <v>39</v>
      </c>
      <c r="P189" s="180">
        <f t="shared" si="6"/>
        <v>0</v>
      </c>
      <c r="Q189" s="180">
        <v>0</v>
      </c>
      <c r="R189" s="180">
        <f t="shared" si="7"/>
        <v>0</v>
      </c>
      <c r="S189" s="180">
        <v>3.1899999999999998E-2</v>
      </c>
      <c r="T189" s="181">
        <f t="shared" si="8"/>
        <v>3.1899999999999998E-2</v>
      </c>
      <c r="AR189" s="182" t="s">
        <v>215</v>
      </c>
      <c r="AT189" s="182" t="s">
        <v>153</v>
      </c>
      <c r="AU189" s="182" t="s">
        <v>130</v>
      </c>
      <c r="AY189" s="16" t="s">
        <v>151</v>
      </c>
      <c r="BE189" s="102">
        <f t="shared" si="9"/>
        <v>0</v>
      </c>
      <c r="BF189" s="102">
        <f t="shared" si="10"/>
        <v>0</v>
      </c>
      <c r="BG189" s="102">
        <f t="shared" si="11"/>
        <v>0</v>
      </c>
      <c r="BH189" s="102">
        <f t="shared" si="12"/>
        <v>0</v>
      </c>
      <c r="BI189" s="102">
        <f t="shared" si="13"/>
        <v>0</v>
      </c>
      <c r="BJ189" s="16" t="s">
        <v>130</v>
      </c>
      <c r="BK189" s="102">
        <f t="shared" si="14"/>
        <v>0</v>
      </c>
      <c r="BL189" s="16" t="s">
        <v>215</v>
      </c>
      <c r="BM189" s="182" t="s">
        <v>707</v>
      </c>
    </row>
    <row r="190" spans="2:65" s="33" customFormat="1" ht="16.5" customHeight="1">
      <c r="B190" s="142"/>
      <c r="C190" s="171" t="s">
        <v>260</v>
      </c>
      <c r="D190" s="171" t="s">
        <v>153</v>
      </c>
      <c r="E190" s="172" t="s">
        <v>708</v>
      </c>
      <c r="F190" s="173" t="s">
        <v>709</v>
      </c>
      <c r="G190" s="174" t="s">
        <v>528</v>
      </c>
      <c r="H190" s="175">
        <v>2</v>
      </c>
      <c r="I190" s="176"/>
      <c r="J190" s="177">
        <f t="shared" si="5"/>
        <v>0</v>
      </c>
      <c r="K190" s="178"/>
      <c r="L190" s="34"/>
      <c r="M190" s="179"/>
      <c r="N190" s="141" t="s">
        <v>39</v>
      </c>
      <c r="P190" s="180">
        <f t="shared" si="6"/>
        <v>0</v>
      </c>
      <c r="Q190" s="180">
        <v>7.9000000000000006E-6</v>
      </c>
      <c r="R190" s="180">
        <f t="shared" si="7"/>
        <v>1.5800000000000001E-5</v>
      </c>
      <c r="S190" s="180">
        <v>0</v>
      </c>
      <c r="T190" s="181">
        <f t="shared" si="8"/>
        <v>0</v>
      </c>
      <c r="AR190" s="182" t="s">
        <v>215</v>
      </c>
      <c r="AT190" s="182" t="s">
        <v>153</v>
      </c>
      <c r="AU190" s="182" t="s">
        <v>130</v>
      </c>
      <c r="AY190" s="16" t="s">
        <v>151</v>
      </c>
      <c r="BE190" s="102">
        <f t="shared" si="9"/>
        <v>0</v>
      </c>
      <c r="BF190" s="102">
        <f t="shared" si="10"/>
        <v>0</v>
      </c>
      <c r="BG190" s="102">
        <f t="shared" si="11"/>
        <v>0</v>
      </c>
      <c r="BH190" s="102">
        <f t="shared" si="12"/>
        <v>0</v>
      </c>
      <c r="BI190" s="102">
        <f t="shared" si="13"/>
        <v>0</v>
      </c>
      <c r="BJ190" s="16" t="s">
        <v>130</v>
      </c>
      <c r="BK190" s="102">
        <f t="shared" si="14"/>
        <v>0</v>
      </c>
      <c r="BL190" s="16" t="s">
        <v>215</v>
      </c>
      <c r="BM190" s="182" t="s">
        <v>710</v>
      </c>
    </row>
    <row r="191" spans="2:65" s="33" customFormat="1" ht="33" customHeight="1">
      <c r="B191" s="142"/>
      <c r="C191" s="200" t="s">
        <v>213</v>
      </c>
      <c r="D191" s="200" t="s">
        <v>317</v>
      </c>
      <c r="E191" s="201" t="s">
        <v>711</v>
      </c>
      <c r="F191" s="202" t="s">
        <v>712</v>
      </c>
      <c r="G191" s="203" t="s">
        <v>528</v>
      </c>
      <c r="H191" s="204">
        <v>2</v>
      </c>
      <c r="I191" s="205"/>
      <c r="J191" s="206">
        <f t="shared" si="5"/>
        <v>0</v>
      </c>
      <c r="K191" s="207"/>
      <c r="L191" s="208"/>
      <c r="M191" s="209"/>
      <c r="N191" s="210" t="s">
        <v>39</v>
      </c>
      <c r="P191" s="180">
        <f t="shared" si="6"/>
        <v>0</v>
      </c>
      <c r="Q191" s="180">
        <v>3.1E-4</v>
      </c>
      <c r="R191" s="180">
        <f t="shared" si="7"/>
        <v>6.2E-4</v>
      </c>
      <c r="S191" s="180">
        <v>0</v>
      </c>
      <c r="T191" s="181">
        <f t="shared" si="8"/>
        <v>0</v>
      </c>
      <c r="AR191" s="182" t="s">
        <v>281</v>
      </c>
      <c r="AT191" s="182" t="s">
        <v>317</v>
      </c>
      <c r="AU191" s="182" t="s">
        <v>130</v>
      </c>
      <c r="AY191" s="16" t="s">
        <v>151</v>
      </c>
      <c r="BE191" s="102">
        <f t="shared" si="9"/>
        <v>0</v>
      </c>
      <c r="BF191" s="102">
        <f t="shared" si="10"/>
        <v>0</v>
      </c>
      <c r="BG191" s="102">
        <f t="shared" si="11"/>
        <v>0</v>
      </c>
      <c r="BH191" s="102">
        <f t="shared" si="12"/>
        <v>0</v>
      </c>
      <c r="BI191" s="102">
        <f t="shared" si="13"/>
        <v>0</v>
      </c>
      <c r="BJ191" s="16" t="s">
        <v>130</v>
      </c>
      <c r="BK191" s="102">
        <f t="shared" si="14"/>
        <v>0</v>
      </c>
      <c r="BL191" s="16" t="s">
        <v>215</v>
      </c>
      <c r="BM191" s="182" t="s">
        <v>713</v>
      </c>
    </row>
    <row r="192" spans="2:65" s="33" customFormat="1" ht="24.2" customHeight="1">
      <c r="B192" s="142"/>
      <c r="C192" s="171" t="s">
        <v>268</v>
      </c>
      <c r="D192" s="171" t="s">
        <v>153</v>
      </c>
      <c r="E192" s="172" t="s">
        <v>714</v>
      </c>
      <c r="F192" s="173" t="s">
        <v>715</v>
      </c>
      <c r="G192" s="174" t="s">
        <v>706</v>
      </c>
      <c r="H192" s="175">
        <v>1</v>
      </c>
      <c r="I192" s="176"/>
      <c r="J192" s="177">
        <f t="shared" si="5"/>
        <v>0</v>
      </c>
      <c r="K192" s="178"/>
      <c r="L192" s="34"/>
      <c r="M192" s="179"/>
      <c r="N192" s="141" t="s">
        <v>39</v>
      </c>
      <c r="P192" s="180">
        <f t="shared" si="6"/>
        <v>0</v>
      </c>
      <c r="Q192" s="180">
        <v>3.0000000000000001E-5</v>
      </c>
      <c r="R192" s="180">
        <f t="shared" si="7"/>
        <v>3.0000000000000001E-5</v>
      </c>
      <c r="S192" s="180">
        <v>0</v>
      </c>
      <c r="T192" s="181">
        <f t="shared" si="8"/>
        <v>0</v>
      </c>
      <c r="AR192" s="182" t="s">
        <v>215</v>
      </c>
      <c r="AT192" s="182" t="s">
        <v>153</v>
      </c>
      <c r="AU192" s="182" t="s">
        <v>130</v>
      </c>
      <c r="AY192" s="16" t="s">
        <v>151</v>
      </c>
      <c r="BE192" s="102">
        <f t="shared" si="9"/>
        <v>0</v>
      </c>
      <c r="BF192" s="102">
        <f t="shared" si="10"/>
        <v>0</v>
      </c>
      <c r="BG192" s="102">
        <f t="shared" si="11"/>
        <v>0</v>
      </c>
      <c r="BH192" s="102">
        <f t="shared" si="12"/>
        <v>0</v>
      </c>
      <c r="BI192" s="102">
        <f t="shared" si="13"/>
        <v>0</v>
      </c>
      <c r="BJ192" s="16" t="s">
        <v>130</v>
      </c>
      <c r="BK192" s="102">
        <f t="shared" si="14"/>
        <v>0</v>
      </c>
      <c r="BL192" s="16" t="s">
        <v>215</v>
      </c>
      <c r="BM192" s="182" t="s">
        <v>716</v>
      </c>
    </row>
    <row r="193" spans="2:65" s="33" customFormat="1" ht="24.2" customHeight="1">
      <c r="B193" s="142"/>
      <c r="C193" s="171" t="s">
        <v>272</v>
      </c>
      <c r="D193" s="171" t="s">
        <v>153</v>
      </c>
      <c r="E193" s="172" t="s">
        <v>717</v>
      </c>
      <c r="F193" s="173" t="s">
        <v>718</v>
      </c>
      <c r="G193" s="174" t="s">
        <v>230</v>
      </c>
      <c r="H193" s="175">
        <v>2.5000000000000001E-2</v>
      </c>
      <c r="I193" s="176"/>
      <c r="J193" s="177">
        <f t="shared" si="5"/>
        <v>0</v>
      </c>
      <c r="K193" s="178"/>
      <c r="L193" s="34"/>
      <c r="M193" s="179"/>
      <c r="N193" s="141" t="s">
        <v>39</v>
      </c>
      <c r="P193" s="180">
        <f t="shared" si="6"/>
        <v>0</v>
      </c>
      <c r="Q193" s="180">
        <v>0</v>
      </c>
      <c r="R193" s="180">
        <f t="shared" si="7"/>
        <v>0</v>
      </c>
      <c r="S193" s="180">
        <v>0</v>
      </c>
      <c r="T193" s="181">
        <f t="shared" si="8"/>
        <v>0</v>
      </c>
      <c r="AR193" s="182" t="s">
        <v>215</v>
      </c>
      <c r="AT193" s="182" t="s">
        <v>153</v>
      </c>
      <c r="AU193" s="182" t="s">
        <v>130</v>
      </c>
      <c r="AY193" s="16" t="s">
        <v>151</v>
      </c>
      <c r="BE193" s="102">
        <f t="shared" si="9"/>
        <v>0</v>
      </c>
      <c r="BF193" s="102">
        <f t="shared" si="10"/>
        <v>0</v>
      </c>
      <c r="BG193" s="102">
        <f t="shared" si="11"/>
        <v>0</v>
      </c>
      <c r="BH193" s="102">
        <f t="shared" si="12"/>
        <v>0</v>
      </c>
      <c r="BI193" s="102">
        <f t="shared" si="13"/>
        <v>0</v>
      </c>
      <c r="BJ193" s="16" t="s">
        <v>130</v>
      </c>
      <c r="BK193" s="102">
        <f t="shared" si="14"/>
        <v>0</v>
      </c>
      <c r="BL193" s="16" t="s">
        <v>215</v>
      </c>
      <c r="BM193" s="182" t="s">
        <v>719</v>
      </c>
    </row>
    <row r="194" spans="2:65" s="158" customFormat="1" ht="22.9" customHeight="1">
      <c r="B194" s="159"/>
      <c r="D194" s="160" t="s">
        <v>72</v>
      </c>
      <c r="E194" s="169" t="s">
        <v>720</v>
      </c>
      <c r="F194" s="169" t="s">
        <v>721</v>
      </c>
      <c r="I194" s="162"/>
      <c r="J194" s="170">
        <f>BK194</f>
        <v>0</v>
      </c>
      <c r="L194" s="159"/>
      <c r="M194" s="164"/>
      <c r="P194" s="165">
        <f>P195</f>
        <v>0</v>
      </c>
      <c r="R194" s="165">
        <f>R195</f>
        <v>4.8919999999999996E-4</v>
      </c>
      <c r="T194" s="166">
        <f>T195</f>
        <v>0</v>
      </c>
      <c r="AR194" s="160" t="s">
        <v>130</v>
      </c>
      <c r="AT194" s="167" t="s">
        <v>72</v>
      </c>
      <c r="AU194" s="167" t="s">
        <v>81</v>
      </c>
      <c r="AY194" s="160" t="s">
        <v>151</v>
      </c>
      <c r="BK194" s="168">
        <f>BK195</f>
        <v>0</v>
      </c>
    </row>
    <row r="195" spans="2:65" s="33" customFormat="1" ht="33" customHeight="1">
      <c r="B195" s="142"/>
      <c r="C195" s="171" t="s">
        <v>276</v>
      </c>
      <c r="D195" s="171" t="s">
        <v>153</v>
      </c>
      <c r="E195" s="172" t="s">
        <v>722</v>
      </c>
      <c r="F195" s="173" t="s">
        <v>723</v>
      </c>
      <c r="G195" s="174" t="s">
        <v>279</v>
      </c>
      <c r="H195" s="175">
        <v>5</v>
      </c>
      <c r="I195" s="176"/>
      <c r="J195" s="177">
        <f>ROUND(I195*H195,2)</f>
        <v>0</v>
      </c>
      <c r="K195" s="178"/>
      <c r="L195" s="34"/>
      <c r="M195" s="179"/>
      <c r="N195" s="141" t="s">
        <v>39</v>
      </c>
      <c r="P195" s="180">
        <f>O195*H195</f>
        <v>0</v>
      </c>
      <c r="Q195" s="180">
        <v>9.7839999999999998E-5</v>
      </c>
      <c r="R195" s="180">
        <f>Q195*H195</f>
        <v>4.8919999999999996E-4</v>
      </c>
      <c r="S195" s="180">
        <v>0</v>
      </c>
      <c r="T195" s="181">
        <f>S195*H195</f>
        <v>0</v>
      </c>
      <c r="AR195" s="182" t="s">
        <v>215</v>
      </c>
      <c r="AT195" s="182" t="s">
        <v>153</v>
      </c>
      <c r="AU195" s="182" t="s">
        <v>130</v>
      </c>
      <c r="AY195" s="16" t="s">
        <v>151</v>
      </c>
      <c r="BE195" s="102">
        <f>IF(N195="základná",J195,0)</f>
        <v>0</v>
      </c>
      <c r="BF195" s="102">
        <f>IF(N195="znížená",J195,0)</f>
        <v>0</v>
      </c>
      <c r="BG195" s="102">
        <f>IF(N195="zákl. prenesená",J195,0)</f>
        <v>0</v>
      </c>
      <c r="BH195" s="102">
        <f>IF(N195="zníž. prenesená",J195,0)</f>
        <v>0</v>
      </c>
      <c r="BI195" s="102">
        <f>IF(N195="nulová",J195,0)</f>
        <v>0</v>
      </c>
      <c r="BJ195" s="16" t="s">
        <v>130</v>
      </c>
      <c r="BK195" s="102">
        <f>ROUND(I195*H195,2)</f>
        <v>0</v>
      </c>
      <c r="BL195" s="16" t="s">
        <v>215</v>
      </c>
      <c r="BM195" s="182" t="s">
        <v>724</v>
      </c>
    </row>
    <row r="196" spans="2:65" s="158" customFormat="1" ht="25.9" customHeight="1">
      <c r="B196" s="159"/>
      <c r="D196" s="160" t="s">
        <v>72</v>
      </c>
      <c r="E196" s="161" t="s">
        <v>317</v>
      </c>
      <c r="F196" s="161" t="s">
        <v>725</v>
      </c>
      <c r="I196" s="162"/>
      <c r="J196" s="163">
        <f>BK196</f>
        <v>0</v>
      </c>
      <c r="L196" s="159"/>
      <c r="M196" s="164"/>
      <c r="P196" s="165">
        <f>P197+P201+P217</f>
        <v>0</v>
      </c>
      <c r="R196" s="165">
        <f>R197+R201+R217</f>
        <v>0.23648404434</v>
      </c>
      <c r="T196" s="166">
        <f>T197+T201+T217</f>
        <v>0</v>
      </c>
      <c r="AR196" s="160" t="s">
        <v>166</v>
      </c>
      <c r="AT196" s="167" t="s">
        <v>72</v>
      </c>
      <c r="AU196" s="167" t="s">
        <v>73</v>
      </c>
      <c r="AY196" s="160" t="s">
        <v>151</v>
      </c>
      <c r="BK196" s="168">
        <f>BK197+BK201+BK217</f>
        <v>0</v>
      </c>
    </row>
    <row r="197" spans="2:65" s="158" customFormat="1" ht="22.9" customHeight="1">
      <c r="B197" s="159"/>
      <c r="D197" s="160" t="s">
        <v>72</v>
      </c>
      <c r="E197" s="169" t="s">
        <v>726</v>
      </c>
      <c r="F197" s="169" t="s">
        <v>727</v>
      </c>
      <c r="I197" s="162"/>
      <c r="J197" s="170">
        <f>BK197</f>
        <v>0</v>
      </c>
      <c r="L197" s="159"/>
      <c r="M197" s="164"/>
      <c r="P197" s="165">
        <f>SUM(P198:P200)</f>
        <v>0</v>
      </c>
      <c r="R197" s="165">
        <f>SUM(R198:R200)</f>
        <v>0</v>
      </c>
      <c r="T197" s="166">
        <f>SUM(T198:T200)</f>
        <v>0</v>
      </c>
      <c r="AR197" s="160" t="s">
        <v>166</v>
      </c>
      <c r="AT197" s="167" t="s">
        <v>72</v>
      </c>
      <c r="AU197" s="167" t="s">
        <v>81</v>
      </c>
      <c r="AY197" s="160" t="s">
        <v>151</v>
      </c>
      <c r="BK197" s="168">
        <f>SUM(BK198:BK200)</f>
        <v>0</v>
      </c>
    </row>
    <row r="198" spans="2:65" s="33" customFormat="1" ht="16.5" customHeight="1">
      <c r="B198" s="142"/>
      <c r="C198" s="171" t="s">
        <v>281</v>
      </c>
      <c r="D198" s="171" t="s">
        <v>153</v>
      </c>
      <c r="E198" s="172" t="s">
        <v>728</v>
      </c>
      <c r="F198" s="173" t="s">
        <v>729</v>
      </c>
      <c r="G198" s="174" t="s">
        <v>279</v>
      </c>
      <c r="H198" s="175">
        <v>50</v>
      </c>
      <c r="I198" s="176"/>
      <c r="J198" s="177">
        <f>ROUND(I198*H198,2)</f>
        <v>0</v>
      </c>
      <c r="K198" s="178"/>
      <c r="L198" s="34"/>
      <c r="M198" s="179"/>
      <c r="N198" s="141" t="s">
        <v>39</v>
      </c>
      <c r="P198" s="180">
        <f>O198*H198</f>
        <v>0</v>
      </c>
      <c r="Q198" s="180">
        <v>0</v>
      </c>
      <c r="R198" s="180">
        <f>Q198*H198</f>
        <v>0</v>
      </c>
      <c r="S198" s="180">
        <v>0</v>
      </c>
      <c r="T198" s="181">
        <f>S198*H198</f>
        <v>0</v>
      </c>
      <c r="AR198" s="182" t="s">
        <v>288</v>
      </c>
      <c r="AT198" s="182" t="s">
        <v>153</v>
      </c>
      <c r="AU198" s="182" t="s">
        <v>130</v>
      </c>
      <c r="AY198" s="16" t="s">
        <v>151</v>
      </c>
      <c r="BE198" s="102">
        <f>IF(N198="základná",J198,0)</f>
        <v>0</v>
      </c>
      <c r="BF198" s="102">
        <f>IF(N198="znížená",J198,0)</f>
        <v>0</v>
      </c>
      <c r="BG198" s="102">
        <f>IF(N198="zákl. prenesená",J198,0)</f>
        <v>0</v>
      </c>
      <c r="BH198" s="102">
        <f>IF(N198="zníž. prenesená",J198,0)</f>
        <v>0</v>
      </c>
      <c r="BI198" s="102">
        <f>IF(N198="nulová",J198,0)</f>
        <v>0</v>
      </c>
      <c r="BJ198" s="16" t="s">
        <v>130</v>
      </c>
      <c r="BK198" s="102">
        <f>ROUND(I198*H198,2)</f>
        <v>0</v>
      </c>
      <c r="BL198" s="16" t="s">
        <v>288</v>
      </c>
      <c r="BM198" s="182" t="s">
        <v>730</v>
      </c>
    </row>
    <row r="199" spans="2:65" s="33" customFormat="1" ht="16.5" customHeight="1">
      <c r="B199" s="142"/>
      <c r="C199" s="200" t="s">
        <v>285</v>
      </c>
      <c r="D199" s="200" t="s">
        <v>317</v>
      </c>
      <c r="E199" s="201" t="s">
        <v>731</v>
      </c>
      <c r="F199" s="202" t="s">
        <v>732</v>
      </c>
      <c r="G199" s="203" t="s">
        <v>279</v>
      </c>
      <c r="H199" s="204">
        <v>52.5</v>
      </c>
      <c r="I199" s="205"/>
      <c r="J199" s="206">
        <f>ROUND(I199*H199,2)</f>
        <v>0</v>
      </c>
      <c r="K199" s="207"/>
      <c r="L199" s="208"/>
      <c r="M199" s="209"/>
      <c r="N199" s="210" t="s">
        <v>39</v>
      </c>
      <c r="P199" s="180">
        <f>O199*H199</f>
        <v>0</v>
      </c>
      <c r="Q199" s="180">
        <v>0</v>
      </c>
      <c r="R199" s="180">
        <f>Q199*H199</f>
        <v>0</v>
      </c>
      <c r="S199" s="180">
        <v>0</v>
      </c>
      <c r="T199" s="181">
        <f>S199*H199</f>
        <v>0</v>
      </c>
      <c r="AR199" s="182" t="s">
        <v>733</v>
      </c>
      <c r="AT199" s="182" t="s">
        <v>317</v>
      </c>
      <c r="AU199" s="182" t="s">
        <v>130</v>
      </c>
      <c r="AY199" s="16" t="s">
        <v>151</v>
      </c>
      <c r="BE199" s="102">
        <f>IF(N199="základná",J199,0)</f>
        <v>0</v>
      </c>
      <c r="BF199" s="102">
        <f>IF(N199="znížená",J199,0)</f>
        <v>0</v>
      </c>
      <c r="BG199" s="102">
        <f>IF(N199="zákl. prenesená",J199,0)</f>
        <v>0</v>
      </c>
      <c r="BH199" s="102">
        <f>IF(N199="zníž. prenesená",J199,0)</f>
        <v>0</v>
      </c>
      <c r="BI199" s="102">
        <f>IF(N199="nulová",J199,0)</f>
        <v>0</v>
      </c>
      <c r="BJ199" s="16" t="s">
        <v>130</v>
      </c>
      <c r="BK199" s="102">
        <f>ROUND(I199*H199,2)</f>
        <v>0</v>
      </c>
      <c r="BL199" s="16" t="s">
        <v>733</v>
      </c>
      <c r="BM199" s="182" t="s">
        <v>734</v>
      </c>
    </row>
    <row r="200" spans="2:65" s="183" customFormat="1">
      <c r="B200" s="184"/>
      <c r="D200" s="185" t="s">
        <v>163</v>
      </c>
      <c r="E200" s="186"/>
      <c r="F200" s="187" t="s">
        <v>735</v>
      </c>
      <c r="H200" s="188">
        <v>52.5</v>
      </c>
      <c r="I200" s="189"/>
      <c r="L200" s="184"/>
      <c r="M200" s="190"/>
      <c r="T200" s="191"/>
      <c r="AT200" s="186" t="s">
        <v>163</v>
      </c>
      <c r="AU200" s="186" t="s">
        <v>130</v>
      </c>
      <c r="AV200" s="183" t="s">
        <v>130</v>
      </c>
      <c r="AW200" s="183" t="s">
        <v>27</v>
      </c>
      <c r="AX200" s="183" t="s">
        <v>81</v>
      </c>
      <c r="AY200" s="186" t="s">
        <v>151</v>
      </c>
    </row>
    <row r="201" spans="2:65" s="158" customFormat="1" ht="22.9" customHeight="1">
      <c r="B201" s="159"/>
      <c r="D201" s="160" t="s">
        <v>72</v>
      </c>
      <c r="E201" s="169" t="s">
        <v>736</v>
      </c>
      <c r="F201" s="169" t="s">
        <v>737</v>
      </c>
      <c r="I201" s="162"/>
      <c r="J201" s="170">
        <f>BK201</f>
        <v>0</v>
      </c>
      <c r="L201" s="159"/>
      <c r="M201" s="164"/>
      <c r="P201" s="165">
        <f>SUM(P202:P216)</f>
        <v>0</v>
      </c>
      <c r="R201" s="165">
        <f>SUM(R202:R216)</f>
        <v>0.23648404434</v>
      </c>
      <c r="T201" s="166">
        <f>SUM(T202:T216)</f>
        <v>0</v>
      </c>
      <c r="AR201" s="160" t="s">
        <v>166</v>
      </c>
      <c r="AT201" s="167" t="s">
        <v>72</v>
      </c>
      <c r="AU201" s="167" t="s">
        <v>81</v>
      </c>
      <c r="AY201" s="160" t="s">
        <v>151</v>
      </c>
      <c r="BK201" s="168">
        <f>SUM(BK202:BK216)</f>
        <v>0</v>
      </c>
    </row>
    <row r="202" spans="2:65" s="33" customFormat="1" ht="16.5" customHeight="1">
      <c r="B202" s="142"/>
      <c r="C202" s="171" t="s">
        <v>293</v>
      </c>
      <c r="D202" s="171" t="s">
        <v>153</v>
      </c>
      <c r="E202" s="172" t="s">
        <v>738</v>
      </c>
      <c r="F202" s="173" t="s">
        <v>739</v>
      </c>
      <c r="G202" s="174" t="s">
        <v>279</v>
      </c>
      <c r="H202" s="175">
        <v>9.4</v>
      </c>
      <c r="I202" s="176"/>
      <c r="J202" s="177">
        <f t="shared" ref="J202:J216" si="15">ROUND(I202*H202,2)</f>
        <v>0</v>
      </c>
      <c r="K202" s="178"/>
      <c r="L202" s="34"/>
      <c r="M202" s="179"/>
      <c r="N202" s="141" t="s">
        <v>39</v>
      </c>
      <c r="P202" s="180">
        <f t="shared" ref="P202:P216" si="16">O202*H202</f>
        <v>0</v>
      </c>
      <c r="Q202" s="180">
        <v>1.011475E-2</v>
      </c>
      <c r="R202" s="180">
        <f t="shared" ref="R202:R216" si="17">Q202*H202</f>
        <v>9.5078650000000015E-2</v>
      </c>
      <c r="S202" s="180">
        <v>0</v>
      </c>
      <c r="T202" s="181">
        <f t="shared" ref="T202:T216" si="18">S202*H202</f>
        <v>0</v>
      </c>
      <c r="AR202" s="182" t="s">
        <v>288</v>
      </c>
      <c r="AT202" s="182" t="s">
        <v>153</v>
      </c>
      <c r="AU202" s="182" t="s">
        <v>130</v>
      </c>
      <c r="AY202" s="16" t="s">
        <v>151</v>
      </c>
      <c r="BE202" s="102">
        <f t="shared" ref="BE202:BE216" si="19">IF(N202="základná",J202,0)</f>
        <v>0</v>
      </c>
      <c r="BF202" s="102">
        <f t="shared" ref="BF202:BF216" si="20">IF(N202="znížená",J202,0)</f>
        <v>0</v>
      </c>
      <c r="BG202" s="102">
        <f t="shared" ref="BG202:BG216" si="21">IF(N202="zákl. prenesená",J202,0)</f>
        <v>0</v>
      </c>
      <c r="BH202" s="102">
        <f t="shared" ref="BH202:BH216" si="22">IF(N202="zníž. prenesená",J202,0)</f>
        <v>0</v>
      </c>
      <c r="BI202" s="102">
        <f t="shared" ref="BI202:BI216" si="23">IF(N202="nulová",J202,0)</f>
        <v>0</v>
      </c>
      <c r="BJ202" s="16" t="s">
        <v>130</v>
      </c>
      <c r="BK202" s="102">
        <f t="shared" ref="BK202:BK216" si="24">ROUND(I202*H202,2)</f>
        <v>0</v>
      </c>
      <c r="BL202" s="16" t="s">
        <v>288</v>
      </c>
      <c r="BM202" s="182" t="s">
        <v>740</v>
      </c>
    </row>
    <row r="203" spans="2:65" s="33" customFormat="1" ht="21.75" customHeight="1">
      <c r="B203" s="142"/>
      <c r="C203" s="200" t="s">
        <v>297</v>
      </c>
      <c r="D203" s="200" t="s">
        <v>317</v>
      </c>
      <c r="E203" s="201" t="s">
        <v>741</v>
      </c>
      <c r="F203" s="202" t="s">
        <v>742</v>
      </c>
      <c r="G203" s="203" t="s">
        <v>279</v>
      </c>
      <c r="H203" s="204">
        <v>9.4</v>
      </c>
      <c r="I203" s="205"/>
      <c r="J203" s="206">
        <f t="shared" si="15"/>
        <v>0</v>
      </c>
      <c r="K203" s="207"/>
      <c r="L203" s="208"/>
      <c r="M203" s="209"/>
      <c r="N203" s="210" t="s">
        <v>39</v>
      </c>
      <c r="P203" s="180">
        <f t="shared" si="16"/>
        <v>0</v>
      </c>
      <c r="Q203" s="180">
        <v>1.6900000000000001E-3</v>
      </c>
      <c r="R203" s="180">
        <f t="shared" si="17"/>
        <v>1.5886000000000001E-2</v>
      </c>
      <c r="S203" s="180">
        <v>0</v>
      </c>
      <c r="T203" s="181">
        <f t="shared" si="18"/>
        <v>0</v>
      </c>
      <c r="AR203" s="182" t="s">
        <v>733</v>
      </c>
      <c r="AT203" s="182" t="s">
        <v>317</v>
      </c>
      <c r="AU203" s="182" t="s">
        <v>130</v>
      </c>
      <c r="AY203" s="16" t="s">
        <v>151</v>
      </c>
      <c r="BE203" s="102">
        <f t="shared" si="19"/>
        <v>0</v>
      </c>
      <c r="BF203" s="102">
        <f t="shared" si="20"/>
        <v>0</v>
      </c>
      <c r="BG203" s="102">
        <f t="shared" si="21"/>
        <v>0</v>
      </c>
      <c r="BH203" s="102">
        <f t="shared" si="22"/>
        <v>0</v>
      </c>
      <c r="BI203" s="102">
        <f t="shared" si="23"/>
        <v>0</v>
      </c>
      <c r="BJ203" s="16" t="s">
        <v>130</v>
      </c>
      <c r="BK203" s="102">
        <f t="shared" si="24"/>
        <v>0</v>
      </c>
      <c r="BL203" s="16" t="s">
        <v>733</v>
      </c>
      <c r="BM203" s="182" t="s">
        <v>743</v>
      </c>
    </row>
    <row r="204" spans="2:65" s="33" customFormat="1" ht="16.5" customHeight="1">
      <c r="B204" s="142"/>
      <c r="C204" s="171" t="s">
        <v>231</v>
      </c>
      <c r="D204" s="171" t="s">
        <v>153</v>
      </c>
      <c r="E204" s="172" t="s">
        <v>744</v>
      </c>
      <c r="F204" s="173" t="s">
        <v>745</v>
      </c>
      <c r="G204" s="174" t="s">
        <v>279</v>
      </c>
      <c r="H204" s="175">
        <v>9.66</v>
      </c>
      <c r="I204" s="176"/>
      <c r="J204" s="177">
        <f t="shared" si="15"/>
        <v>0</v>
      </c>
      <c r="K204" s="178"/>
      <c r="L204" s="34"/>
      <c r="M204" s="179"/>
      <c r="N204" s="141" t="s">
        <v>39</v>
      </c>
      <c r="P204" s="180">
        <f t="shared" si="16"/>
        <v>0</v>
      </c>
      <c r="Q204" s="180">
        <v>1.0461899E-2</v>
      </c>
      <c r="R204" s="180">
        <f t="shared" si="17"/>
        <v>0.10106194434</v>
      </c>
      <c r="S204" s="180">
        <v>0</v>
      </c>
      <c r="T204" s="181">
        <f t="shared" si="18"/>
        <v>0</v>
      </c>
      <c r="AR204" s="182" t="s">
        <v>288</v>
      </c>
      <c r="AT204" s="182" t="s">
        <v>153</v>
      </c>
      <c r="AU204" s="182" t="s">
        <v>130</v>
      </c>
      <c r="AY204" s="16" t="s">
        <v>151</v>
      </c>
      <c r="BE204" s="102">
        <f t="shared" si="19"/>
        <v>0</v>
      </c>
      <c r="BF204" s="102">
        <f t="shared" si="20"/>
        <v>0</v>
      </c>
      <c r="BG204" s="102">
        <f t="shared" si="21"/>
        <v>0</v>
      </c>
      <c r="BH204" s="102">
        <f t="shared" si="22"/>
        <v>0</v>
      </c>
      <c r="BI204" s="102">
        <f t="shared" si="23"/>
        <v>0</v>
      </c>
      <c r="BJ204" s="16" t="s">
        <v>130</v>
      </c>
      <c r="BK204" s="102">
        <f t="shared" si="24"/>
        <v>0</v>
      </c>
      <c r="BL204" s="16" t="s">
        <v>288</v>
      </c>
      <c r="BM204" s="182" t="s">
        <v>746</v>
      </c>
    </row>
    <row r="205" spans="2:65" s="33" customFormat="1" ht="21.75" customHeight="1">
      <c r="B205" s="142"/>
      <c r="C205" s="200" t="s">
        <v>304</v>
      </c>
      <c r="D205" s="200" t="s">
        <v>317</v>
      </c>
      <c r="E205" s="201" t="s">
        <v>747</v>
      </c>
      <c r="F205" s="202" t="s">
        <v>748</v>
      </c>
      <c r="G205" s="203" t="s">
        <v>279</v>
      </c>
      <c r="H205" s="204">
        <v>9.66</v>
      </c>
      <c r="I205" s="205"/>
      <c r="J205" s="206">
        <f t="shared" si="15"/>
        <v>0</v>
      </c>
      <c r="K205" s="207"/>
      <c r="L205" s="208"/>
      <c r="M205" s="209"/>
      <c r="N205" s="210" t="s">
        <v>39</v>
      </c>
      <c r="P205" s="180">
        <f t="shared" si="16"/>
        <v>0</v>
      </c>
      <c r="Q205" s="180">
        <v>2.5000000000000001E-3</v>
      </c>
      <c r="R205" s="180">
        <f t="shared" si="17"/>
        <v>2.4150000000000001E-2</v>
      </c>
      <c r="S205" s="180">
        <v>0</v>
      </c>
      <c r="T205" s="181">
        <f t="shared" si="18"/>
        <v>0</v>
      </c>
      <c r="AR205" s="182" t="s">
        <v>749</v>
      </c>
      <c r="AT205" s="182" t="s">
        <v>317</v>
      </c>
      <c r="AU205" s="182" t="s">
        <v>130</v>
      </c>
      <c r="AY205" s="16" t="s">
        <v>151</v>
      </c>
      <c r="BE205" s="102">
        <f t="shared" si="19"/>
        <v>0</v>
      </c>
      <c r="BF205" s="102">
        <f t="shared" si="20"/>
        <v>0</v>
      </c>
      <c r="BG205" s="102">
        <f t="shared" si="21"/>
        <v>0</v>
      </c>
      <c r="BH205" s="102">
        <f t="shared" si="22"/>
        <v>0</v>
      </c>
      <c r="BI205" s="102">
        <f t="shared" si="23"/>
        <v>0</v>
      </c>
      <c r="BJ205" s="16" t="s">
        <v>130</v>
      </c>
      <c r="BK205" s="102">
        <f t="shared" si="24"/>
        <v>0</v>
      </c>
      <c r="BL205" s="16" t="s">
        <v>288</v>
      </c>
      <c r="BM205" s="182" t="s">
        <v>750</v>
      </c>
    </row>
    <row r="206" spans="2:65" s="33" customFormat="1" ht="16.5" customHeight="1">
      <c r="B206" s="142"/>
      <c r="C206" s="171" t="s">
        <v>308</v>
      </c>
      <c r="D206" s="171" t="s">
        <v>153</v>
      </c>
      <c r="E206" s="172" t="s">
        <v>751</v>
      </c>
      <c r="F206" s="173" t="s">
        <v>752</v>
      </c>
      <c r="G206" s="174" t="s">
        <v>528</v>
      </c>
      <c r="H206" s="175">
        <v>3</v>
      </c>
      <c r="I206" s="176"/>
      <c r="J206" s="177">
        <f t="shared" si="15"/>
        <v>0</v>
      </c>
      <c r="K206" s="178"/>
      <c r="L206" s="34"/>
      <c r="M206" s="179"/>
      <c r="N206" s="141" t="s">
        <v>39</v>
      </c>
      <c r="P206" s="180">
        <f t="shared" si="16"/>
        <v>0</v>
      </c>
      <c r="Q206" s="180">
        <v>0</v>
      </c>
      <c r="R206" s="180">
        <f t="shared" si="17"/>
        <v>0</v>
      </c>
      <c r="S206" s="180">
        <v>0</v>
      </c>
      <c r="T206" s="181">
        <f t="shared" si="18"/>
        <v>0</v>
      </c>
      <c r="AR206" s="182" t="s">
        <v>288</v>
      </c>
      <c r="AT206" s="182" t="s">
        <v>153</v>
      </c>
      <c r="AU206" s="182" t="s">
        <v>130</v>
      </c>
      <c r="AY206" s="16" t="s">
        <v>151</v>
      </c>
      <c r="BE206" s="102">
        <f t="shared" si="19"/>
        <v>0</v>
      </c>
      <c r="BF206" s="102">
        <f t="shared" si="20"/>
        <v>0</v>
      </c>
      <c r="BG206" s="102">
        <f t="shared" si="21"/>
        <v>0</v>
      </c>
      <c r="BH206" s="102">
        <f t="shared" si="22"/>
        <v>0</v>
      </c>
      <c r="BI206" s="102">
        <f t="shared" si="23"/>
        <v>0</v>
      </c>
      <c r="BJ206" s="16" t="s">
        <v>130</v>
      </c>
      <c r="BK206" s="102">
        <f t="shared" si="24"/>
        <v>0</v>
      </c>
      <c r="BL206" s="16" t="s">
        <v>288</v>
      </c>
      <c r="BM206" s="182" t="s">
        <v>753</v>
      </c>
    </row>
    <row r="207" spans="2:65" s="33" customFormat="1" ht="21.75" customHeight="1">
      <c r="B207" s="142"/>
      <c r="C207" s="171" t="s">
        <v>313</v>
      </c>
      <c r="D207" s="171" t="s">
        <v>153</v>
      </c>
      <c r="E207" s="172" t="s">
        <v>754</v>
      </c>
      <c r="F207" s="173" t="s">
        <v>755</v>
      </c>
      <c r="G207" s="174" t="s">
        <v>279</v>
      </c>
      <c r="H207" s="175">
        <v>55</v>
      </c>
      <c r="I207" s="176"/>
      <c r="J207" s="177">
        <f t="shared" si="15"/>
        <v>0</v>
      </c>
      <c r="K207" s="178"/>
      <c r="L207" s="34"/>
      <c r="M207" s="179"/>
      <c r="N207" s="141" t="s">
        <v>39</v>
      </c>
      <c r="P207" s="180">
        <f t="shared" si="16"/>
        <v>0</v>
      </c>
      <c r="Q207" s="180">
        <v>0</v>
      </c>
      <c r="R207" s="180">
        <f t="shared" si="17"/>
        <v>0</v>
      </c>
      <c r="S207" s="180">
        <v>0</v>
      </c>
      <c r="T207" s="181">
        <f t="shared" si="18"/>
        <v>0</v>
      </c>
      <c r="AR207" s="182" t="s">
        <v>288</v>
      </c>
      <c r="AT207" s="182" t="s">
        <v>153</v>
      </c>
      <c r="AU207" s="182" t="s">
        <v>130</v>
      </c>
      <c r="AY207" s="16" t="s">
        <v>151</v>
      </c>
      <c r="BE207" s="102">
        <f t="shared" si="19"/>
        <v>0</v>
      </c>
      <c r="BF207" s="102">
        <f t="shared" si="20"/>
        <v>0</v>
      </c>
      <c r="BG207" s="102">
        <f t="shared" si="21"/>
        <v>0</v>
      </c>
      <c r="BH207" s="102">
        <f t="shared" si="22"/>
        <v>0</v>
      </c>
      <c r="BI207" s="102">
        <f t="shared" si="23"/>
        <v>0</v>
      </c>
      <c r="BJ207" s="16" t="s">
        <v>130</v>
      </c>
      <c r="BK207" s="102">
        <f t="shared" si="24"/>
        <v>0</v>
      </c>
      <c r="BL207" s="16" t="s">
        <v>288</v>
      </c>
      <c r="BM207" s="182" t="s">
        <v>756</v>
      </c>
    </row>
    <row r="208" spans="2:65" s="33" customFormat="1" ht="16.5" customHeight="1">
      <c r="B208" s="142"/>
      <c r="C208" s="171" t="s">
        <v>238</v>
      </c>
      <c r="D208" s="171" t="s">
        <v>153</v>
      </c>
      <c r="E208" s="172" t="s">
        <v>757</v>
      </c>
      <c r="F208" s="173" t="s">
        <v>758</v>
      </c>
      <c r="G208" s="174" t="s">
        <v>279</v>
      </c>
      <c r="H208" s="175">
        <v>50</v>
      </c>
      <c r="I208" s="176"/>
      <c r="J208" s="177">
        <f t="shared" si="15"/>
        <v>0</v>
      </c>
      <c r="K208" s="178"/>
      <c r="L208" s="34"/>
      <c r="M208" s="179"/>
      <c r="N208" s="141" t="s">
        <v>39</v>
      </c>
      <c r="P208" s="180">
        <f t="shared" si="16"/>
        <v>0</v>
      </c>
      <c r="Q208" s="180">
        <v>0</v>
      </c>
      <c r="R208" s="180">
        <f t="shared" si="17"/>
        <v>0</v>
      </c>
      <c r="S208" s="180">
        <v>0</v>
      </c>
      <c r="T208" s="181">
        <f t="shared" si="18"/>
        <v>0</v>
      </c>
      <c r="AR208" s="182" t="s">
        <v>288</v>
      </c>
      <c r="AT208" s="182" t="s">
        <v>153</v>
      </c>
      <c r="AU208" s="182" t="s">
        <v>130</v>
      </c>
      <c r="AY208" s="16" t="s">
        <v>151</v>
      </c>
      <c r="BE208" s="102">
        <f t="shared" si="19"/>
        <v>0</v>
      </c>
      <c r="BF208" s="102">
        <f t="shared" si="20"/>
        <v>0</v>
      </c>
      <c r="BG208" s="102">
        <f t="shared" si="21"/>
        <v>0</v>
      </c>
      <c r="BH208" s="102">
        <f t="shared" si="22"/>
        <v>0</v>
      </c>
      <c r="BI208" s="102">
        <f t="shared" si="23"/>
        <v>0</v>
      </c>
      <c r="BJ208" s="16" t="s">
        <v>130</v>
      </c>
      <c r="BK208" s="102">
        <f t="shared" si="24"/>
        <v>0</v>
      </c>
      <c r="BL208" s="16" t="s">
        <v>288</v>
      </c>
      <c r="BM208" s="182" t="s">
        <v>759</v>
      </c>
    </row>
    <row r="209" spans="2:65" s="33" customFormat="1" ht="24.2" customHeight="1">
      <c r="B209" s="142"/>
      <c r="C209" s="171" t="s">
        <v>321</v>
      </c>
      <c r="D209" s="171" t="s">
        <v>153</v>
      </c>
      <c r="E209" s="172" t="s">
        <v>760</v>
      </c>
      <c r="F209" s="173" t="s">
        <v>761</v>
      </c>
      <c r="G209" s="174" t="s">
        <v>762</v>
      </c>
      <c r="H209" s="175">
        <v>1</v>
      </c>
      <c r="I209" s="176"/>
      <c r="J209" s="177">
        <f t="shared" si="15"/>
        <v>0</v>
      </c>
      <c r="K209" s="178"/>
      <c r="L209" s="34"/>
      <c r="M209" s="179"/>
      <c r="N209" s="141" t="s">
        <v>39</v>
      </c>
      <c r="P209" s="180">
        <f t="shared" si="16"/>
        <v>0</v>
      </c>
      <c r="Q209" s="180">
        <v>0</v>
      </c>
      <c r="R209" s="180">
        <f t="shared" si="17"/>
        <v>0</v>
      </c>
      <c r="S209" s="180">
        <v>0</v>
      </c>
      <c r="T209" s="181">
        <f t="shared" si="18"/>
        <v>0</v>
      </c>
      <c r="AR209" s="182" t="s">
        <v>288</v>
      </c>
      <c r="AT209" s="182" t="s">
        <v>153</v>
      </c>
      <c r="AU209" s="182" t="s">
        <v>130</v>
      </c>
      <c r="AY209" s="16" t="s">
        <v>151</v>
      </c>
      <c r="BE209" s="102">
        <f t="shared" si="19"/>
        <v>0</v>
      </c>
      <c r="BF209" s="102">
        <f t="shared" si="20"/>
        <v>0</v>
      </c>
      <c r="BG209" s="102">
        <f t="shared" si="21"/>
        <v>0</v>
      </c>
      <c r="BH209" s="102">
        <f t="shared" si="22"/>
        <v>0</v>
      </c>
      <c r="BI209" s="102">
        <f t="shared" si="23"/>
        <v>0</v>
      </c>
      <c r="BJ209" s="16" t="s">
        <v>130</v>
      </c>
      <c r="BK209" s="102">
        <f t="shared" si="24"/>
        <v>0</v>
      </c>
      <c r="BL209" s="16" t="s">
        <v>288</v>
      </c>
      <c r="BM209" s="182" t="s">
        <v>763</v>
      </c>
    </row>
    <row r="210" spans="2:65" s="33" customFormat="1" ht="21.75" customHeight="1">
      <c r="B210" s="142"/>
      <c r="C210" s="171" t="s">
        <v>242</v>
      </c>
      <c r="D210" s="171" t="s">
        <v>153</v>
      </c>
      <c r="E210" s="172" t="s">
        <v>764</v>
      </c>
      <c r="F210" s="173" t="s">
        <v>765</v>
      </c>
      <c r="G210" s="174" t="s">
        <v>279</v>
      </c>
      <c r="H210" s="175">
        <v>5</v>
      </c>
      <c r="I210" s="176"/>
      <c r="J210" s="177">
        <f t="shared" si="15"/>
        <v>0</v>
      </c>
      <c r="K210" s="178"/>
      <c r="L210" s="34"/>
      <c r="M210" s="179"/>
      <c r="N210" s="141" t="s">
        <v>39</v>
      </c>
      <c r="P210" s="180">
        <f t="shared" si="16"/>
        <v>0</v>
      </c>
      <c r="Q210" s="180">
        <v>6.1489999999999996E-5</v>
      </c>
      <c r="R210" s="180">
        <f t="shared" si="17"/>
        <v>3.0744999999999997E-4</v>
      </c>
      <c r="S210" s="180">
        <v>0</v>
      </c>
      <c r="T210" s="181">
        <f t="shared" si="18"/>
        <v>0</v>
      </c>
      <c r="AR210" s="182" t="s">
        <v>288</v>
      </c>
      <c r="AT210" s="182" t="s">
        <v>153</v>
      </c>
      <c r="AU210" s="182" t="s">
        <v>130</v>
      </c>
      <c r="AY210" s="16" t="s">
        <v>151</v>
      </c>
      <c r="BE210" s="102">
        <f t="shared" si="19"/>
        <v>0</v>
      </c>
      <c r="BF210" s="102">
        <f t="shared" si="20"/>
        <v>0</v>
      </c>
      <c r="BG210" s="102">
        <f t="shared" si="21"/>
        <v>0</v>
      </c>
      <c r="BH210" s="102">
        <f t="shared" si="22"/>
        <v>0</v>
      </c>
      <c r="BI210" s="102">
        <f t="shared" si="23"/>
        <v>0</v>
      </c>
      <c r="BJ210" s="16" t="s">
        <v>130</v>
      </c>
      <c r="BK210" s="102">
        <f t="shared" si="24"/>
        <v>0</v>
      </c>
      <c r="BL210" s="16" t="s">
        <v>288</v>
      </c>
      <c r="BM210" s="182" t="s">
        <v>766</v>
      </c>
    </row>
    <row r="211" spans="2:65" s="33" customFormat="1" ht="16.5" customHeight="1">
      <c r="B211" s="142"/>
      <c r="C211" s="200" t="s">
        <v>328</v>
      </c>
      <c r="D211" s="200" t="s">
        <v>317</v>
      </c>
      <c r="E211" s="201" t="s">
        <v>767</v>
      </c>
      <c r="F211" s="202" t="s">
        <v>768</v>
      </c>
      <c r="G211" s="203" t="s">
        <v>528</v>
      </c>
      <c r="H211" s="204">
        <v>6</v>
      </c>
      <c r="I211" s="205"/>
      <c r="J211" s="206">
        <f t="shared" si="15"/>
        <v>0</v>
      </c>
      <c r="K211" s="207"/>
      <c r="L211" s="208"/>
      <c r="M211" s="209"/>
      <c r="N211" s="210" t="s">
        <v>39</v>
      </c>
      <c r="P211" s="180">
        <f t="shared" si="16"/>
        <v>0</v>
      </c>
      <c r="Q211" s="180">
        <v>0</v>
      </c>
      <c r="R211" s="180">
        <f t="shared" si="17"/>
        <v>0</v>
      </c>
      <c r="S211" s="180">
        <v>0</v>
      </c>
      <c r="T211" s="181">
        <f t="shared" si="18"/>
        <v>0</v>
      </c>
      <c r="AR211" s="182" t="s">
        <v>733</v>
      </c>
      <c r="AT211" s="182" t="s">
        <v>317</v>
      </c>
      <c r="AU211" s="182" t="s">
        <v>130</v>
      </c>
      <c r="AY211" s="16" t="s">
        <v>151</v>
      </c>
      <c r="BE211" s="102">
        <f t="shared" si="19"/>
        <v>0</v>
      </c>
      <c r="BF211" s="102">
        <f t="shared" si="20"/>
        <v>0</v>
      </c>
      <c r="BG211" s="102">
        <f t="shared" si="21"/>
        <v>0</v>
      </c>
      <c r="BH211" s="102">
        <f t="shared" si="22"/>
        <v>0</v>
      </c>
      <c r="BI211" s="102">
        <f t="shared" si="23"/>
        <v>0</v>
      </c>
      <c r="BJ211" s="16" t="s">
        <v>130</v>
      </c>
      <c r="BK211" s="102">
        <f t="shared" si="24"/>
        <v>0</v>
      </c>
      <c r="BL211" s="16" t="s">
        <v>733</v>
      </c>
      <c r="BM211" s="182" t="s">
        <v>769</v>
      </c>
    </row>
    <row r="212" spans="2:65" s="33" customFormat="1" ht="16.5" customHeight="1">
      <c r="B212" s="142"/>
      <c r="C212" s="200" t="s">
        <v>246</v>
      </c>
      <c r="D212" s="200" t="s">
        <v>317</v>
      </c>
      <c r="E212" s="201" t="s">
        <v>770</v>
      </c>
      <c r="F212" s="202" t="s">
        <v>771</v>
      </c>
      <c r="G212" s="203" t="s">
        <v>528</v>
      </c>
      <c r="H212" s="204">
        <v>12</v>
      </c>
      <c r="I212" s="205"/>
      <c r="J212" s="206">
        <f t="shared" si="15"/>
        <v>0</v>
      </c>
      <c r="K212" s="207"/>
      <c r="L212" s="208"/>
      <c r="M212" s="209"/>
      <c r="N212" s="210" t="s">
        <v>39</v>
      </c>
      <c r="P212" s="180">
        <f t="shared" si="16"/>
        <v>0</v>
      </c>
      <c r="Q212" s="180">
        <v>0</v>
      </c>
      <c r="R212" s="180">
        <f t="shared" si="17"/>
        <v>0</v>
      </c>
      <c r="S212" s="180">
        <v>0</v>
      </c>
      <c r="T212" s="181">
        <f t="shared" si="18"/>
        <v>0</v>
      </c>
      <c r="AR212" s="182" t="s">
        <v>733</v>
      </c>
      <c r="AT212" s="182" t="s">
        <v>317</v>
      </c>
      <c r="AU212" s="182" t="s">
        <v>130</v>
      </c>
      <c r="AY212" s="16" t="s">
        <v>151</v>
      </c>
      <c r="BE212" s="102">
        <f t="shared" si="19"/>
        <v>0</v>
      </c>
      <c r="BF212" s="102">
        <f t="shared" si="20"/>
        <v>0</v>
      </c>
      <c r="BG212" s="102">
        <f t="shared" si="21"/>
        <v>0</v>
      </c>
      <c r="BH212" s="102">
        <f t="shared" si="22"/>
        <v>0</v>
      </c>
      <c r="BI212" s="102">
        <f t="shared" si="23"/>
        <v>0</v>
      </c>
      <c r="BJ212" s="16" t="s">
        <v>130</v>
      </c>
      <c r="BK212" s="102">
        <f t="shared" si="24"/>
        <v>0</v>
      </c>
      <c r="BL212" s="16" t="s">
        <v>733</v>
      </c>
      <c r="BM212" s="182" t="s">
        <v>772</v>
      </c>
    </row>
    <row r="213" spans="2:65" s="33" customFormat="1" ht="16.5" customHeight="1">
      <c r="B213" s="142"/>
      <c r="C213" s="200" t="s">
        <v>337</v>
      </c>
      <c r="D213" s="200" t="s">
        <v>317</v>
      </c>
      <c r="E213" s="201" t="s">
        <v>773</v>
      </c>
      <c r="F213" s="202" t="s">
        <v>774</v>
      </c>
      <c r="G213" s="203" t="s">
        <v>528</v>
      </c>
      <c r="H213" s="204">
        <v>8</v>
      </c>
      <c r="I213" s="205"/>
      <c r="J213" s="206">
        <f t="shared" si="15"/>
        <v>0</v>
      </c>
      <c r="K213" s="207"/>
      <c r="L213" s="208"/>
      <c r="M213" s="209"/>
      <c r="N213" s="210" t="s">
        <v>39</v>
      </c>
      <c r="P213" s="180">
        <f t="shared" si="16"/>
        <v>0</v>
      </c>
      <c r="Q213" s="180">
        <v>0</v>
      </c>
      <c r="R213" s="180">
        <f t="shared" si="17"/>
        <v>0</v>
      </c>
      <c r="S213" s="180">
        <v>0</v>
      </c>
      <c r="T213" s="181">
        <f t="shared" si="18"/>
        <v>0</v>
      </c>
      <c r="AR213" s="182" t="s">
        <v>733</v>
      </c>
      <c r="AT213" s="182" t="s">
        <v>317</v>
      </c>
      <c r="AU213" s="182" t="s">
        <v>130</v>
      </c>
      <c r="AY213" s="16" t="s">
        <v>151</v>
      </c>
      <c r="BE213" s="102">
        <f t="shared" si="19"/>
        <v>0</v>
      </c>
      <c r="BF213" s="102">
        <f t="shared" si="20"/>
        <v>0</v>
      </c>
      <c r="BG213" s="102">
        <f t="shared" si="21"/>
        <v>0</v>
      </c>
      <c r="BH213" s="102">
        <f t="shared" si="22"/>
        <v>0</v>
      </c>
      <c r="BI213" s="102">
        <f t="shared" si="23"/>
        <v>0</v>
      </c>
      <c r="BJ213" s="16" t="s">
        <v>130</v>
      </c>
      <c r="BK213" s="102">
        <f t="shared" si="24"/>
        <v>0</v>
      </c>
      <c r="BL213" s="16" t="s">
        <v>733</v>
      </c>
      <c r="BM213" s="182" t="s">
        <v>775</v>
      </c>
    </row>
    <row r="214" spans="2:65" s="33" customFormat="1" ht="16.5" customHeight="1">
      <c r="B214" s="142"/>
      <c r="C214" s="171" t="s">
        <v>345</v>
      </c>
      <c r="D214" s="171" t="s">
        <v>153</v>
      </c>
      <c r="E214" s="172" t="s">
        <v>773</v>
      </c>
      <c r="F214" s="173" t="s">
        <v>776</v>
      </c>
      <c r="G214" s="174" t="s">
        <v>777</v>
      </c>
      <c r="H214" s="175">
        <v>1</v>
      </c>
      <c r="I214" s="176"/>
      <c r="J214" s="177">
        <f t="shared" si="15"/>
        <v>0</v>
      </c>
      <c r="K214" s="178"/>
      <c r="L214" s="34"/>
      <c r="M214" s="179"/>
      <c r="N214" s="141" t="s">
        <v>39</v>
      </c>
      <c r="P214" s="180">
        <f t="shared" si="16"/>
        <v>0</v>
      </c>
      <c r="Q214" s="180">
        <v>0</v>
      </c>
      <c r="R214" s="180">
        <f t="shared" si="17"/>
        <v>0</v>
      </c>
      <c r="S214" s="180">
        <v>0</v>
      </c>
      <c r="T214" s="181">
        <f t="shared" si="18"/>
        <v>0</v>
      </c>
      <c r="AR214" s="182" t="s">
        <v>157</v>
      </c>
      <c r="AT214" s="182" t="s">
        <v>153</v>
      </c>
      <c r="AU214" s="182" t="s">
        <v>130</v>
      </c>
      <c r="AY214" s="16" t="s">
        <v>151</v>
      </c>
      <c r="BE214" s="102">
        <f t="shared" si="19"/>
        <v>0</v>
      </c>
      <c r="BF214" s="102">
        <f t="shared" si="20"/>
        <v>0</v>
      </c>
      <c r="BG214" s="102">
        <f t="shared" si="21"/>
        <v>0</v>
      </c>
      <c r="BH214" s="102">
        <f t="shared" si="22"/>
        <v>0</v>
      </c>
      <c r="BI214" s="102">
        <f t="shared" si="23"/>
        <v>0</v>
      </c>
      <c r="BJ214" s="16" t="s">
        <v>130</v>
      </c>
      <c r="BK214" s="102">
        <f t="shared" si="24"/>
        <v>0</v>
      </c>
      <c r="BL214" s="16" t="s">
        <v>157</v>
      </c>
      <c r="BM214" s="182" t="s">
        <v>778</v>
      </c>
    </row>
    <row r="215" spans="2:65" s="33" customFormat="1" ht="16.5" customHeight="1">
      <c r="B215" s="142"/>
      <c r="C215" s="171" t="s">
        <v>349</v>
      </c>
      <c r="D215" s="171" t="s">
        <v>153</v>
      </c>
      <c r="E215" s="172" t="s">
        <v>779</v>
      </c>
      <c r="F215" s="173" t="s">
        <v>780</v>
      </c>
      <c r="G215" s="174" t="s">
        <v>777</v>
      </c>
      <c r="H215" s="175">
        <v>1</v>
      </c>
      <c r="I215" s="176"/>
      <c r="J215" s="177">
        <f t="shared" si="15"/>
        <v>0</v>
      </c>
      <c r="K215" s="178"/>
      <c r="L215" s="34"/>
      <c r="M215" s="179"/>
      <c r="N215" s="141" t="s">
        <v>39</v>
      </c>
      <c r="P215" s="180">
        <f t="shared" si="16"/>
        <v>0</v>
      </c>
      <c r="Q215" s="180">
        <v>0</v>
      </c>
      <c r="R215" s="180">
        <f t="shared" si="17"/>
        <v>0</v>
      </c>
      <c r="S215" s="180">
        <v>0</v>
      </c>
      <c r="T215" s="181">
        <f t="shared" si="18"/>
        <v>0</v>
      </c>
      <c r="AR215" s="182" t="s">
        <v>157</v>
      </c>
      <c r="AT215" s="182" t="s">
        <v>153</v>
      </c>
      <c r="AU215" s="182" t="s">
        <v>130</v>
      </c>
      <c r="AY215" s="16" t="s">
        <v>151</v>
      </c>
      <c r="BE215" s="102">
        <f t="shared" si="19"/>
        <v>0</v>
      </c>
      <c r="BF215" s="102">
        <f t="shared" si="20"/>
        <v>0</v>
      </c>
      <c r="BG215" s="102">
        <f t="shared" si="21"/>
        <v>0</v>
      </c>
      <c r="BH215" s="102">
        <f t="shared" si="22"/>
        <v>0</v>
      </c>
      <c r="BI215" s="102">
        <f t="shared" si="23"/>
        <v>0</v>
      </c>
      <c r="BJ215" s="16" t="s">
        <v>130</v>
      </c>
      <c r="BK215" s="102">
        <f t="shared" si="24"/>
        <v>0</v>
      </c>
      <c r="BL215" s="16" t="s">
        <v>157</v>
      </c>
      <c r="BM215" s="182" t="s">
        <v>781</v>
      </c>
    </row>
    <row r="216" spans="2:65" s="33" customFormat="1" ht="21.75" customHeight="1">
      <c r="B216" s="142"/>
      <c r="C216" s="171" t="s">
        <v>353</v>
      </c>
      <c r="D216" s="171" t="s">
        <v>153</v>
      </c>
      <c r="E216" s="172" t="s">
        <v>782</v>
      </c>
      <c r="F216" s="173" t="s">
        <v>783</v>
      </c>
      <c r="G216" s="174" t="s">
        <v>784</v>
      </c>
      <c r="H216" s="175">
        <v>16</v>
      </c>
      <c r="I216" s="176"/>
      <c r="J216" s="177">
        <f t="shared" si="15"/>
        <v>0</v>
      </c>
      <c r="K216" s="178"/>
      <c r="L216" s="34"/>
      <c r="M216" s="179"/>
      <c r="N216" s="141" t="s">
        <v>39</v>
      </c>
      <c r="P216" s="180">
        <f t="shared" si="16"/>
        <v>0</v>
      </c>
      <c r="Q216" s="180">
        <v>0</v>
      </c>
      <c r="R216" s="180">
        <f t="shared" si="17"/>
        <v>0</v>
      </c>
      <c r="S216" s="180">
        <v>0</v>
      </c>
      <c r="T216" s="181">
        <f t="shared" si="18"/>
        <v>0</v>
      </c>
      <c r="AR216" s="182" t="s">
        <v>157</v>
      </c>
      <c r="AT216" s="182" t="s">
        <v>153</v>
      </c>
      <c r="AU216" s="182" t="s">
        <v>130</v>
      </c>
      <c r="AY216" s="16" t="s">
        <v>151</v>
      </c>
      <c r="BE216" s="102">
        <f t="shared" si="19"/>
        <v>0</v>
      </c>
      <c r="BF216" s="102">
        <f t="shared" si="20"/>
        <v>0</v>
      </c>
      <c r="BG216" s="102">
        <f t="shared" si="21"/>
        <v>0</v>
      </c>
      <c r="BH216" s="102">
        <f t="shared" si="22"/>
        <v>0</v>
      </c>
      <c r="BI216" s="102">
        <f t="shared" si="23"/>
        <v>0</v>
      </c>
      <c r="BJ216" s="16" t="s">
        <v>130</v>
      </c>
      <c r="BK216" s="102">
        <f t="shared" si="24"/>
        <v>0</v>
      </c>
      <c r="BL216" s="16" t="s">
        <v>157</v>
      </c>
      <c r="BM216" s="182" t="s">
        <v>785</v>
      </c>
    </row>
    <row r="217" spans="2:65" s="158" customFormat="1" ht="22.9" customHeight="1">
      <c r="B217" s="159"/>
      <c r="D217" s="160" t="s">
        <v>72</v>
      </c>
      <c r="E217" s="169" t="s">
        <v>786</v>
      </c>
      <c r="F217" s="169" t="s">
        <v>787</v>
      </c>
      <c r="I217" s="162"/>
      <c r="J217" s="170">
        <f>BK217</f>
        <v>0</v>
      </c>
      <c r="L217" s="159"/>
      <c r="M217" s="164"/>
      <c r="P217" s="165">
        <f>SUM(P218:P220)</f>
        <v>0</v>
      </c>
      <c r="R217" s="165">
        <f>SUM(R218:R220)</f>
        <v>0</v>
      </c>
      <c r="T217" s="166">
        <f>SUM(T218:T220)</f>
        <v>0</v>
      </c>
      <c r="AR217" s="160" t="s">
        <v>166</v>
      </c>
      <c r="AT217" s="167" t="s">
        <v>72</v>
      </c>
      <c r="AU217" s="167" t="s">
        <v>81</v>
      </c>
      <c r="AY217" s="160" t="s">
        <v>151</v>
      </c>
      <c r="BK217" s="168">
        <f>SUM(BK218:BK220)</f>
        <v>0</v>
      </c>
    </row>
    <row r="218" spans="2:65" s="33" customFormat="1" ht="24.2" customHeight="1">
      <c r="B218" s="142"/>
      <c r="C218" s="171" t="s">
        <v>357</v>
      </c>
      <c r="D218" s="171" t="s">
        <v>153</v>
      </c>
      <c r="E218" s="172" t="s">
        <v>788</v>
      </c>
      <c r="F218" s="173" t="s">
        <v>789</v>
      </c>
      <c r="G218" s="174" t="s">
        <v>279</v>
      </c>
      <c r="H218" s="175">
        <v>50</v>
      </c>
      <c r="I218" s="176"/>
      <c r="J218" s="177">
        <f>ROUND(I218*H218,2)</f>
        <v>0</v>
      </c>
      <c r="K218" s="178"/>
      <c r="L218" s="34"/>
      <c r="M218" s="179"/>
      <c r="N218" s="141" t="s">
        <v>39</v>
      </c>
      <c r="P218" s="180">
        <f>O218*H218</f>
        <v>0</v>
      </c>
      <c r="Q218" s="180">
        <v>0</v>
      </c>
      <c r="R218" s="180">
        <f>Q218*H218</f>
        <v>0</v>
      </c>
      <c r="S218" s="180">
        <v>0</v>
      </c>
      <c r="T218" s="181">
        <f>S218*H218</f>
        <v>0</v>
      </c>
      <c r="AR218" s="182" t="s">
        <v>288</v>
      </c>
      <c r="AT218" s="182" t="s">
        <v>153</v>
      </c>
      <c r="AU218" s="182" t="s">
        <v>130</v>
      </c>
      <c r="AY218" s="16" t="s">
        <v>151</v>
      </c>
      <c r="BE218" s="102">
        <f>IF(N218="základná",J218,0)</f>
        <v>0</v>
      </c>
      <c r="BF218" s="102">
        <f>IF(N218="znížená",J218,0)</f>
        <v>0</v>
      </c>
      <c r="BG218" s="102">
        <f>IF(N218="zákl. prenesená",J218,0)</f>
        <v>0</v>
      </c>
      <c r="BH218" s="102">
        <f>IF(N218="zníž. prenesená",J218,0)</f>
        <v>0</v>
      </c>
      <c r="BI218" s="102">
        <f>IF(N218="nulová",J218,0)</f>
        <v>0</v>
      </c>
      <c r="BJ218" s="16" t="s">
        <v>130</v>
      </c>
      <c r="BK218" s="102">
        <f>ROUND(I218*H218,2)</f>
        <v>0</v>
      </c>
      <c r="BL218" s="16" t="s">
        <v>288</v>
      </c>
      <c r="BM218" s="182" t="s">
        <v>790</v>
      </c>
    </row>
    <row r="219" spans="2:65" s="33" customFormat="1" ht="16.5" customHeight="1">
      <c r="B219" s="142"/>
      <c r="C219" s="200" t="s">
        <v>361</v>
      </c>
      <c r="D219" s="200" t="s">
        <v>317</v>
      </c>
      <c r="E219" s="201" t="s">
        <v>791</v>
      </c>
      <c r="F219" s="202" t="s">
        <v>792</v>
      </c>
      <c r="G219" s="203" t="s">
        <v>279</v>
      </c>
      <c r="H219" s="204">
        <v>50</v>
      </c>
      <c r="I219" s="205"/>
      <c r="J219" s="206">
        <f>ROUND(I219*H219,2)</f>
        <v>0</v>
      </c>
      <c r="K219" s="207"/>
      <c r="L219" s="208"/>
      <c r="M219" s="209"/>
      <c r="N219" s="210" t="s">
        <v>39</v>
      </c>
      <c r="P219" s="180">
        <f>O219*H219</f>
        <v>0</v>
      </c>
      <c r="Q219" s="180">
        <v>0</v>
      </c>
      <c r="R219" s="180">
        <f>Q219*H219</f>
        <v>0</v>
      </c>
      <c r="S219" s="180">
        <v>0</v>
      </c>
      <c r="T219" s="181">
        <f>S219*H219</f>
        <v>0</v>
      </c>
      <c r="AR219" s="182" t="s">
        <v>733</v>
      </c>
      <c r="AT219" s="182" t="s">
        <v>317</v>
      </c>
      <c r="AU219" s="182" t="s">
        <v>130</v>
      </c>
      <c r="AY219" s="16" t="s">
        <v>151</v>
      </c>
      <c r="BE219" s="102">
        <f>IF(N219="základná",J219,0)</f>
        <v>0</v>
      </c>
      <c r="BF219" s="102">
        <f>IF(N219="znížená",J219,0)</f>
        <v>0</v>
      </c>
      <c r="BG219" s="102">
        <f>IF(N219="zákl. prenesená",J219,0)</f>
        <v>0</v>
      </c>
      <c r="BH219" s="102">
        <f>IF(N219="zníž. prenesená",J219,0)</f>
        <v>0</v>
      </c>
      <c r="BI219" s="102">
        <f>IF(N219="nulová",J219,0)</f>
        <v>0</v>
      </c>
      <c r="BJ219" s="16" t="s">
        <v>130</v>
      </c>
      <c r="BK219" s="102">
        <f>ROUND(I219*H219,2)</f>
        <v>0</v>
      </c>
      <c r="BL219" s="16" t="s">
        <v>733</v>
      </c>
      <c r="BM219" s="182" t="s">
        <v>793</v>
      </c>
    </row>
    <row r="220" spans="2:65" s="33" customFormat="1" ht="16.5" customHeight="1">
      <c r="B220" s="142"/>
      <c r="C220" s="171" t="s">
        <v>365</v>
      </c>
      <c r="D220" s="171" t="s">
        <v>153</v>
      </c>
      <c r="E220" s="172" t="s">
        <v>794</v>
      </c>
      <c r="F220" s="173" t="s">
        <v>795</v>
      </c>
      <c r="G220" s="174" t="s">
        <v>375</v>
      </c>
      <c r="H220" s="211"/>
      <c r="I220" s="176"/>
      <c r="J220" s="177">
        <f>ROUND(I220*H220,2)</f>
        <v>0</v>
      </c>
      <c r="K220" s="178"/>
      <c r="L220" s="34"/>
      <c r="M220" s="212"/>
      <c r="N220" s="213" t="s">
        <v>39</v>
      </c>
      <c r="O220" s="214"/>
      <c r="P220" s="215">
        <f>O220*H220</f>
        <v>0</v>
      </c>
      <c r="Q220" s="215">
        <v>0</v>
      </c>
      <c r="R220" s="215">
        <f>Q220*H220</f>
        <v>0</v>
      </c>
      <c r="S220" s="215">
        <v>0</v>
      </c>
      <c r="T220" s="216">
        <f>S220*H220</f>
        <v>0</v>
      </c>
      <c r="AR220" s="182" t="s">
        <v>288</v>
      </c>
      <c r="AT220" s="182" t="s">
        <v>153</v>
      </c>
      <c r="AU220" s="182" t="s">
        <v>130</v>
      </c>
      <c r="AY220" s="16" t="s">
        <v>151</v>
      </c>
      <c r="BE220" s="102">
        <f>IF(N220="základná",J220,0)</f>
        <v>0</v>
      </c>
      <c r="BF220" s="102">
        <f>IF(N220="znížená",J220,0)</f>
        <v>0</v>
      </c>
      <c r="BG220" s="102">
        <f>IF(N220="zákl. prenesená",J220,0)</f>
        <v>0</v>
      </c>
      <c r="BH220" s="102">
        <f>IF(N220="zníž. prenesená",J220,0)</f>
        <v>0</v>
      </c>
      <c r="BI220" s="102">
        <f>IF(N220="nulová",J220,0)</f>
        <v>0</v>
      </c>
      <c r="BJ220" s="16" t="s">
        <v>130</v>
      </c>
      <c r="BK220" s="102">
        <f>ROUND(I220*H220,2)</f>
        <v>0</v>
      </c>
      <c r="BL220" s="16" t="s">
        <v>288</v>
      </c>
      <c r="BM220" s="182" t="s">
        <v>796</v>
      </c>
    </row>
    <row r="221" spans="2:65" s="33" customFormat="1" ht="6.95" customHeight="1">
      <c r="B221" s="50"/>
      <c r="C221" s="51"/>
      <c r="D221" s="51"/>
      <c r="E221" s="51"/>
      <c r="F221" s="51"/>
      <c r="G221" s="51"/>
      <c r="H221" s="51"/>
      <c r="I221" s="51"/>
      <c r="J221" s="51"/>
      <c r="K221" s="51"/>
      <c r="L221" s="34"/>
    </row>
  </sheetData>
  <autoFilter ref="C137:K220" xr:uid="{00000000-0009-0000-0000-000003000000}"/>
  <mergeCells count="14">
    <mergeCell ref="D115:F115"/>
    <mergeCell ref="D116:F116"/>
    <mergeCell ref="E128:H128"/>
    <mergeCell ref="E130:H130"/>
    <mergeCell ref="E85:H85"/>
    <mergeCell ref="E87:H87"/>
    <mergeCell ref="D112:F112"/>
    <mergeCell ref="D113:F113"/>
    <mergeCell ref="D114:F114"/>
    <mergeCell ref="L2:V2"/>
    <mergeCell ref="E7:H7"/>
    <mergeCell ref="E9:H9"/>
    <mergeCell ref="E18:H18"/>
    <mergeCell ref="E27:H27"/>
  </mergeCells>
  <pageMargins left="0.39374999999999999" right="0.39374999999999999" top="0.39374999999999999" bottom="0.39374999999999999" header="0.511811023622047" footer="0"/>
  <pageSetup paperSize="9" fitToHeight="100" orientation="portrait" horizontalDpi="300" verticalDpi="300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76"/>
  <sheetViews>
    <sheetView showGridLines="0" zoomScaleNormal="100" workbookViewId="0">
      <selection activeCell="E15" sqref="E15"/>
    </sheetView>
  </sheetViews>
  <sheetFormatPr defaultColWidth="8.5"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 customWidth="1"/>
  </cols>
  <sheetData>
    <row r="2" spans="2:46" ht="36.950000000000003" customHeight="1">
      <c r="L2" s="14" t="s">
        <v>4</v>
      </c>
      <c r="M2" s="14"/>
      <c r="N2" s="14"/>
      <c r="O2" s="14"/>
      <c r="P2" s="14"/>
      <c r="Q2" s="14"/>
      <c r="R2" s="14"/>
      <c r="S2" s="14"/>
      <c r="T2" s="14"/>
      <c r="U2" s="14"/>
      <c r="V2" s="14"/>
      <c r="AT2" s="16" t="s">
        <v>91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73</v>
      </c>
    </row>
    <row r="4" spans="2:46" ht="24.95" customHeight="1">
      <c r="B4" s="19"/>
      <c r="D4" s="20" t="s">
        <v>104</v>
      </c>
      <c r="L4" s="19"/>
      <c r="M4" s="109" t="s">
        <v>8</v>
      </c>
      <c r="AT4" s="16" t="s">
        <v>2</v>
      </c>
    </row>
    <row r="5" spans="2:46" ht="6.95" customHeight="1">
      <c r="B5" s="19"/>
      <c r="L5" s="19"/>
    </row>
    <row r="6" spans="2:46" ht="12" customHeight="1">
      <c r="B6" s="19"/>
      <c r="D6" s="26" t="s">
        <v>13</v>
      </c>
      <c r="L6" s="19"/>
    </row>
    <row r="7" spans="2:46" ht="16.5" customHeight="1">
      <c r="B7" s="19"/>
      <c r="E7" s="244" t="str">
        <f>'Rekapitulácia stavby'!K6</f>
        <v>Rekonštrukcia farmy Terezov - Objekt SO.27 - spojovacia chodba</v>
      </c>
      <c r="F7" s="244"/>
      <c r="G7" s="244"/>
      <c r="H7" s="244"/>
      <c r="L7" s="19"/>
    </row>
    <row r="8" spans="2:46" s="33" customFormat="1" ht="12" customHeight="1">
      <c r="B8" s="34"/>
      <c r="D8" s="26" t="s">
        <v>105</v>
      </c>
      <c r="L8" s="34"/>
    </row>
    <row r="9" spans="2:46" s="33" customFormat="1" ht="16.5" customHeight="1">
      <c r="B9" s="34"/>
      <c r="E9" s="227" t="s">
        <v>797</v>
      </c>
      <c r="F9" s="227"/>
      <c r="G9" s="227"/>
      <c r="H9" s="227"/>
      <c r="L9" s="34"/>
    </row>
    <row r="10" spans="2:46" s="33" customFormat="1">
      <c r="B10" s="34"/>
      <c r="L10" s="34"/>
    </row>
    <row r="11" spans="2:46" s="33" customFormat="1" ht="12" customHeight="1">
      <c r="B11" s="34"/>
      <c r="D11" s="26" t="s">
        <v>15</v>
      </c>
      <c r="F11" s="24"/>
      <c r="I11" s="26" t="s">
        <v>16</v>
      </c>
      <c r="J11" s="24"/>
      <c r="L11" s="34"/>
    </row>
    <row r="12" spans="2:46" s="33" customFormat="1" ht="12" customHeight="1">
      <c r="B12" s="34"/>
      <c r="D12" s="26" t="s">
        <v>17</v>
      </c>
      <c r="F12" s="24" t="s">
        <v>18</v>
      </c>
      <c r="I12" s="26" t="s">
        <v>19</v>
      </c>
      <c r="J12" s="60" t="str">
        <f>'Rekapitulácia stavby'!AN8</f>
        <v>Vyplň údaj</v>
      </c>
      <c r="L12" s="34"/>
    </row>
    <row r="13" spans="2:46" s="33" customFormat="1" ht="10.9" customHeight="1">
      <c r="B13" s="34"/>
      <c r="L13" s="34"/>
    </row>
    <row r="14" spans="2:46" s="33" customFormat="1" ht="12" customHeight="1">
      <c r="B14" s="34"/>
      <c r="D14" s="26" t="s">
        <v>20</v>
      </c>
      <c r="I14" s="26" t="s">
        <v>21</v>
      </c>
      <c r="J14" s="24"/>
      <c r="L14" s="34"/>
    </row>
    <row r="15" spans="2:46" s="33" customFormat="1" ht="18" customHeight="1">
      <c r="B15" s="34"/>
      <c r="E15" s="24" t="s">
        <v>996</v>
      </c>
      <c r="I15" s="26" t="s">
        <v>22</v>
      </c>
      <c r="J15" s="24"/>
      <c r="L15" s="34"/>
    </row>
    <row r="16" spans="2:46" s="33" customFormat="1" ht="6.95" customHeight="1">
      <c r="B16" s="34"/>
      <c r="L16" s="34"/>
    </row>
    <row r="17" spans="2:12" s="33" customFormat="1" ht="12" customHeight="1">
      <c r="B17" s="34"/>
      <c r="D17" s="26" t="s">
        <v>23</v>
      </c>
      <c r="I17" s="26" t="s">
        <v>21</v>
      </c>
      <c r="J17" s="110" t="str">
        <f>'Rekapitulácia stavby'!AN13</f>
        <v>Vyplň údaj</v>
      </c>
      <c r="L17" s="34"/>
    </row>
    <row r="18" spans="2:12" s="33" customFormat="1" ht="18" customHeight="1">
      <c r="B18" s="34"/>
      <c r="E18" s="245" t="str">
        <f>'Rekapitulácia stavby'!E14</f>
        <v>Vyplň údaj</v>
      </c>
      <c r="F18" s="245"/>
      <c r="G18" s="245"/>
      <c r="H18" s="245"/>
      <c r="I18" s="26" t="s">
        <v>22</v>
      </c>
      <c r="J18" s="110" t="str">
        <f>'Rekapitulácia stavby'!AN14</f>
        <v>Vyplň údaj</v>
      </c>
      <c r="L18" s="34"/>
    </row>
    <row r="19" spans="2:12" s="33" customFormat="1" ht="6.95" customHeight="1">
      <c r="B19" s="34"/>
      <c r="L19" s="34"/>
    </row>
    <row r="20" spans="2:12" s="33" customFormat="1" ht="12" customHeight="1">
      <c r="B20" s="34"/>
      <c r="D20" s="26" t="s">
        <v>25</v>
      </c>
      <c r="I20" s="26" t="s">
        <v>21</v>
      </c>
      <c r="J20" s="24"/>
      <c r="L20" s="34"/>
    </row>
    <row r="21" spans="2:12" s="33" customFormat="1" ht="18" customHeight="1">
      <c r="B21" s="34"/>
      <c r="E21" s="24" t="s">
        <v>26</v>
      </c>
      <c r="I21" s="26" t="s">
        <v>22</v>
      </c>
      <c r="J21" s="24"/>
      <c r="L21" s="34"/>
    </row>
    <row r="22" spans="2:12" s="33" customFormat="1" ht="6.95" customHeight="1">
      <c r="B22" s="34"/>
      <c r="L22" s="34"/>
    </row>
    <row r="23" spans="2:12" s="33" customFormat="1" ht="12" customHeight="1">
      <c r="B23" s="34"/>
      <c r="D23" s="26" t="s">
        <v>28</v>
      </c>
      <c r="I23" s="26" t="s">
        <v>21</v>
      </c>
      <c r="J23" s="24"/>
      <c r="L23" s="34"/>
    </row>
    <row r="24" spans="2:12" s="33" customFormat="1" ht="18" customHeight="1">
      <c r="B24" s="34"/>
      <c r="E24" s="24" t="s">
        <v>29</v>
      </c>
      <c r="I24" s="26" t="s">
        <v>22</v>
      </c>
      <c r="J24" s="24"/>
      <c r="L24" s="34"/>
    </row>
    <row r="25" spans="2:12" s="33" customFormat="1" ht="6.95" customHeight="1">
      <c r="B25" s="34"/>
      <c r="L25" s="34"/>
    </row>
    <row r="26" spans="2:12" s="33" customFormat="1" ht="12" customHeight="1">
      <c r="B26" s="34"/>
      <c r="D26" s="26" t="s">
        <v>30</v>
      </c>
      <c r="L26" s="34"/>
    </row>
    <row r="27" spans="2:12" s="111" customFormat="1" ht="16.5" customHeight="1">
      <c r="B27" s="112"/>
      <c r="E27" s="9"/>
      <c r="F27" s="9"/>
      <c r="G27" s="9"/>
      <c r="H27" s="9"/>
      <c r="L27" s="112"/>
    </row>
    <row r="28" spans="2:12" s="33" customFormat="1" ht="6.95" customHeight="1">
      <c r="B28" s="34"/>
      <c r="L28" s="34"/>
    </row>
    <row r="29" spans="2:12" s="33" customFormat="1" ht="6.95" customHeight="1">
      <c r="B29" s="34"/>
      <c r="D29" s="61"/>
      <c r="E29" s="61"/>
      <c r="F29" s="61"/>
      <c r="G29" s="61"/>
      <c r="H29" s="61"/>
      <c r="I29" s="61"/>
      <c r="J29" s="61"/>
      <c r="K29" s="61"/>
      <c r="L29" s="34"/>
    </row>
    <row r="30" spans="2:12" s="33" customFormat="1" ht="14.45" customHeight="1">
      <c r="B30" s="34"/>
      <c r="D30" s="24" t="s">
        <v>107</v>
      </c>
      <c r="J30" s="32">
        <f>J96</f>
        <v>0</v>
      </c>
      <c r="L30" s="34"/>
    </row>
    <row r="31" spans="2:12" s="33" customFormat="1" ht="14.45" customHeight="1">
      <c r="B31" s="34"/>
      <c r="D31" s="31" t="s">
        <v>98</v>
      </c>
      <c r="J31" s="32">
        <f>J101</f>
        <v>0</v>
      </c>
      <c r="L31" s="34"/>
    </row>
    <row r="32" spans="2:12" s="33" customFormat="1" ht="25.5" customHeight="1">
      <c r="B32" s="34"/>
      <c r="D32" s="113" t="s">
        <v>33</v>
      </c>
      <c r="J32" s="74">
        <f>ROUND(J30 + J31, 2)</f>
        <v>0</v>
      </c>
      <c r="L32" s="34"/>
    </row>
    <row r="33" spans="2:12" s="33" customFormat="1" ht="6.95" customHeight="1">
      <c r="B33" s="34"/>
      <c r="D33" s="61"/>
      <c r="E33" s="61"/>
      <c r="F33" s="61"/>
      <c r="G33" s="61"/>
      <c r="H33" s="61"/>
      <c r="I33" s="61"/>
      <c r="J33" s="61"/>
      <c r="K33" s="61"/>
      <c r="L33" s="34"/>
    </row>
    <row r="34" spans="2:12" s="33" customFormat="1" ht="14.45" customHeight="1">
      <c r="B34" s="34"/>
      <c r="F34" s="37" t="s">
        <v>35</v>
      </c>
      <c r="I34" s="37" t="s">
        <v>34</v>
      </c>
      <c r="J34" s="37" t="s">
        <v>36</v>
      </c>
      <c r="L34" s="34"/>
    </row>
    <row r="35" spans="2:12" s="33" customFormat="1" ht="14.45" customHeight="1">
      <c r="B35" s="34"/>
      <c r="D35" s="114" t="s">
        <v>37</v>
      </c>
      <c r="E35" s="40" t="s">
        <v>38</v>
      </c>
      <c r="F35" s="115">
        <f>ROUND((SUM(BE101:BE108) + SUM(BE128:BE175)),  2)</f>
        <v>0</v>
      </c>
      <c r="G35" s="116"/>
      <c r="H35" s="116"/>
      <c r="I35" s="117">
        <v>0.2</v>
      </c>
      <c r="J35" s="115">
        <f>ROUND(((SUM(BE101:BE108) + SUM(BE128:BE175))*I35),  2)</f>
        <v>0</v>
      </c>
      <c r="L35" s="34"/>
    </row>
    <row r="36" spans="2:12" s="33" customFormat="1" ht="14.45" customHeight="1">
      <c r="B36" s="34"/>
      <c r="E36" s="40" t="s">
        <v>39</v>
      </c>
      <c r="F36" s="115">
        <f>ROUND((SUM(BF101:BF108) + SUM(BF128:BF175)),  2)</f>
        <v>0</v>
      </c>
      <c r="G36" s="116"/>
      <c r="H36" s="116"/>
      <c r="I36" s="117">
        <v>0.2</v>
      </c>
      <c r="J36" s="115">
        <f>ROUND(((SUM(BF101:BF108) + SUM(BF128:BF175))*I36),  2)</f>
        <v>0</v>
      </c>
      <c r="L36" s="34"/>
    </row>
    <row r="37" spans="2:12" s="33" customFormat="1" ht="14.45" hidden="1" customHeight="1">
      <c r="B37" s="34"/>
      <c r="E37" s="26" t="s">
        <v>40</v>
      </c>
      <c r="F37" s="118">
        <f>ROUND((SUM(BG101:BG108) + SUM(BG128:BG175)),  2)</f>
        <v>0</v>
      </c>
      <c r="I37" s="119">
        <v>0.2</v>
      </c>
      <c r="J37" s="118">
        <f>0</f>
        <v>0</v>
      </c>
      <c r="L37" s="34"/>
    </row>
    <row r="38" spans="2:12" s="33" customFormat="1" ht="14.45" hidden="1" customHeight="1">
      <c r="B38" s="34"/>
      <c r="E38" s="26" t="s">
        <v>41</v>
      </c>
      <c r="F38" s="118">
        <f>ROUND((SUM(BH101:BH108) + SUM(BH128:BH175)),  2)</f>
        <v>0</v>
      </c>
      <c r="I38" s="119">
        <v>0.2</v>
      </c>
      <c r="J38" s="118">
        <f>0</f>
        <v>0</v>
      </c>
      <c r="L38" s="34"/>
    </row>
    <row r="39" spans="2:12" s="33" customFormat="1" ht="14.45" hidden="1" customHeight="1">
      <c r="B39" s="34"/>
      <c r="E39" s="40" t="s">
        <v>42</v>
      </c>
      <c r="F39" s="115">
        <f>ROUND((SUM(BI101:BI108) + SUM(BI128:BI175)),  2)</f>
        <v>0</v>
      </c>
      <c r="G39" s="116"/>
      <c r="H39" s="116"/>
      <c r="I39" s="117">
        <v>0</v>
      </c>
      <c r="J39" s="115">
        <f>0</f>
        <v>0</v>
      </c>
      <c r="L39" s="34"/>
    </row>
    <row r="40" spans="2:12" s="33" customFormat="1" ht="6.95" customHeight="1">
      <c r="B40" s="34"/>
      <c r="L40" s="34"/>
    </row>
    <row r="41" spans="2:12" s="33" customFormat="1" ht="25.5" customHeight="1">
      <c r="B41" s="34"/>
      <c r="C41" s="107"/>
      <c r="D41" s="120" t="s">
        <v>43</v>
      </c>
      <c r="E41" s="64"/>
      <c r="F41" s="64"/>
      <c r="G41" s="121" t="s">
        <v>44</v>
      </c>
      <c r="H41" s="122" t="s">
        <v>45</v>
      </c>
      <c r="I41" s="64"/>
      <c r="J41" s="123">
        <f>SUM(J32:J39)</f>
        <v>0</v>
      </c>
      <c r="K41" s="124"/>
      <c r="L41" s="34"/>
    </row>
    <row r="42" spans="2:12" s="33" customFormat="1" ht="14.45" customHeight="1">
      <c r="B42" s="34"/>
      <c r="L42" s="34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33" customFormat="1" ht="14.45" customHeight="1">
      <c r="B50" s="34"/>
      <c r="D50" s="47" t="s">
        <v>46</v>
      </c>
      <c r="E50" s="48"/>
      <c r="F50" s="48"/>
      <c r="G50" s="47" t="s">
        <v>47</v>
      </c>
      <c r="H50" s="48"/>
      <c r="I50" s="48"/>
      <c r="J50" s="48"/>
      <c r="K50" s="48"/>
      <c r="L50" s="34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33" customFormat="1" ht="12.75">
      <c r="B61" s="34"/>
      <c r="D61" s="49" t="s">
        <v>48</v>
      </c>
      <c r="E61" s="36"/>
      <c r="F61" s="125" t="s">
        <v>49</v>
      </c>
      <c r="G61" s="49" t="s">
        <v>48</v>
      </c>
      <c r="H61" s="36"/>
      <c r="I61" s="36"/>
      <c r="J61" s="126" t="s">
        <v>49</v>
      </c>
      <c r="K61" s="36"/>
      <c r="L61" s="34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33" customFormat="1" ht="12.75">
      <c r="B65" s="34"/>
      <c r="D65" s="47" t="s">
        <v>50</v>
      </c>
      <c r="E65" s="48"/>
      <c r="F65" s="48"/>
      <c r="G65" s="47" t="s">
        <v>51</v>
      </c>
      <c r="H65" s="48"/>
      <c r="I65" s="48"/>
      <c r="J65" s="48"/>
      <c r="K65" s="48"/>
      <c r="L65" s="34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33" customFormat="1" ht="12.75">
      <c r="B76" s="34"/>
      <c r="D76" s="49" t="s">
        <v>48</v>
      </c>
      <c r="E76" s="36"/>
      <c r="F76" s="125" t="s">
        <v>49</v>
      </c>
      <c r="G76" s="49" t="s">
        <v>48</v>
      </c>
      <c r="H76" s="36"/>
      <c r="I76" s="36"/>
      <c r="J76" s="126" t="s">
        <v>49</v>
      </c>
      <c r="K76" s="36"/>
      <c r="L76" s="34"/>
    </row>
    <row r="77" spans="2:12" s="33" customFormat="1" ht="14.45" customHeight="1"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34"/>
    </row>
    <row r="81" spans="2:47" s="33" customFormat="1" ht="6.95" customHeight="1"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34"/>
    </row>
    <row r="82" spans="2:47" s="33" customFormat="1" ht="24.95" customHeight="1">
      <c r="B82" s="34"/>
      <c r="C82" s="20" t="s">
        <v>108</v>
      </c>
      <c r="L82" s="34"/>
    </row>
    <row r="83" spans="2:47" s="33" customFormat="1" ht="6.95" customHeight="1">
      <c r="B83" s="34"/>
      <c r="L83" s="34"/>
    </row>
    <row r="84" spans="2:47" s="33" customFormat="1" ht="12" customHeight="1">
      <c r="B84" s="34"/>
      <c r="C84" s="26" t="s">
        <v>13</v>
      </c>
      <c r="L84" s="34"/>
    </row>
    <row r="85" spans="2:47" s="33" customFormat="1" ht="16.5" customHeight="1">
      <c r="B85" s="34"/>
      <c r="E85" s="244" t="str">
        <f>E7</f>
        <v>Rekonštrukcia farmy Terezov - Objekt SO.27 - spojovacia chodba</v>
      </c>
      <c r="F85" s="244"/>
      <c r="G85" s="244"/>
      <c r="H85" s="244"/>
      <c r="L85" s="34"/>
    </row>
    <row r="86" spans="2:47" s="33" customFormat="1" ht="12" customHeight="1">
      <c r="B86" s="34"/>
      <c r="C86" s="26" t="s">
        <v>105</v>
      </c>
      <c r="L86" s="34"/>
    </row>
    <row r="87" spans="2:47" s="33" customFormat="1" ht="16.5" customHeight="1">
      <c r="B87" s="34"/>
      <c r="E87" s="227" t="str">
        <f>E9</f>
        <v>ele - Elektroinštalácia</v>
      </c>
      <c r="F87" s="227"/>
      <c r="G87" s="227"/>
      <c r="H87" s="227"/>
      <c r="L87" s="34"/>
    </row>
    <row r="88" spans="2:47" s="33" customFormat="1" ht="6.95" customHeight="1">
      <c r="B88" s="34"/>
      <c r="L88" s="34"/>
    </row>
    <row r="89" spans="2:47" s="33" customFormat="1" ht="12" customHeight="1">
      <c r="B89" s="34"/>
      <c r="C89" s="26" t="s">
        <v>17</v>
      </c>
      <c r="F89" s="24" t="str">
        <f>F12</f>
        <v>Kútniky</v>
      </c>
      <c r="I89" s="26" t="s">
        <v>19</v>
      </c>
      <c r="J89" s="60" t="str">
        <f>IF(J12="","",J12)</f>
        <v>Vyplň údaj</v>
      </c>
      <c r="L89" s="34"/>
    </row>
    <row r="90" spans="2:47" s="33" customFormat="1" ht="6.95" customHeight="1">
      <c r="B90" s="34"/>
      <c r="L90" s="34"/>
    </row>
    <row r="91" spans="2:47" s="33" customFormat="1" ht="25.7" customHeight="1">
      <c r="B91" s="34"/>
      <c r="C91" s="26" t="s">
        <v>20</v>
      </c>
      <c r="F91" s="24" t="str">
        <f>E15</f>
        <v>PD Kútniky s.r.o.</v>
      </c>
      <c r="I91" s="26" t="s">
        <v>25</v>
      </c>
      <c r="J91" s="29" t="str">
        <f>E21</f>
        <v xml:space="preserve">Ing.arch. Žalman, CSc </v>
      </c>
      <c r="L91" s="34"/>
    </row>
    <row r="92" spans="2:47" s="33" customFormat="1" ht="15.2" customHeight="1">
      <c r="B92" s="34"/>
      <c r="C92" s="26" t="s">
        <v>23</v>
      </c>
      <c r="F92" s="24" t="str">
        <f>IF(E18="","",E18)</f>
        <v>Vyplň údaj</v>
      </c>
      <c r="I92" s="26" t="s">
        <v>28</v>
      </c>
      <c r="J92" s="29" t="str">
        <f>E24</f>
        <v>Rosoft s.r.o.</v>
      </c>
      <c r="L92" s="34"/>
    </row>
    <row r="93" spans="2:47" s="33" customFormat="1" ht="10.35" customHeight="1">
      <c r="B93" s="34"/>
      <c r="L93" s="34"/>
    </row>
    <row r="94" spans="2:47" s="33" customFormat="1" ht="29.25" customHeight="1">
      <c r="B94" s="34"/>
      <c r="C94" s="127" t="s">
        <v>109</v>
      </c>
      <c r="D94" s="107"/>
      <c r="E94" s="107"/>
      <c r="F94" s="107"/>
      <c r="G94" s="107"/>
      <c r="H94" s="107"/>
      <c r="I94" s="107"/>
      <c r="J94" s="128" t="s">
        <v>110</v>
      </c>
      <c r="K94" s="107"/>
      <c r="L94" s="34"/>
    </row>
    <row r="95" spans="2:47" s="33" customFormat="1" ht="10.35" customHeight="1">
      <c r="B95" s="34"/>
      <c r="L95" s="34"/>
    </row>
    <row r="96" spans="2:47" s="33" customFormat="1" ht="22.9" customHeight="1">
      <c r="B96" s="34"/>
      <c r="C96" s="129" t="s">
        <v>111</v>
      </c>
      <c r="J96" s="74">
        <f>J128</f>
        <v>0</v>
      </c>
      <c r="L96" s="34"/>
      <c r="AU96" s="16" t="s">
        <v>112</v>
      </c>
    </row>
    <row r="97" spans="2:65" s="130" customFormat="1" ht="24.95" customHeight="1">
      <c r="B97" s="131"/>
      <c r="D97" s="132" t="s">
        <v>620</v>
      </c>
      <c r="E97" s="133"/>
      <c r="F97" s="133"/>
      <c r="G97" s="133"/>
      <c r="H97" s="133"/>
      <c r="I97" s="133"/>
      <c r="J97" s="134">
        <f>J129</f>
        <v>0</v>
      </c>
      <c r="L97" s="131"/>
    </row>
    <row r="98" spans="2:65" s="135" customFormat="1" ht="19.899999999999999" customHeight="1">
      <c r="B98" s="136"/>
      <c r="D98" s="137" t="s">
        <v>621</v>
      </c>
      <c r="E98" s="138"/>
      <c r="F98" s="138"/>
      <c r="G98" s="138"/>
      <c r="H98" s="138"/>
      <c r="I98" s="138"/>
      <c r="J98" s="139">
        <f>J130</f>
        <v>0</v>
      </c>
      <c r="L98" s="136"/>
    </row>
    <row r="99" spans="2:65" s="33" customFormat="1" ht="21.95" customHeight="1">
      <c r="B99" s="34"/>
      <c r="L99" s="34"/>
    </row>
    <row r="100" spans="2:65" s="33" customFormat="1" ht="6.95" customHeight="1">
      <c r="B100" s="34"/>
      <c r="L100" s="34"/>
    </row>
    <row r="101" spans="2:65" s="33" customFormat="1" ht="29.25" customHeight="1">
      <c r="B101" s="34"/>
      <c r="C101" s="129" t="s">
        <v>127</v>
      </c>
      <c r="J101" s="140">
        <f>ROUND(J102 + J103 + J104 + J105 + J106 + J107,2)</f>
        <v>0</v>
      </c>
      <c r="L101" s="34"/>
      <c r="N101" s="141" t="s">
        <v>37</v>
      </c>
    </row>
    <row r="102" spans="2:65" s="33" customFormat="1" ht="18" customHeight="1">
      <c r="B102" s="142"/>
      <c r="C102" s="143"/>
      <c r="D102" s="242" t="s">
        <v>128</v>
      </c>
      <c r="E102" s="242"/>
      <c r="F102" s="242"/>
      <c r="G102" s="143"/>
      <c r="H102" s="143"/>
      <c r="I102" s="143"/>
      <c r="J102" s="98">
        <v>0</v>
      </c>
      <c r="K102" s="143"/>
      <c r="L102" s="142"/>
      <c r="M102" s="143"/>
      <c r="N102" s="144" t="s">
        <v>39</v>
      </c>
      <c r="O102" s="143"/>
      <c r="P102" s="143"/>
      <c r="Q102" s="143"/>
      <c r="R102" s="143"/>
      <c r="S102" s="143"/>
      <c r="T102" s="143"/>
      <c r="U102" s="143"/>
      <c r="V102" s="143"/>
      <c r="W102" s="143"/>
      <c r="X102" s="143"/>
      <c r="Y102" s="143"/>
      <c r="Z102" s="143"/>
      <c r="AA102" s="143"/>
      <c r="AB102" s="143"/>
      <c r="AC102" s="143"/>
      <c r="AD102" s="143"/>
      <c r="AE102" s="143"/>
      <c r="AF102" s="143"/>
      <c r="AG102" s="143"/>
      <c r="AH102" s="143"/>
      <c r="AI102" s="143"/>
      <c r="AJ102" s="143"/>
      <c r="AK102" s="143"/>
      <c r="AL102" s="143"/>
      <c r="AM102" s="143"/>
      <c r="AN102" s="143"/>
      <c r="AO102" s="143"/>
      <c r="AP102" s="143"/>
      <c r="AQ102" s="143"/>
      <c r="AR102" s="143"/>
      <c r="AS102" s="143"/>
      <c r="AT102" s="143"/>
      <c r="AU102" s="143"/>
      <c r="AV102" s="143"/>
      <c r="AW102" s="143"/>
      <c r="AX102" s="143"/>
      <c r="AY102" s="145" t="s">
        <v>129</v>
      </c>
      <c r="AZ102" s="143"/>
      <c r="BA102" s="143"/>
      <c r="BB102" s="143"/>
      <c r="BC102" s="143"/>
      <c r="BD102" s="143"/>
      <c r="BE102" s="146">
        <f t="shared" ref="BE102:BE107" si="0">IF(N102="základná",J102,0)</f>
        <v>0</v>
      </c>
      <c r="BF102" s="146">
        <f t="shared" ref="BF102:BF107" si="1">IF(N102="znížená",J102,0)</f>
        <v>0</v>
      </c>
      <c r="BG102" s="146">
        <f t="shared" ref="BG102:BG107" si="2">IF(N102="zákl. prenesená",J102,0)</f>
        <v>0</v>
      </c>
      <c r="BH102" s="146">
        <f t="shared" ref="BH102:BH107" si="3">IF(N102="zníž. prenesená",J102,0)</f>
        <v>0</v>
      </c>
      <c r="BI102" s="146">
        <f t="shared" ref="BI102:BI107" si="4">IF(N102="nulová",J102,0)</f>
        <v>0</v>
      </c>
      <c r="BJ102" s="145" t="s">
        <v>130</v>
      </c>
      <c r="BK102" s="143"/>
      <c r="BL102" s="143"/>
      <c r="BM102" s="143"/>
    </row>
    <row r="103" spans="2:65" s="33" customFormat="1" ht="18" customHeight="1">
      <c r="B103" s="142"/>
      <c r="C103" s="143"/>
      <c r="D103" s="242" t="s">
        <v>131</v>
      </c>
      <c r="E103" s="242"/>
      <c r="F103" s="242"/>
      <c r="G103" s="143"/>
      <c r="H103" s="143"/>
      <c r="I103" s="143"/>
      <c r="J103" s="98">
        <v>0</v>
      </c>
      <c r="K103" s="143"/>
      <c r="L103" s="142"/>
      <c r="M103" s="143"/>
      <c r="N103" s="144" t="s">
        <v>39</v>
      </c>
      <c r="O103" s="143"/>
      <c r="P103" s="143"/>
      <c r="Q103" s="143"/>
      <c r="R103" s="143"/>
      <c r="S103" s="143"/>
      <c r="T103" s="143"/>
      <c r="U103" s="143"/>
      <c r="V103" s="143"/>
      <c r="W103" s="143"/>
      <c r="X103" s="143"/>
      <c r="Y103" s="143"/>
      <c r="Z103" s="143"/>
      <c r="AA103" s="143"/>
      <c r="AB103" s="143"/>
      <c r="AC103" s="143"/>
      <c r="AD103" s="143"/>
      <c r="AE103" s="143"/>
      <c r="AF103" s="143"/>
      <c r="AG103" s="143"/>
      <c r="AH103" s="143"/>
      <c r="AI103" s="143"/>
      <c r="AJ103" s="143"/>
      <c r="AK103" s="143"/>
      <c r="AL103" s="143"/>
      <c r="AM103" s="143"/>
      <c r="AN103" s="143"/>
      <c r="AO103" s="143"/>
      <c r="AP103" s="143"/>
      <c r="AQ103" s="143"/>
      <c r="AR103" s="143"/>
      <c r="AS103" s="143"/>
      <c r="AT103" s="143"/>
      <c r="AU103" s="143"/>
      <c r="AV103" s="143"/>
      <c r="AW103" s="143"/>
      <c r="AX103" s="143"/>
      <c r="AY103" s="145" t="s">
        <v>129</v>
      </c>
      <c r="AZ103" s="143"/>
      <c r="BA103" s="143"/>
      <c r="BB103" s="143"/>
      <c r="BC103" s="143"/>
      <c r="BD103" s="143"/>
      <c r="BE103" s="146">
        <f t="shared" si="0"/>
        <v>0</v>
      </c>
      <c r="BF103" s="146">
        <f t="shared" si="1"/>
        <v>0</v>
      </c>
      <c r="BG103" s="146">
        <f t="shared" si="2"/>
        <v>0</v>
      </c>
      <c r="BH103" s="146">
        <f t="shared" si="3"/>
        <v>0</v>
      </c>
      <c r="BI103" s="146">
        <f t="shared" si="4"/>
        <v>0</v>
      </c>
      <c r="BJ103" s="145" t="s">
        <v>130</v>
      </c>
      <c r="BK103" s="143"/>
      <c r="BL103" s="143"/>
      <c r="BM103" s="143"/>
    </row>
    <row r="104" spans="2:65" s="33" customFormat="1" ht="18" customHeight="1">
      <c r="B104" s="142"/>
      <c r="C104" s="143"/>
      <c r="D104" s="242" t="s">
        <v>132</v>
      </c>
      <c r="E104" s="242"/>
      <c r="F104" s="242"/>
      <c r="G104" s="143"/>
      <c r="H104" s="143"/>
      <c r="I104" s="143"/>
      <c r="J104" s="98">
        <v>0</v>
      </c>
      <c r="K104" s="143"/>
      <c r="L104" s="142"/>
      <c r="M104" s="143"/>
      <c r="N104" s="144" t="s">
        <v>39</v>
      </c>
      <c r="O104" s="143"/>
      <c r="P104" s="143"/>
      <c r="Q104" s="143"/>
      <c r="R104" s="143"/>
      <c r="S104" s="143"/>
      <c r="T104" s="143"/>
      <c r="U104" s="143"/>
      <c r="V104" s="143"/>
      <c r="W104" s="143"/>
      <c r="X104" s="143"/>
      <c r="Y104" s="143"/>
      <c r="Z104" s="143"/>
      <c r="AA104" s="143"/>
      <c r="AB104" s="143"/>
      <c r="AC104" s="143"/>
      <c r="AD104" s="143"/>
      <c r="AE104" s="143"/>
      <c r="AF104" s="143"/>
      <c r="AG104" s="143"/>
      <c r="AH104" s="143"/>
      <c r="AI104" s="143"/>
      <c r="AJ104" s="143"/>
      <c r="AK104" s="143"/>
      <c r="AL104" s="143"/>
      <c r="AM104" s="143"/>
      <c r="AN104" s="143"/>
      <c r="AO104" s="143"/>
      <c r="AP104" s="143"/>
      <c r="AQ104" s="143"/>
      <c r="AR104" s="143"/>
      <c r="AS104" s="143"/>
      <c r="AT104" s="143"/>
      <c r="AU104" s="143"/>
      <c r="AV104" s="143"/>
      <c r="AW104" s="143"/>
      <c r="AX104" s="143"/>
      <c r="AY104" s="145" t="s">
        <v>129</v>
      </c>
      <c r="AZ104" s="143"/>
      <c r="BA104" s="143"/>
      <c r="BB104" s="143"/>
      <c r="BC104" s="143"/>
      <c r="BD104" s="143"/>
      <c r="BE104" s="146">
        <f t="shared" si="0"/>
        <v>0</v>
      </c>
      <c r="BF104" s="146">
        <f t="shared" si="1"/>
        <v>0</v>
      </c>
      <c r="BG104" s="146">
        <f t="shared" si="2"/>
        <v>0</v>
      </c>
      <c r="BH104" s="146">
        <f t="shared" si="3"/>
        <v>0</v>
      </c>
      <c r="BI104" s="146">
        <f t="shared" si="4"/>
        <v>0</v>
      </c>
      <c r="BJ104" s="145" t="s">
        <v>130</v>
      </c>
      <c r="BK104" s="143"/>
      <c r="BL104" s="143"/>
      <c r="BM104" s="143"/>
    </row>
    <row r="105" spans="2:65" s="33" customFormat="1" ht="18" customHeight="1">
      <c r="B105" s="142"/>
      <c r="C105" s="143"/>
      <c r="D105" s="242" t="s">
        <v>133</v>
      </c>
      <c r="E105" s="242"/>
      <c r="F105" s="242"/>
      <c r="G105" s="143"/>
      <c r="H105" s="143"/>
      <c r="I105" s="143"/>
      <c r="J105" s="98">
        <v>0</v>
      </c>
      <c r="K105" s="143"/>
      <c r="L105" s="142"/>
      <c r="M105" s="143"/>
      <c r="N105" s="144" t="s">
        <v>39</v>
      </c>
      <c r="O105" s="143"/>
      <c r="P105" s="143"/>
      <c r="Q105" s="143"/>
      <c r="R105" s="143"/>
      <c r="S105" s="143"/>
      <c r="T105" s="143"/>
      <c r="U105" s="143"/>
      <c r="V105" s="143"/>
      <c r="W105" s="143"/>
      <c r="X105" s="143"/>
      <c r="Y105" s="143"/>
      <c r="Z105" s="143"/>
      <c r="AA105" s="143"/>
      <c r="AB105" s="143"/>
      <c r="AC105" s="143"/>
      <c r="AD105" s="143"/>
      <c r="AE105" s="143"/>
      <c r="AF105" s="143"/>
      <c r="AG105" s="143"/>
      <c r="AH105" s="143"/>
      <c r="AI105" s="143"/>
      <c r="AJ105" s="143"/>
      <c r="AK105" s="143"/>
      <c r="AL105" s="143"/>
      <c r="AM105" s="143"/>
      <c r="AN105" s="143"/>
      <c r="AO105" s="143"/>
      <c r="AP105" s="143"/>
      <c r="AQ105" s="143"/>
      <c r="AR105" s="143"/>
      <c r="AS105" s="143"/>
      <c r="AT105" s="143"/>
      <c r="AU105" s="143"/>
      <c r="AV105" s="143"/>
      <c r="AW105" s="143"/>
      <c r="AX105" s="143"/>
      <c r="AY105" s="145" t="s">
        <v>129</v>
      </c>
      <c r="AZ105" s="143"/>
      <c r="BA105" s="143"/>
      <c r="BB105" s="143"/>
      <c r="BC105" s="143"/>
      <c r="BD105" s="143"/>
      <c r="BE105" s="146">
        <f t="shared" si="0"/>
        <v>0</v>
      </c>
      <c r="BF105" s="146">
        <f t="shared" si="1"/>
        <v>0</v>
      </c>
      <c r="BG105" s="146">
        <f t="shared" si="2"/>
        <v>0</v>
      </c>
      <c r="BH105" s="146">
        <f t="shared" si="3"/>
        <v>0</v>
      </c>
      <c r="BI105" s="146">
        <f t="shared" si="4"/>
        <v>0</v>
      </c>
      <c r="BJ105" s="145" t="s">
        <v>130</v>
      </c>
      <c r="BK105" s="143"/>
      <c r="BL105" s="143"/>
      <c r="BM105" s="143"/>
    </row>
    <row r="106" spans="2:65" s="33" customFormat="1" ht="18" customHeight="1">
      <c r="B106" s="142"/>
      <c r="C106" s="143"/>
      <c r="D106" s="242" t="s">
        <v>134</v>
      </c>
      <c r="E106" s="242"/>
      <c r="F106" s="242"/>
      <c r="G106" s="143"/>
      <c r="H106" s="143"/>
      <c r="I106" s="143"/>
      <c r="J106" s="98">
        <v>0</v>
      </c>
      <c r="K106" s="143"/>
      <c r="L106" s="142"/>
      <c r="M106" s="143"/>
      <c r="N106" s="144" t="s">
        <v>39</v>
      </c>
      <c r="O106" s="143"/>
      <c r="P106" s="143"/>
      <c r="Q106" s="143"/>
      <c r="R106" s="143"/>
      <c r="S106" s="143"/>
      <c r="T106" s="143"/>
      <c r="U106" s="143"/>
      <c r="V106" s="143"/>
      <c r="W106" s="143"/>
      <c r="X106" s="143"/>
      <c r="Y106" s="143"/>
      <c r="Z106" s="143"/>
      <c r="AA106" s="143"/>
      <c r="AB106" s="143"/>
      <c r="AC106" s="143"/>
      <c r="AD106" s="143"/>
      <c r="AE106" s="143"/>
      <c r="AF106" s="143"/>
      <c r="AG106" s="143"/>
      <c r="AH106" s="143"/>
      <c r="AI106" s="143"/>
      <c r="AJ106" s="143"/>
      <c r="AK106" s="143"/>
      <c r="AL106" s="143"/>
      <c r="AM106" s="143"/>
      <c r="AN106" s="143"/>
      <c r="AO106" s="143"/>
      <c r="AP106" s="143"/>
      <c r="AQ106" s="143"/>
      <c r="AR106" s="143"/>
      <c r="AS106" s="143"/>
      <c r="AT106" s="143"/>
      <c r="AU106" s="143"/>
      <c r="AV106" s="143"/>
      <c r="AW106" s="143"/>
      <c r="AX106" s="143"/>
      <c r="AY106" s="145" t="s">
        <v>129</v>
      </c>
      <c r="AZ106" s="143"/>
      <c r="BA106" s="143"/>
      <c r="BB106" s="143"/>
      <c r="BC106" s="143"/>
      <c r="BD106" s="143"/>
      <c r="BE106" s="146">
        <f t="shared" si="0"/>
        <v>0</v>
      </c>
      <c r="BF106" s="146">
        <f t="shared" si="1"/>
        <v>0</v>
      </c>
      <c r="BG106" s="146">
        <f t="shared" si="2"/>
        <v>0</v>
      </c>
      <c r="BH106" s="146">
        <f t="shared" si="3"/>
        <v>0</v>
      </c>
      <c r="BI106" s="146">
        <f t="shared" si="4"/>
        <v>0</v>
      </c>
      <c r="BJ106" s="145" t="s">
        <v>130</v>
      </c>
      <c r="BK106" s="143"/>
      <c r="BL106" s="143"/>
      <c r="BM106" s="143"/>
    </row>
    <row r="107" spans="2:65" s="33" customFormat="1" ht="18" customHeight="1">
      <c r="B107" s="142"/>
      <c r="C107" s="143"/>
      <c r="D107" s="147" t="s">
        <v>135</v>
      </c>
      <c r="E107" s="143"/>
      <c r="F107" s="143"/>
      <c r="G107" s="143"/>
      <c r="H107" s="143"/>
      <c r="I107" s="143"/>
      <c r="J107" s="98">
        <f>ROUND(J30*T107,2)</f>
        <v>0</v>
      </c>
      <c r="K107" s="143"/>
      <c r="L107" s="142"/>
      <c r="M107" s="143"/>
      <c r="N107" s="144" t="s">
        <v>39</v>
      </c>
      <c r="O107" s="143"/>
      <c r="P107" s="143"/>
      <c r="Q107" s="143"/>
      <c r="R107" s="143"/>
      <c r="S107" s="143"/>
      <c r="T107" s="143"/>
      <c r="U107" s="143"/>
      <c r="V107" s="143"/>
      <c r="W107" s="143"/>
      <c r="X107" s="143"/>
      <c r="Y107" s="143"/>
      <c r="Z107" s="143"/>
      <c r="AA107" s="143"/>
      <c r="AB107" s="143"/>
      <c r="AC107" s="143"/>
      <c r="AD107" s="143"/>
      <c r="AE107" s="143"/>
      <c r="AF107" s="143"/>
      <c r="AG107" s="143"/>
      <c r="AH107" s="143"/>
      <c r="AI107" s="143"/>
      <c r="AJ107" s="143"/>
      <c r="AK107" s="143"/>
      <c r="AL107" s="143"/>
      <c r="AM107" s="143"/>
      <c r="AN107" s="143"/>
      <c r="AO107" s="143"/>
      <c r="AP107" s="143"/>
      <c r="AQ107" s="143"/>
      <c r="AR107" s="143"/>
      <c r="AS107" s="143"/>
      <c r="AT107" s="143"/>
      <c r="AU107" s="143"/>
      <c r="AV107" s="143"/>
      <c r="AW107" s="143"/>
      <c r="AX107" s="143"/>
      <c r="AY107" s="145" t="s">
        <v>136</v>
      </c>
      <c r="AZ107" s="143"/>
      <c r="BA107" s="143"/>
      <c r="BB107" s="143"/>
      <c r="BC107" s="143"/>
      <c r="BD107" s="143"/>
      <c r="BE107" s="146">
        <f t="shared" si="0"/>
        <v>0</v>
      </c>
      <c r="BF107" s="146">
        <f t="shared" si="1"/>
        <v>0</v>
      </c>
      <c r="BG107" s="146">
        <f t="shared" si="2"/>
        <v>0</v>
      </c>
      <c r="BH107" s="146">
        <f t="shared" si="3"/>
        <v>0</v>
      </c>
      <c r="BI107" s="146">
        <f t="shared" si="4"/>
        <v>0</v>
      </c>
      <c r="BJ107" s="145" t="s">
        <v>130</v>
      </c>
      <c r="BK107" s="143"/>
      <c r="BL107" s="143"/>
      <c r="BM107" s="143"/>
    </row>
    <row r="108" spans="2:65" s="33" customFormat="1">
      <c r="B108" s="34"/>
      <c r="L108" s="34"/>
    </row>
    <row r="109" spans="2:65" s="33" customFormat="1" ht="29.25" customHeight="1">
      <c r="B109" s="34"/>
      <c r="C109" s="106" t="s">
        <v>103</v>
      </c>
      <c r="D109" s="107"/>
      <c r="E109" s="107"/>
      <c r="F109" s="107"/>
      <c r="G109" s="107"/>
      <c r="H109" s="107"/>
      <c r="I109" s="107"/>
      <c r="J109" s="108">
        <f>ROUND(J96+J101,2)</f>
        <v>0</v>
      </c>
      <c r="K109" s="107"/>
      <c r="L109" s="34"/>
    </row>
    <row r="110" spans="2:65" s="33" customFormat="1" ht="6.95" customHeight="1">
      <c r="B110" s="50"/>
      <c r="C110" s="51"/>
      <c r="D110" s="51"/>
      <c r="E110" s="51"/>
      <c r="F110" s="51"/>
      <c r="G110" s="51"/>
      <c r="H110" s="51"/>
      <c r="I110" s="51"/>
      <c r="J110" s="51"/>
      <c r="K110" s="51"/>
      <c r="L110" s="34"/>
    </row>
    <row r="114" spans="2:63" s="33" customFormat="1" ht="6.95" customHeight="1">
      <c r="B114" s="52"/>
      <c r="C114" s="53"/>
      <c r="D114" s="53"/>
      <c r="E114" s="53"/>
      <c r="F114" s="53"/>
      <c r="G114" s="53"/>
      <c r="H114" s="53"/>
      <c r="I114" s="53"/>
      <c r="J114" s="53"/>
      <c r="K114" s="53"/>
      <c r="L114" s="34"/>
    </row>
    <row r="115" spans="2:63" s="33" customFormat="1" ht="24.95" customHeight="1">
      <c r="B115" s="34"/>
      <c r="C115" s="20" t="s">
        <v>137</v>
      </c>
      <c r="L115" s="34"/>
    </row>
    <row r="116" spans="2:63" s="33" customFormat="1" ht="6.95" customHeight="1">
      <c r="B116" s="34"/>
      <c r="L116" s="34"/>
    </row>
    <row r="117" spans="2:63" s="33" customFormat="1" ht="12" customHeight="1">
      <c r="B117" s="34"/>
      <c r="C117" s="26" t="s">
        <v>13</v>
      </c>
      <c r="L117" s="34"/>
    </row>
    <row r="118" spans="2:63" s="33" customFormat="1" ht="16.5" customHeight="1">
      <c r="B118" s="34"/>
      <c r="E118" s="244" t="str">
        <f>E7</f>
        <v>Rekonštrukcia farmy Terezov - Objekt SO.27 - spojovacia chodba</v>
      </c>
      <c r="F118" s="244"/>
      <c r="G118" s="244"/>
      <c r="H118" s="244"/>
      <c r="L118" s="34"/>
    </row>
    <row r="119" spans="2:63" s="33" customFormat="1" ht="12" customHeight="1">
      <c r="B119" s="34"/>
      <c r="C119" s="26" t="s">
        <v>105</v>
      </c>
      <c r="L119" s="34"/>
    </row>
    <row r="120" spans="2:63" s="33" customFormat="1" ht="16.5" customHeight="1">
      <c r="B120" s="34"/>
      <c r="E120" s="227" t="str">
        <f>E9</f>
        <v>ele - Elektroinštalácia</v>
      </c>
      <c r="F120" s="227"/>
      <c r="G120" s="227"/>
      <c r="H120" s="227"/>
      <c r="L120" s="34"/>
    </row>
    <row r="121" spans="2:63" s="33" customFormat="1" ht="6.95" customHeight="1">
      <c r="B121" s="34"/>
      <c r="L121" s="34"/>
    </row>
    <row r="122" spans="2:63" s="33" customFormat="1" ht="12" customHeight="1">
      <c r="B122" s="34"/>
      <c r="C122" s="26" t="s">
        <v>17</v>
      </c>
      <c r="F122" s="24" t="str">
        <f>F12</f>
        <v>Kútniky</v>
      </c>
      <c r="I122" s="26" t="s">
        <v>19</v>
      </c>
      <c r="J122" s="60" t="str">
        <f>IF(J12="","",J12)</f>
        <v>Vyplň údaj</v>
      </c>
      <c r="L122" s="34"/>
    </row>
    <row r="123" spans="2:63" s="33" customFormat="1" ht="6.95" customHeight="1">
      <c r="B123" s="34"/>
      <c r="L123" s="34"/>
    </row>
    <row r="124" spans="2:63" s="33" customFormat="1" ht="25.7" customHeight="1">
      <c r="B124" s="34"/>
      <c r="C124" s="26" t="s">
        <v>20</v>
      </c>
      <c r="F124" s="24" t="str">
        <f>E15</f>
        <v>PD Kútniky s.r.o.</v>
      </c>
      <c r="I124" s="26" t="s">
        <v>25</v>
      </c>
      <c r="J124" s="29" t="str">
        <f>E21</f>
        <v xml:space="preserve">Ing.arch. Žalman, CSc </v>
      </c>
      <c r="L124" s="34"/>
    </row>
    <row r="125" spans="2:63" s="33" customFormat="1" ht="15.2" customHeight="1">
      <c r="B125" s="34"/>
      <c r="C125" s="26" t="s">
        <v>23</v>
      </c>
      <c r="F125" s="24" t="str">
        <f>IF(E18="","",E18)</f>
        <v>Vyplň údaj</v>
      </c>
      <c r="I125" s="26" t="s">
        <v>28</v>
      </c>
      <c r="J125" s="29" t="str">
        <f>E24</f>
        <v>Rosoft s.r.o.</v>
      </c>
      <c r="L125" s="34"/>
    </row>
    <row r="126" spans="2:63" s="33" customFormat="1" ht="10.35" customHeight="1">
      <c r="B126" s="34"/>
      <c r="L126" s="34"/>
    </row>
    <row r="127" spans="2:63" s="148" customFormat="1" ht="29.25" customHeight="1">
      <c r="B127" s="149"/>
      <c r="C127" s="150" t="s">
        <v>138</v>
      </c>
      <c r="D127" s="151" t="s">
        <v>58</v>
      </c>
      <c r="E127" s="151" t="s">
        <v>54</v>
      </c>
      <c r="F127" s="151" t="s">
        <v>55</v>
      </c>
      <c r="G127" s="151" t="s">
        <v>139</v>
      </c>
      <c r="H127" s="151" t="s">
        <v>140</v>
      </c>
      <c r="I127" s="151" t="s">
        <v>141</v>
      </c>
      <c r="J127" s="152" t="s">
        <v>110</v>
      </c>
      <c r="K127" s="153" t="s">
        <v>142</v>
      </c>
      <c r="L127" s="149"/>
      <c r="M127" s="66"/>
      <c r="N127" s="67" t="s">
        <v>37</v>
      </c>
      <c r="O127" s="67" t="s">
        <v>143</v>
      </c>
      <c r="P127" s="67" t="s">
        <v>144</v>
      </c>
      <c r="Q127" s="67" t="s">
        <v>145</v>
      </c>
      <c r="R127" s="67" t="s">
        <v>146</v>
      </c>
      <c r="S127" s="67" t="s">
        <v>147</v>
      </c>
      <c r="T127" s="68" t="s">
        <v>148</v>
      </c>
    </row>
    <row r="128" spans="2:63" s="33" customFormat="1" ht="22.9" customHeight="1">
      <c r="B128" s="34"/>
      <c r="C128" s="72" t="s">
        <v>107</v>
      </c>
      <c r="J128" s="154">
        <f>BK128</f>
        <v>0</v>
      </c>
      <c r="L128" s="34"/>
      <c r="M128" s="69"/>
      <c r="N128" s="61"/>
      <c r="O128" s="61"/>
      <c r="P128" s="155">
        <f>P129</f>
        <v>0</v>
      </c>
      <c r="Q128" s="61"/>
      <c r="R128" s="155">
        <f>R129</f>
        <v>0</v>
      </c>
      <c r="S128" s="61"/>
      <c r="T128" s="156">
        <f>T129</f>
        <v>0</v>
      </c>
      <c r="AT128" s="16" t="s">
        <v>72</v>
      </c>
      <c r="AU128" s="16" t="s">
        <v>112</v>
      </c>
      <c r="BK128" s="157">
        <f>BK129</f>
        <v>0</v>
      </c>
    </row>
    <row r="129" spans="2:65" s="158" customFormat="1" ht="25.9" customHeight="1">
      <c r="B129" s="159"/>
      <c r="D129" s="160" t="s">
        <v>72</v>
      </c>
      <c r="E129" s="161" t="s">
        <v>317</v>
      </c>
      <c r="F129" s="161" t="s">
        <v>725</v>
      </c>
      <c r="I129" s="162"/>
      <c r="J129" s="163">
        <f>BK129</f>
        <v>0</v>
      </c>
      <c r="L129" s="159"/>
      <c r="M129" s="164"/>
      <c r="P129" s="165">
        <f>P130</f>
        <v>0</v>
      </c>
      <c r="R129" s="165">
        <f>R130</f>
        <v>0</v>
      </c>
      <c r="T129" s="166">
        <f>T130</f>
        <v>0</v>
      </c>
      <c r="AR129" s="160" t="s">
        <v>166</v>
      </c>
      <c r="AT129" s="167" t="s">
        <v>72</v>
      </c>
      <c r="AU129" s="167" t="s">
        <v>73</v>
      </c>
      <c r="AY129" s="160" t="s">
        <v>151</v>
      </c>
      <c r="BK129" s="168">
        <f>BK130</f>
        <v>0</v>
      </c>
    </row>
    <row r="130" spans="2:65" s="158" customFormat="1" ht="22.9" customHeight="1">
      <c r="B130" s="159"/>
      <c r="D130" s="160" t="s">
        <v>72</v>
      </c>
      <c r="E130" s="169" t="s">
        <v>726</v>
      </c>
      <c r="F130" s="169" t="s">
        <v>727</v>
      </c>
      <c r="I130" s="162"/>
      <c r="J130" s="170">
        <f>BK130</f>
        <v>0</v>
      </c>
      <c r="L130" s="159"/>
      <c r="M130" s="164"/>
      <c r="P130" s="165">
        <f>SUM(P131:P175)</f>
        <v>0</v>
      </c>
      <c r="R130" s="165">
        <f>SUM(R131:R175)</f>
        <v>0</v>
      </c>
      <c r="T130" s="166">
        <f>SUM(T131:T175)</f>
        <v>0</v>
      </c>
      <c r="AR130" s="160" t="s">
        <v>166</v>
      </c>
      <c r="AT130" s="167" t="s">
        <v>72</v>
      </c>
      <c r="AU130" s="167" t="s">
        <v>81</v>
      </c>
      <c r="AY130" s="160" t="s">
        <v>151</v>
      </c>
      <c r="BK130" s="168">
        <f>SUM(BK131:BK175)</f>
        <v>0</v>
      </c>
    </row>
    <row r="131" spans="2:65" s="33" customFormat="1" ht="16.5" customHeight="1">
      <c r="B131" s="142"/>
      <c r="C131" s="171" t="s">
        <v>81</v>
      </c>
      <c r="D131" s="171" t="s">
        <v>153</v>
      </c>
      <c r="E131" s="172" t="s">
        <v>798</v>
      </c>
      <c r="F131" s="173" t="s">
        <v>799</v>
      </c>
      <c r="G131" s="174" t="s">
        <v>279</v>
      </c>
      <c r="H131" s="175">
        <v>470</v>
      </c>
      <c r="I131" s="176"/>
      <c r="J131" s="177">
        <f t="shared" ref="J131:J175" si="5">ROUND(I131*H131,2)</f>
        <v>0</v>
      </c>
      <c r="K131" s="178"/>
      <c r="L131" s="34"/>
      <c r="M131" s="179"/>
      <c r="N131" s="141" t="s">
        <v>39</v>
      </c>
      <c r="P131" s="180">
        <f t="shared" ref="P131:P175" si="6">O131*H131</f>
        <v>0</v>
      </c>
      <c r="Q131" s="180">
        <v>0</v>
      </c>
      <c r="R131" s="180">
        <f t="shared" ref="R131:R175" si="7">Q131*H131</f>
        <v>0</v>
      </c>
      <c r="S131" s="180">
        <v>0</v>
      </c>
      <c r="T131" s="181">
        <f t="shared" ref="T131:T175" si="8">S131*H131</f>
        <v>0</v>
      </c>
      <c r="AR131" s="182" t="s">
        <v>157</v>
      </c>
      <c r="AT131" s="182" t="s">
        <v>153</v>
      </c>
      <c r="AU131" s="182" t="s">
        <v>130</v>
      </c>
      <c r="AY131" s="16" t="s">
        <v>151</v>
      </c>
      <c r="BE131" s="102">
        <f t="shared" ref="BE131:BE175" si="9">IF(N131="základná",J131,0)</f>
        <v>0</v>
      </c>
      <c r="BF131" s="102">
        <f t="shared" ref="BF131:BF175" si="10">IF(N131="znížená",J131,0)</f>
        <v>0</v>
      </c>
      <c r="BG131" s="102">
        <f t="shared" ref="BG131:BG175" si="11">IF(N131="zákl. prenesená",J131,0)</f>
        <v>0</v>
      </c>
      <c r="BH131" s="102">
        <f t="shared" ref="BH131:BH175" si="12">IF(N131="zníž. prenesená",J131,0)</f>
        <v>0</v>
      </c>
      <c r="BI131" s="102">
        <f t="shared" ref="BI131:BI175" si="13">IF(N131="nulová",J131,0)</f>
        <v>0</v>
      </c>
      <c r="BJ131" s="16" t="s">
        <v>130</v>
      </c>
      <c r="BK131" s="102">
        <f t="shared" ref="BK131:BK175" si="14">ROUND(I131*H131,2)</f>
        <v>0</v>
      </c>
      <c r="BL131" s="16" t="s">
        <v>157</v>
      </c>
      <c r="BM131" s="182" t="s">
        <v>800</v>
      </c>
    </row>
    <row r="132" spans="2:65" s="33" customFormat="1" ht="16.5" customHeight="1">
      <c r="B132" s="142"/>
      <c r="C132" s="200" t="s">
        <v>130</v>
      </c>
      <c r="D132" s="200" t="s">
        <v>317</v>
      </c>
      <c r="E132" s="201" t="s">
        <v>801</v>
      </c>
      <c r="F132" s="202" t="s">
        <v>799</v>
      </c>
      <c r="G132" s="203" t="s">
        <v>279</v>
      </c>
      <c r="H132" s="204">
        <v>470</v>
      </c>
      <c r="I132" s="205"/>
      <c r="J132" s="206">
        <f t="shared" si="5"/>
        <v>0</v>
      </c>
      <c r="K132" s="207"/>
      <c r="L132" s="208"/>
      <c r="M132" s="209"/>
      <c r="N132" s="210" t="s">
        <v>39</v>
      </c>
      <c r="P132" s="180">
        <f t="shared" si="6"/>
        <v>0</v>
      </c>
      <c r="Q132" s="180">
        <v>0</v>
      </c>
      <c r="R132" s="180">
        <f t="shared" si="7"/>
        <v>0</v>
      </c>
      <c r="S132" s="180">
        <v>0</v>
      </c>
      <c r="T132" s="181">
        <f t="shared" si="8"/>
        <v>0</v>
      </c>
      <c r="AR132" s="182" t="s">
        <v>175</v>
      </c>
      <c r="AT132" s="182" t="s">
        <v>317</v>
      </c>
      <c r="AU132" s="182" t="s">
        <v>130</v>
      </c>
      <c r="AY132" s="16" t="s">
        <v>151</v>
      </c>
      <c r="BE132" s="102">
        <f t="shared" si="9"/>
        <v>0</v>
      </c>
      <c r="BF132" s="102">
        <f t="shared" si="10"/>
        <v>0</v>
      </c>
      <c r="BG132" s="102">
        <f t="shared" si="11"/>
        <v>0</v>
      </c>
      <c r="BH132" s="102">
        <f t="shared" si="12"/>
        <v>0</v>
      </c>
      <c r="BI132" s="102">
        <f t="shared" si="13"/>
        <v>0</v>
      </c>
      <c r="BJ132" s="16" t="s">
        <v>130</v>
      </c>
      <c r="BK132" s="102">
        <f t="shared" si="14"/>
        <v>0</v>
      </c>
      <c r="BL132" s="16" t="s">
        <v>157</v>
      </c>
      <c r="BM132" s="182" t="s">
        <v>802</v>
      </c>
    </row>
    <row r="133" spans="2:65" s="33" customFormat="1" ht="16.5" customHeight="1">
      <c r="B133" s="142"/>
      <c r="C133" s="171" t="s">
        <v>166</v>
      </c>
      <c r="D133" s="171" t="s">
        <v>153</v>
      </c>
      <c r="E133" s="172" t="s">
        <v>803</v>
      </c>
      <c r="F133" s="173" t="s">
        <v>804</v>
      </c>
      <c r="G133" s="174" t="s">
        <v>279</v>
      </c>
      <c r="H133" s="175">
        <v>1050</v>
      </c>
      <c r="I133" s="176"/>
      <c r="J133" s="177">
        <f t="shared" si="5"/>
        <v>0</v>
      </c>
      <c r="K133" s="178"/>
      <c r="L133" s="34"/>
      <c r="M133" s="179"/>
      <c r="N133" s="141" t="s">
        <v>39</v>
      </c>
      <c r="P133" s="180">
        <f t="shared" si="6"/>
        <v>0</v>
      </c>
      <c r="Q133" s="180">
        <v>0</v>
      </c>
      <c r="R133" s="180">
        <f t="shared" si="7"/>
        <v>0</v>
      </c>
      <c r="S133" s="180">
        <v>0</v>
      </c>
      <c r="T133" s="181">
        <f t="shared" si="8"/>
        <v>0</v>
      </c>
      <c r="AR133" s="182" t="s">
        <v>157</v>
      </c>
      <c r="AT133" s="182" t="s">
        <v>153</v>
      </c>
      <c r="AU133" s="182" t="s">
        <v>130</v>
      </c>
      <c r="AY133" s="16" t="s">
        <v>151</v>
      </c>
      <c r="BE133" s="102">
        <f t="shared" si="9"/>
        <v>0</v>
      </c>
      <c r="BF133" s="102">
        <f t="shared" si="10"/>
        <v>0</v>
      </c>
      <c r="BG133" s="102">
        <f t="shared" si="11"/>
        <v>0</v>
      </c>
      <c r="BH133" s="102">
        <f t="shared" si="12"/>
        <v>0</v>
      </c>
      <c r="BI133" s="102">
        <f t="shared" si="13"/>
        <v>0</v>
      </c>
      <c r="BJ133" s="16" t="s">
        <v>130</v>
      </c>
      <c r="BK133" s="102">
        <f t="shared" si="14"/>
        <v>0</v>
      </c>
      <c r="BL133" s="16" t="s">
        <v>157</v>
      </c>
      <c r="BM133" s="182" t="s">
        <v>805</v>
      </c>
    </row>
    <row r="134" spans="2:65" s="33" customFormat="1" ht="16.5" customHeight="1">
      <c r="B134" s="142"/>
      <c r="C134" s="200" t="s">
        <v>157</v>
      </c>
      <c r="D134" s="200" t="s">
        <v>317</v>
      </c>
      <c r="E134" s="201" t="s">
        <v>806</v>
      </c>
      <c r="F134" s="202" t="s">
        <v>804</v>
      </c>
      <c r="G134" s="203" t="s">
        <v>279</v>
      </c>
      <c r="H134" s="204">
        <v>1050</v>
      </c>
      <c r="I134" s="205"/>
      <c r="J134" s="206">
        <f t="shared" si="5"/>
        <v>0</v>
      </c>
      <c r="K134" s="207"/>
      <c r="L134" s="208"/>
      <c r="M134" s="209"/>
      <c r="N134" s="210" t="s">
        <v>39</v>
      </c>
      <c r="P134" s="180">
        <f t="shared" si="6"/>
        <v>0</v>
      </c>
      <c r="Q134" s="180">
        <v>0</v>
      </c>
      <c r="R134" s="180">
        <f t="shared" si="7"/>
        <v>0</v>
      </c>
      <c r="S134" s="180">
        <v>0</v>
      </c>
      <c r="T134" s="181">
        <f t="shared" si="8"/>
        <v>0</v>
      </c>
      <c r="AR134" s="182" t="s">
        <v>175</v>
      </c>
      <c r="AT134" s="182" t="s">
        <v>317</v>
      </c>
      <c r="AU134" s="182" t="s">
        <v>130</v>
      </c>
      <c r="AY134" s="16" t="s">
        <v>151</v>
      </c>
      <c r="BE134" s="102">
        <f t="shared" si="9"/>
        <v>0</v>
      </c>
      <c r="BF134" s="102">
        <f t="shared" si="10"/>
        <v>0</v>
      </c>
      <c r="BG134" s="102">
        <f t="shared" si="11"/>
        <v>0</v>
      </c>
      <c r="BH134" s="102">
        <f t="shared" si="12"/>
        <v>0</v>
      </c>
      <c r="BI134" s="102">
        <f t="shared" si="13"/>
        <v>0</v>
      </c>
      <c r="BJ134" s="16" t="s">
        <v>130</v>
      </c>
      <c r="BK134" s="102">
        <f t="shared" si="14"/>
        <v>0</v>
      </c>
      <c r="BL134" s="16" t="s">
        <v>157</v>
      </c>
      <c r="BM134" s="182" t="s">
        <v>807</v>
      </c>
    </row>
    <row r="135" spans="2:65" s="33" customFormat="1" ht="16.5" customHeight="1">
      <c r="B135" s="142"/>
      <c r="C135" s="171" t="s">
        <v>172</v>
      </c>
      <c r="D135" s="171" t="s">
        <v>153</v>
      </c>
      <c r="E135" s="172" t="s">
        <v>808</v>
      </c>
      <c r="F135" s="173" t="s">
        <v>809</v>
      </c>
      <c r="G135" s="174" t="s">
        <v>279</v>
      </c>
      <c r="H135" s="175">
        <v>130</v>
      </c>
      <c r="I135" s="176"/>
      <c r="J135" s="177">
        <f t="shared" si="5"/>
        <v>0</v>
      </c>
      <c r="K135" s="178"/>
      <c r="L135" s="34"/>
      <c r="M135" s="179"/>
      <c r="N135" s="141" t="s">
        <v>39</v>
      </c>
      <c r="P135" s="180">
        <f t="shared" si="6"/>
        <v>0</v>
      </c>
      <c r="Q135" s="180">
        <v>0</v>
      </c>
      <c r="R135" s="180">
        <f t="shared" si="7"/>
        <v>0</v>
      </c>
      <c r="S135" s="180">
        <v>0</v>
      </c>
      <c r="T135" s="181">
        <f t="shared" si="8"/>
        <v>0</v>
      </c>
      <c r="AR135" s="182" t="s">
        <v>157</v>
      </c>
      <c r="AT135" s="182" t="s">
        <v>153</v>
      </c>
      <c r="AU135" s="182" t="s">
        <v>130</v>
      </c>
      <c r="AY135" s="16" t="s">
        <v>151</v>
      </c>
      <c r="BE135" s="102">
        <f t="shared" si="9"/>
        <v>0</v>
      </c>
      <c r="BF135" s="102">
        <f t="shared" si="10"/>
        <v>0</v>
      </c>
      <c r="BG135" s="102">
        <f t="shared" si="11"/>
        <v>0</v>
      </c>
      <c r="BH135" s="102">
        <f t="shared" si="12"/>
        <v>0</v>
      </c>
      <c r="BI135" s="102">
        <f t="shared" si="13"/>
        <v>0</v>
      </c>
      <c r="BJ135" s="16" t="s">
        <v>130</v>
      </c>
      <c r="BK135" s="102">
        <f t="shared" si="14"/>
        <v>0</v>
      </c>
      <c r="BL135" s="16" t="s">
        <v>157</v>
      </c>
      <c r="BM135" s="182" t="s">
        <v>810</v>
      </c>
    </row>
    <row r="136" spans="2:65" s="33" customFormat="1" ht="16.5" customHeight="1">
      <c r="B136" s="142"/>
      <c r="C136" s="200" t="s">
        <v>171</v>
      </c>
      <c r="D136" s="200" t="s">
        <v>317</v>
      </c>
      <c r="E136" s="201" t="s">
        <v>811</v>
      </c>
      <c r="F136" s="202" t="s">
        <v>809</v>
      </c>
      <c r="G136" s="203" t="s">
        <v>279</v>
      </c>
      <c r="H136" s="204">
        <v>130</v>
      </c>
      <c r="I136" s="205"/>
      <c r="J136" s="206">
        <f t="shared" si="5"/>
        <v>0</v>
      </c>
      <c r="K136" s="207"/>
      <c r="L136" s="208"/>
      <c r="M136" s="209"/>
      <c r="N136" s="210" t="s">
        <v>39</v>
      </c>
      <c r="P136" s="180">
        <f t="shared" si="6"/>
        <v>0</v>
      </c>
      <c r="Q136" s="180">
        <v>0</v>
      </c>
      <c r="R136" s="180">
        <f t="shared" si="7"/>
        <v>0</v>
      </c>
      <c r="S136" s="180">
        <v>0</v>
      </c>
      <c r="T136" s="181">
        <f t="shared" si="8"/>
        <v>0</v>
      </c>
      <c r="AR136" s="182" t="s">
        <v>175</v>
      </c>
      <c r="AT136" s="182" t="s">
        <v>317</v>
      </c>
      <c r="AU136" s="182" t="s">
        <v>130</v>
      </c>
      <c r="AY136" s="16" t="s">
        <v>151</v>
      </c>
      <c r="BE136" s="102">
        <f t="shared" si="9"/>
        <v>0</v>
      </c>
      <c r="BF136" s="102">
        <f t="shared" si="10"/>
        <v>0</v>
      </c>
      <c r="BG136" s="102">
        <f t="shared" si="11"/>
        <v>0</v>
      </c>
      <c r="BH136" s="102">
        <f t="shared" si="12"/>
        <v>0</v>
      </c>
      <c r="BI136" s="102">
        <f t="shared" si="13"/>
        <v>0</v>
      </c>
      <c r="BJ136" s="16" t="s">
        <v>130</v>
      </c>
      <c r="BK136" s="102">
        <f t="shared" si="14"/>
        <v>0</v>
      </c>
      <c r="BL136" s="16" t="s">
        <v>157</v>
      </c>
      <c r="BM136" s="182" t="s">
        <v>812</v>
      </c>
    </row>
    <row r="137" spans="2:65" s="33" customFormat="1" ht="16.5" customHeight="1">
      <c r="B137" s="142"/>
      <c r="C137" s="171" t="s">
        <v>179</v>
      </c>
      <c r="D137" s="171" t="s">
        <v>153</v>
      </c>
      <c r="E137" s="172" t="s">
        <v>813</v>
      </c>
      <c r="F137" s="173" t="s">
        <v>814</v>
      </c>
      <c r="G137" s="174" t="s">
        <v>279</v>
      </c>
      <c r="H137" s="175">
        <v>380</v>
      </c>
      <c r="I137" s="176"/>
      <c r="J137" s="177">
        <f t="shared" si="5"/>
        <v>0</v>
      </c>
      <c r="K137" s="178"/>
      <c r="L137" s="34"/>
      <c r="M137" s="179"/>
      <c r="N137" s="141" t="s">
        <v>39</v>
      </c>
      <c r="P137" s="180">
        <f t="shared" si="6"/>
        <v>0</v>
      </c>
      <c r="Q137" s="180">
        <v>0</v>
      </c>
      <c r="R137" s="180">
        <f t="shared" si="7"/>
        <v>0</v>
      </c>
      <c r="S137" s="180">
        <v>0</v>
      </c>
      <c r="T137" s="181">
        <f t="shared" si="8"/>
        <v>0</v>
      </c>
      <c r="AR137" s="182" t="s">
        <v>157</v>
      </c>
      <c r="AT137" s="182" t="s">
        <v>153</v>
      </c>
      <c r="AU137" s="182" t="s">
        <v>130</v>
      </c>
      <c r="AY137" s="16" t="s">
        <v>151</v>
      </c>
      <c r="BE137" s="102">
        <f t="shared" si="9"/>
        <v>0</v>
      </c>
      <c r="BF137" s="102">
        <f t="shared" si="10"/>
        <v>0</v>
      </c>
      <c r="BG137" s="102">
        <f t="shared" si="11"/>
        <v>0</v>
      </c>
      <c r="BH137" s="102">
        <f t="shared" si="12"/>
        <v>0</v>
      </c>
      <c r="BI137" s="102">
        <f t="shared" si="13"/>
        <v>0</v>
      </c>
      <c r="BJ137" s="16" t="s">
        <v>130</v>
      </c>
      <c r="BK137" s="102">
        <f t="shared" si="14"/>
        <v>0</v>
      </c>
      <c r="BL137" s="16" t="s">
        <v>157</v>
      </c>
      <c r="BM137" s="182" t="s">
        <v>815</v>
      </c>
    </row>
    <row r="138" spans="2:65" s="33" customFormat="1" ht="16.5" customHeight="1">
      <c r="B138" s="142"/>
      <c r="C138" s="200" t="s">
        <v>175</v>
      </c>
      <c r="D138" s="200" t="s">
        <v>317</v>
      </c>
      <c r="E138" s="201" t="s">
        <v>816</v>
      </c>
      <c r="F138" s="202" t="s">
        <v>814</v>
      </c>
      <c r="G138" s="203" t="s">
        <v>279</v>
      </c>
      <c r="H138" s="204">
        <v>380</v>
      </c>
      <c r="I138" s="205"/>
      <c r="J138" s="206">
        <f t="shared" si="5"/>
        <v>0</v>
      </c>
      <c r="K138" s="207"/>
      <c r="L138" s="208"/>
      <c r="M138" s="209"/>
      <c r="N138" s="210" t="s">
        <v>39</v>
      </c>
      <c r="P138" s="180">
        <f t="shared" si="6"/>
        <v>0</v>
      </c>
      <c r="Q138" s="180">
        <v>0</v>
      </c>
      <c r="R138" s="180">
        <f t="shared" si="7"/>
        <v>0</v>
      </c>
      <c r="S138" s="180">
        <v>0</v>
      </c>
      <c r="T138" s="181">
        <f t="shared" si="8"/>
        <v>0</v>
      </c>
      <c r="AR138" s="182" t="s">
        <v>175</v>
      </c>
      <c r="AT138" s="182" t="s">
        <v>317</v>
      </c>
      <c r="AU138" s="182" t="s">
        <v>130</v>
      </c>
      <c r="AY138" s="16" t="s">
        <v>151</v>
      </c>
      <c r="BE138" s="102">
        <f t="shared" si="9"/>
        <v>0</v>
      </c>
      <c r="BF138" s="102">
        <f t="shared" si="10"/>
        <v>0</v>
      </c>
      <c r="BG138" s="102">
        <f t="shared" si="11"/>
        <v>0</v>
      </c>
      <c r="BH138" s="102">
        <f t="shared" si="12"/>
        <v>0</v>
      </c>
      <c r="BI138" s="102">
        <f t="shared" si="13"/>
        <v>0</v>
      </c>
      <c r="BJ138" s="16" t="s">
        <v>130</v>
      </c>
      <c r="BK138" s="102">
        <f t="shared" si="14"/>
        <v>0</v>
      </c>
      <c r="BL138" s="16" t="s">
        <v>157</v>
      </c>
      <c r="BM138" s="182" t="s">
        <v>817</v>
      </c>
    </row>
    <row r="139" spans="2:65" s="33" customFormat="1" ht="16.5" customHeight="1">
      <c r="B139" s="142"/>
      <c r="C139" s="171" t="s">
        <v>186</v>
      </c>
      <c r="D139" s="171" t="s">
        <v>153</v>
      </c>
      <c r="E139" s="172" t="s">
        <v>818</v>
      </c>
      <c r="F139" s="173" t="s">
        <v>819</v>
      </c>
      <c r="G139" s="174" t="s">
        <v>279</v>
      </c>
      <c r="H139" s="175">
        <v>30</v>
      </c>
      <c r="I139" s="176"/>
      <c r="J139" s="177">
        <f t="shared" si="5"/>
        <v>0</v>
      </c>
      <c r="K139" s="178"/>
      <c r="L139" s="34"/>
      <c r="M139" s="179"/>
      <c r="N139" s="141" t="s">
        <v>39</v>
      </c>
      <c r="P139" s="180">
        <f t="shared" si="6"/>
        <v>0</v>
      </c>
      <c r="Q139" s="180">
        <v>0</v>
      </c>
      <c r="R139" s="180">
        <f t="shared" si="7"/>
        <v>0</v>
      </c>
      <c r="S139" s="180">
        <v>0</v>
      </c>
      <c r="T139" s="181">
        <f t="shared" si="8"/>
        <v>0</v>
      </c>
      <c r="AR139" s="182" t="s">
        <v>157</v>
      </c>
      <c r="AT139" s="182" t="s">
        <v>153</v>
      </c>
      <c r="AU139" s="182" t="s">
        <v>130</v>
      </c>
      <c r="AY139" s="16" t="s">
        <v>151</v>
      </c>
      <c r="BE139" s="102">
        <f t="shared" si="9"/>
        <v>0</v>
      </c>
      <c r="BF139" s="102">
        <f t="shared" si="10"/>
        <v>0</v>
      </c>
      <c r="BG139" s="102">
        <f t="shared" si="11"/>
        <v>0</v>
      </c>
      <c r="BH139" s="102">
        <f t="shared" si="12"/>
        <v>0</v>
      </c>
      <c r="BI139" s="102">
        <f t="shared" si="13"/>
        <v>0</v>
      </c>
      <c r="BJ139" s="16" t="s">
        <v>130</v>
      </c>
      <c r="BK139" s="102">
        <f t="shared" si="14"/>
        <v>0</v>
      </c>
      <c r="BL139" s="16" t="s">
        <v>157</v>
      </c>
      <c r="BM139" s="182" t="s">
        <v>820</v>
      </c>
    </row>
    <row r="140" spans="2:65" s="33" customFormat="1" ht="16.5" customHeight="1">
      <c r="B140" s="142"/>
      <c r="C140" s="200" t="s">
        <v>178</v>
      </c>
      <c r="D140" s="200" t="s">
        <v>317</v>
      </c>
      <c r="E140" s="201" t="s">
        <v>821</v>
      </c>
      <c r="F140" s="202" t="s">
        <v>819</v>
      </c>
      <c r="G140" s="203" t="s">
        <v>279</v>
      </c>
      <c r="H140" s="204">
        <v>30</v>
      </c>
      <c r="I140" s="205"/>
      <c r="J140" s="206">
        <f t="shared" si="5"/>
        <v>0</v>
      </c>
      <c r="K140" s="207"/>
      <c r="L140" s="208"/>
      <c r="M140" s="209"/>
      <c r="N140" s="210" t="s">
        <v>39</v>
      </c>
      <c r="P140" s="180">
        <f t="shared" si="6"/>
        <v>0</v>
      </c>
      <c r="Q140" s="180">
        <v>0</v>
      </c>
      <c r="R140" s="180">
        <f t="shared" si="7"/>
        <v>0</v>
      </c>
      <c r="S140" s="180">
        <v>0</v>
      </c>
      <c r="T140" s="181">
        <f t="shared" si="8"/>
        <v>0</v>
      </c>
      <c r="AR140" s="182" t="s">
        <v>175</v>
      </c>
      <c r="AT140" s="182" t="s">
        <v>317</v>
      </c>
      <c r="AU140" s="182" t="s">
        <v>130</v>
      </c>
      <c r="AY140" s="16" t="s">
        <v>151</v>
      </c>
      <c r="BE140" s="102">
        <f t="shared" si="9"/>
        <v>0</v>
      </c>
      <c r="BF140" s="102">
        <f t="shared" si="10"/>
        <v>0</v>
      </c>
      <c r="BG140" s="102">
        <f t="shared" si="11"/>
        <v>0</v>
      </c>
      <c r="BH140" s="102">
        <f t="shared" si="12"/>
        <v>0</v>
      </c>
      <c r="BI140" s="102">
        <f t="shared" si="13"/>
        <v>0</v>
      </c>
      <c r="BJ140" s="16" t="s">
        <v>130</v>
      </c>
      <c r="BK140" s="102">
        <f t="shared" si="14"/>
        <v>0</v>
      </c>
      <c r="BL140" s="16" t="s">
        <v>157</v>
      </c>
      <c r="BM140" s="182" t="s">
        <v>822</v>
      </c>
    </row>
    <row r="141" spans="2:65" s="33" customFormat="1" ht="16.5" customHeight="1">
      <c r="B141" s="142"/>
      <c r="C141" s="171" t="s">
        <v>194</v>
      </c>
      <c r="D141" s="171" t="s">
        <v>153</v>
      </c>
      <c r="E141" s="172" t="s">
        <v>823</v>
      </c>
      <c r="F141" s="173" t="s">
        <v>824</v>
      </c>
      <c r="G141" s="174" t="s">
        <v>279</v>
      </c>
      <c r="H141" s="175">
        <v>500</v>
      </c>
      <c r="I141" s="176"/>
      <c r="J141" s="177">
        <f t="shared" si="5"/>
        <v>0</v>
      </c>
      <c r="K141" s="178"/>
      <c r="L141" s="34"/>
      <c r="M141" s="179"/>
      <c r="N141" s="141" t="s">
        <v>39</v>
      </c>
      <c r="P141" s="180">
        <f t="shared" si="6"/>
        <v>0</v>
      </c>
      <c r="Q141" s="180">
        <v>0</v>
      </c>
      <c r="R141" s="180">
        <f t="shared" si="7"/>
        <v>0</v>
      </c>
      <c r="S141" s="180">
        <v>0</v>
      </c>
      <c r="T141" s="181">
        <f t="shared" si="8"/>
        <v>0</v>
      </c>
      <c r="AR141" s="182" t="s">
        <v>157</v>
      </c>
      <c r="AT141" s="182" t="s">
        <v>153</v>
      </c>
      <c r="AU141" s="182" t="s">
        <v>130</v>
      </c>
      <c r="AY141" s="16" t="s">
        <v>151</v>
      </c>
      <c r="BE141" s="102">
        <f t="shared" si="9"/>
        <v>0</v>
      </c>
      <c r="BF141" s="102">
        <f t="shared" si="10"/>
        <v>0</v>
      </c>
      <c r="BG141" s="102">
        <f t="shared" si="11"/>
        <v>0</v>
      </c>
      <c r="BH141" s="102">
        <f t="shared" si="12"/>
        <v>0</v>
      </c>
      <c r="BI141" s="102">
        <f t="shared" si="13"/>
        <v>0</v>
      </c>
      <c r="BJ141" s="16" t="s">
        <v>130</v>
      </c>
      <c r="BK141" s="102">
        <f t="shared" si="14"/>
        <v>0</v>
      </c>
      <c r="BL141" s="16" t="s">
        <v>157</v>
      </c>
      <c r="BM141" s="182" t="s">
        <v>825</v>
      </c>
    </row>
    <row r="142" spans="2:65" s="33" customFormat="1" ht="16.5" customHeight="1">
      <c r="B142" s="142"/>
      <c r="C142" s="200" t="s">
        <v>182</v>
      </c>
      <c r="D142" s="200" t="s">
        <v>317</v>
      </c>
      <c r="E142" s="201" t="s">
        <v>826</v>
      </c>
      <c r="F142" s="202" t="s">
        <v>824</v>
      </c>
      <c r="G142" s="203" t="s">
        <v>279</v>
      </c>
      <c r="H142" s="204">
        <v>500</v>
      </c>
      <c r="I142" s="205"/>
      <c r="J142" s="206">
        <f t="shared" si="5"/>
        <v>0</v>
      </c>
      <c r="K142" s="207"/>
      <c r="L142" s="208"/>
      <c r="M142" s="209"/>
      <c r="N142" s="210" t="s">
        <v>39</v>
      </c>
      <c r="P142" s="180">
        <f t="shared" si="6"/>
        <v>0</v>
      </c>
      <c r="Q142" s="180">
        <v>0</v>
      </c>
      <c r="R142" s="180">
        <f t="shared" si="7"/>
        <v>0</v>
      </c>
      <c r="S142" s="180">
        <v>0</v>
      </c>
      <c r="T142" s="181">
        <f t="shared" si="8"/>
        <v>0</v>
      </c>
      <c r="AR142" s="182" t="s">
        <v>175</v>
      </c>
      <c r="AT142" s="182" t="s">
        <v>317</v>
      </c>
      <c r="AU142" s="182" t="s">
        <v>130</v>
      </c>
      <c r="AY142" s="16" t="s">
        <v>151</v>
      </c>
      <c r="BE142" s="102">
        <f t="shared" si="9"/>
        <v>0</v>
      </c>
      <c r="BF142" s="102">
        <f t="shared" si="10"/>
        <v>0</v>
      </c>
      <c r="BG142" s="102">
        <f t="shared" si="11"/>
        <v>0</v>
      </c>
      <c r="BH142" s="102">
        <f t="shared" si="12"/>
        <v>0</v>
      </c>
      <c r="BI142" s="102">
        <f t="shared" si="13"/>
        <v>0</v>
      </c>
      <c r="BJ142" s="16" t="s">
        <v>130</v>
      </c>
      <c r="BK142" s="102">
        <f t="shared" si="14"/>
        <v>0</v>
      </c>
      <c r="BL142" s="16" t="s">
        <v>157</v>
      </c>
      <c r="BM142" s="182" t="s">
        <v>827</v>
      </c>
    </row>
    <row r="143" spans="2:65" s="33" customFormat="1" ht="16.5" customHeight="1">
      <c r="B143" s="142"/>
      <c r="C143" s="171" t="s">
        <v>202</v>
      </c>
      <c r="D143" s="171" t="s">
        <v>153</v>
      </c>
      <c r="E143" s="172" t="s">
        <v>828</v>
      </c>
      <c r="F143" s="173" t="s">
        <v>829</v>
      </c>
      <c r="G143" s="174" t="s">
        <v>279</v>
      </c>
      <c r="H143" s="175">
        <v>100</v>
      </c>
      <c r="I143" s="176"/>
      <c r="J143" s="177">
        <f t="shared" si="5"/>
        <v>0</v>
      </c>
      <c r="K143" s="178"/>
      <c r="L143" s="34"/>
      <c r="M143" s="179"/>
      <c r="N143" s="141" t="s">
        <v>39</v>
      </c>
      <c r="P143" s="180">
        <f t="shared" si="6"/>
        <v>0</v>
      </c>
      <c r="Q143" s="180">
        <v>0</v>
      </c>
      <c r="R143" s="180">
        <f t="shared" si="7"/>
        <v>0</v>
      </c>
      <c r="S143" s="180">
        <v>0</v>
      </c>
      <c r="T143" s="181">
        <f t="shared" si="8"/>
        <v>0</v>
      </c>
      <c r="AR143" s="182" t="s">
        <v>157</v>
      </c>
      <c r="AT143" s="182" t="s">
        <v>153</v>
      </c>
      <c r="AU143" s="182" t="s">
        <v>130</v>
      </c>
      <c r="AY143" s="16" t="s">
        <v>151</v>
      </c>
      <c r="BE143" s="102">
        <f t="shared" si="9"/>
        <v>0</v>
      </c>
      <c r="BF143" s="102">
        <f t="shared" si="10"/>
        <v>0</v>
      </c>
      <c r="BG143" s="102">
        <f t="shared" si="11"/>
        <v>0</v>
      </c>
      <c r="BH143" s="102">
        <f t="shared" si="12"/>
        <v>0</v>
      </c>
      <c r="BI143" s="102">
        <f t="shared" si="13"/>
        <v>0</v>
      </c>
      <c r="BJ143" s="16" t="s">
        <v>130</v>
      </c>
      <c r="BK143" s="102">
        <f t="shared" si="14"/>
        <v>0</v>
      </c>
      <c r="BL143" s="16" t="s">
        <v>157</v>
      </c>
      <c r="BM143" s="182" t="s">
        <v>830</v>
      </c>
    </row>
    <row r="144" spans="2:65" s="33" customFormat="1" ht="16.5" customHeight="1">
      <c r="B144" s="142"/>
      <c r="C144" s="200" t="s">
        <v>206</v>
      </c>
      <c r="D144" s="200" t="s">
        <v>317</v>
      </c>
      <c r="E144" s="201" t="s">
        <v>831</v>
      </c>
      <c r="F144" s="202" t="s">
        <v>829</v>
      </c>
      <c r="G144" s="203" t="s">
        <v>279</v>
      </c>
      <c r="H144" s="204">
        <v>100</v>
      </c>
      <c r="I144" s="205"/>
      <c r="J144" s="206">
        <f t="shared" si="5"/>
        <v>0</v>
      </c>
      <c r="K144" s="207"/>
      <c r="L144" s="208"/>
      <c r="M144" s="209"/>
      <c r="N144" s="210" t="s">
        <v>39</v>
      </c>
      <c r="P144" s="180">
        <f t="shared" si="6"/>
        <v>0</v>
      </c>
      <c r="Q144" s="180">
        <v>0</v>
      </c>
      <c r="R144" s="180">
        <f t="shared" si="7"/>
        <v>0</v>
      </c>
      <c r="S144" s="180">
        <v>0</v>
      </c>
      <c r="T144" s="181">
        <f t="shared" si="8"/>
        <v>0</v>
      </c>
      <c r="AR144" s="182" t="s">
        <v>175</v>
      </c>
      <c r="AT144" s="182" t="s">
        <v>317</v>
      </c>
      <c r="AU144" s="182" t="s">
        <v>130</v>
      </c>
      <c r="AY144" s="16" t="s">
        <v>151</v>
      </c>
      <c r="BE144" s="102">
        <f t="shared" si="9"/>
        <v>0</v>
      </c>
      <c r="BF144" s="102">
        <f t="shared" si="10"/>
        <v>0</v>
      </c>
      <c r="BG144" s="102">
        <f t="shared" si="11"/>
        <v>0</v>
      </c>
      <c r="BH144" s="102">
        <f t="shared" si="12"/>
        <v>0</v>
      </c>
      <c r="BI144" s="102">
        <f t="shared" si="13"/>
        <v>0</v>
      </c>
      <c r="BJ144" s="16" t="s">
        <v>130</v>
      </c>
      <c r="BK144" s="102">
        <f t="shared" si="14"/>
        <v>0</v>
      </c>
      <c r="BL144" s="16" t="s">
        <v>157</v>
      </c>
      <c r="BM144" s="182" t="s">
        <v>832</v>
      </c>
    </row>
    <row r="145" spans="2:65" s="33" customFormat="1" ht="16.5" customHeight="1">
      <c r="B145" s="142"/>
      <c r="C145" s="171" t="s">
        <v>210</v>
      </c>
      <c r="D145" s="171" t="s">
        <v>153</v>
      </c>
      <c r="E145" s="172" t="s">
        <v>833</v>
      </c>
      <c r="F145" s="173" t="s">
        <v>834</v>
      </c>
      <c r="G145" s="174" t="s">
        <v>528</v>
      </c>
      <c r="H145" s="175">
        <v>16</v>
      </c>
      <c r="I145" s="176"/>
      <c r="J145" s="177">
        <f t="shared" si="5"/>
        <v>0</v>
      </c>
      <c r="K145" s="178"/>
      <c r="L145" s="34"/>
      <c r="M145" s="179"/>
      <c r="N145" s="141" t="s">
        <v>39</v>
      </c>
      <c r="P145" s="180">
        <f t="shared" si="6"/>
        <v>0</v>
      </c>
      <c r="Q145" s="180">
        <v>0</v>
      </c>
      <c r="R145" s="180">
        <f t="shared" si="7"/>
        <v>0</v>
      </c>
      <c r="S145" s="180">
        <v>0</v>
      </c>
      <c r="T145" s="181">
        <f t="shared" si="8"/>
        <v>0</v>
      </c>
      <c r="AR145" s="182" t="s">
        <v>157</v>
      </c>
      <c r="AT145" s="182" t="s">
        <v>153</v>
      </c>
      <c r="AU145" s="182" t="s">
        <v>130</v>
      </c>
      <c r="AY145" s="16" t="s">
        <v>151</v>
      </c>
      <c r="BE145" s="102">
        <f t="shared" si="9"/>
        <v>0</v>
      </c>
      <c r="BF145" s="102">
        <f t="shared" si="10"/>
        <v>0</v>
      </c>
      <c r="BG145" s="102">
        <f t="shared" si="11"/>
        <v>0</v>
      </c>
      <c r="BH145" s="102">
        <f t="shared" si="12"/>
        <v>0</v>
      </c>
      <c r="BI145" s="102">
        <f t="shared" si="13"/>
        <v>0</v>
      </c>
      <c r="BJ145" s="16" t="s">
        <v>130</v>
      </c>
      <c r="BK145" s="102">
        <f t="shared" si="14"/>
        <v>0</v>
      </c>
      <c r="BL145" s="16" t="s">
        <v>157</v>
      </c>
      <c r="BM145" s="182" t="s">
        <v>835</v>
      </c>
    </row>
    <row r="146" spans="2:65" s="33" customFormat="1" ht="16.5" customHeight="1">
      <c r="B146" s="142"/>
      <c r="C146" s="200" t="s">
        <v>215</v>
      </c>
      <c r="D146" s="200" t="s">
        <v>317</v>
      </c>
      <c r="E146" s="201" t="s">
        <v>836</v>
      </c>
      <c r="F146" s="202" t="s">
        <v>834</v>
      </c>
      <c r="G146" s="203" t="s">
        <v>528</v>
      </c>
      <c r="H146" s="204">
        <v>16</v>
      </c>
      <c r="I146" s="205"/>
      <c r="J146" s="206">
        <f t="shared" si="5"/>
        <v>0</v>
      </c>
      <c r="K146" s="207"/>
      <c r="L146" s="208"/>
      <c r="M146" s="209"/>
      <c r="N146" s="210" t="s">
        <v>39</v>
      </c>
      <c r="P146" s="180">
        <f t="shared" si="6"/>
        <v>0</v>
      </c>
      <c r="Q146" s="180">
        <v>0</v>
      </c>
      <c r="R146" s="180">
        <f t="shared" si="7"/>
        <v>0</v>
      </c>
      <c r="S146" s="180">
        <v>0</v>
      </c>
      <c r="T146" s="181">
        <f t="shared" si="8"/>
        <v>0</v>
      </c>
      <c r="AR146" s="182" t="s">
        <v>175</v>
      </c>
      <c r="AT146" s="182" t="s">
        <v>317</v>
      </c>
      <c r="AU146" s="182" t="s">
        <v>130</v>
      </c>
      <c r="AY146" s="16" t="s">
        <v>151</v>
      </c>
      <c r="BE146" s="102">
        <f t="shared" si="9"/>
        <v>0</v>
      </c>
      <c r="BF146" s="102">
        <f t="shared" si="10"/>
        <v>0</v>
      </c>
      <c r="BG146" s="102">
        <f t="shared" si="11"/>
        <v>0</v>
      </c>
      <c r="BH146" s="102">
        <f t="shared" si="12"/>
        <v>0</v>
      </c>
      <c r="BI146" s="102">
        <f t="shared" si="13"/>
        <v>0</v>
      </c>
      <c r="BJ146" s="16" t="s">
        <v>130</v>
      </c>
      <c r="BK146" s="102">
        <f t="shared" si="14"/>
        <v>0</v>
      </c>
      <c r="BL146" s="16" t="s">
        <v>157</v>
      </c>
      <c r="BM146" s="182" t="s">
        <v>837</v>
      </c>
    </row>
    <row r="147" spans="2:65" s="33" customFormat="1" ht="24.2" customHeight="1">
      <c r="B147" s="142"/>
      <c r="C147" s="171" t="s">
        <v>219</v>
      </c>
      <c r="D147" s="171" t="s">
        <v>153</v>
      </c>
      <c r="E147" s="172" t="s">
        <v>838</v>
      </c>
      <c r="F147" s="173" t="s">
        <v>839</v>
      </c>
      <c r="G147" s="174" t="s">
        <v>528</v>
      </c>
      <c r="H147" s="175">
        <v>10</v>
      </c>
      <c r="I147" s="176"/>
      <c r="J147" s="177">
        <f t="shared" si="5"/>
        <v>0</v>
      </c>
      <c r="K147" s="178"/>
      <c r="L147" s="34"/>
      <c r="M147" s="179"/>
      <c r="N147" s="141" t="s">
        <v>39</v>
      </c>
      <c r="P147" s="180">
        <f t="shared" si="6"/>
        <v>0</v>
      </c>
      <c r="Q147" s="180">
        <v>0</v>
      </c>
      <c r="R147" s="180">
        <f t="shared" si="7"/>
        <v>0</v>
      </c>
      <c r="S147" s="180">
        <v>0</v>
      </c>
      <c r="T147" s="181">
        <f t="shared" si="8"/>
        <v>0</v>
      </c>
      <c r="AR147" s="182" t="s">
        <v>157</v>
      </c>
      <c r="AT147" s="182" t="s">
        <v>153</v>
      </c>
      <c r="AU147" s="182" t="s">
        <v>130</v>
      </c>
      <c r="AY147" s="16" t="s">
        <v>151</v>
      </c>
      <c r="BE147" s="102">
        <f t="shared" si="9"/>
        <v>0</v>
      </c>
      <c r="BF147" s="102">
        <f t="shared" si="10"/>
        <v>0</v>
      </c>
      <c r="BG147" s="102">
        <f t="shared" si="11"/>
        <v>0</v>
      </c>
      <c r="BH147" s="102">
        <f t="shared" si="12"/>
        <v>0</v>
      </c>
      <c r="BI147" s="102">
        <f t="shared" si="13"/>
        <v>0</v>
      </c>
      <c r="BJ147" s="16" t="s">
        <v>130</v>
      </c>
      <c r="BK147" s="102">
        <f t="shared" si="14"/>
        <v>0</v>
      </c>
      <c r="BL147" s="16" t="s">
        <v>157</v>
      </c>
      <c r="BM147" s="182" t="s">
        <v>840</v>
      </c>
    </row>
    <row r="148" spans="2:65" s="33" customFormat="1" ht="24.2" customHeight="1">
      <c r="B148" s="142"/>
      <c r="C148" s="200" t="s">
        <v>223</v>
      </c>
      <c r="D148" s="200" t="s">
        <v>317</v>
      </c>
      <c r="E148" s="201" t="s">
        <v>841</v>
      </c>
      <c r="F148" s="202" t="s">
        <v>839</v>
      </c>
      <c r="G148" s="203" t="s">
        <v>528</v>
      </c>
      <c r="H148" s="204">
        <v>10</v>
      </c>
      <c r="I148" s="205"/>
      <c r="J148" s="206">
        <f t="shared" si="5"/>
        <v>0</v>
      </c>
      <c r="K148" s="207"/>
      <c r="L148" s="208"/>
      <c r="M148" s="209"/>
      <c r="N148" s="210" t="s">
        <v>39</v>
      </c>
      <c r="P148" s="180">
        <f t="shared" si="6"/>
        <v>0</v>
      </c>
      <c r="Q148" s="180">
        <v>0</v>
      </c>
      <c r="R148" s="180">
        <f t="shared" si="7"/>
        <v>0</v>
      </c>
      <c r="S148" s="180">
        <v>0</v>
      </c>
      <c r="T148" s="181">
        <f t="shared" si="8"/>
        <v>0</v>
      </c>
      <c r="AR148" s="182" t="s">
        <v>175</v>
      </c>
      <c r="AT148" s="182" t="s">
        <v>317</v>
      </c>
      <c r="AU148" s="182" t="s">
        <v>130</v>
      </c>
      <c r="AY148" s="16" t="s">
        <v>151</v>
      </c>
      <c r="BE148" s="102">
        <f t="shared" si="9"/>
        <v>0</v>
      </c>
      <c r="BF148" s="102">
        <f t="shared" si="10"/>
        <v>0</v>
      </c>
      <c r="BG148" s="102">
        <f t="shared" si="11"/>
        <v>0</v>
      </c>
      <c r="BH148" s="102">
        <f t="shared" si="12"/>
        <v>0</v>
      </c>
      <c r="BI148" s="102">
        <f t="shared" si="13"/>
        <v>0</v>
      </c>
      <c r="BJ148" s="16" t="s">
        <v>130</v>
      </c>
      <c r="BK148" s="102">
        <f t="shared" si="14"/>
        <v>0</v>
      </c>
      <c r="BL148" s="16" t="s">
        <v>157</v>
      </c>
      <c r="BM148" s="182" t="s">
        <v>842</v>
      </c>
    </row>
    <row r="149" spans="2:65" s="33" customFormat="1" ht="33" customHeight="1">
      <c r="B149" s="142"/>
      <c r="C149" s="171" t="s">
        <v>227</v>
      </c>
      <c r="D149" s="171" t="s">
        <v>153</v>
      </c>
      <c r="E149" s="172" t="s">
        <v>843</v>
      </c>
      <c r="F149" s="173" t="s">
        <v>844</v>
      </c>
      <c r="G149" s="174" t="s">
        <v>528</v>
      </c>
      <c r="H149" s="175">
        <v>77</v>
      </c>
      <c r="I149" s="176"/>
      <c r="J149" s="177">
        <f t="shared" si="5"/>
        <v>0</v>
      </c>
      <c r="K149" s="178"/>
      <c r="L149" s="34"/>
      <c r="M149" s="179"/>
      <c r="N149" s="141" t="s">
        <v>39</v>
      </c>
      <c r="P149" s="180">
        <f t="shared" si="6"/>
        <v>0</v>
      </c>
      <c r="Q149" s="180">
        <v>0</v>
      </c>
      <c r="R149" s="180">
        <f t="shared" si="7"/>
        <v>0</v>
      </c>
      <c r="S149" s="180">
        <v>0</v>
      </c>
      <c r="T149" s="181">
        <f t="shared" si="8"/>
        <v>0</v>
      </c>
      <c r="AR149" s="182" t="s">
        <v>157</v>
      </c>
      <c r="AT149" s="182" t="s">
        <v>153</v>
      </c>
      <c r="AU149" s="182" t="s">
        <v>130</v>
      </c>
      <c r="AY149" s="16" t="s">
        <v>151</v>
      </c>
      <c r="BE149" s="102">
        <f t="shared" si="9"/>
        <v>0</v>
      </c>
      <c r="BF149" s="102">
        <f t="shared" si="10"/>
        <v>0</v>
      </c>
      <c r="BG149" s="102">
        <f t="shared" si="11"/>
        <v>0</v>
      </c>
      <c r="BH149" s="102">
        <f t="shared" si="12"/>
        <v>0</v>
      </c>
      <c r="BI149" s="102">
        <f t="shared" si="13"/>
        <v>0</v>
      </c>
      <c r="BJ149" s="16" t="s">
        <v>130</v>
      </c>
      <c r="BK149" s="102">
        <f t="shared" si="14"/>
        <v>0</v>
      </c>
      <c r="BL149" s="16" t="s">
        <v>157</v>
      </c>
      <c r="BM149" s="182" t="s">
        <v>845</v>
      </c>
    </row>
    <row r="150" spans="2:65" s="33" customFormat="1" ht="33" customHeight="1">
      <c r="B150" s="142"/>
      <c r="C150" s="200" t="s">
        <v>6</v>
      </c>
      <c r="D150" s="200" t="s">
        <v>317</v>
      </c>
      <c r="E150" s="201" t="s">
        <v>846</v>
      </c>
      <c r="F150" s="202" t="s">
        <v>844</v>
      </c>
      <c r="G150" s="203" t="s">
        <v>528</v>
      </c>
      <c r="H150" s="204">
        <v>77</v>
      </c>
      <c r="I150" s="205"/>
      <c r="J150" s="206">
        <f t="shared" si="5"/>
        <v>0</v>
      </c>
      <c r="K150" s="207"/>
      <c r="L150" s="208"/>
      <c r="M150" s="209"/>
      <c r="N150" s="210" t="s">
        <v>39</v>
      </c>
      <c r="P150" s="180">
        <f t="shared" si="6"/>
        <v>0</v>
      </c>
      <c r="Q150" s="180">
        <v>0</v>
      </c>
      <c r="R150" s="180">
        <f t="shared" si="7"/>
        <v>0</v>
      </c>
      <c r="S150" s="180">
        <v>0</v>
      </c>
      <c r="T150" s="181">
        <f t="shared" si="8"/>
        <v>0</v>
      </c>
      <c r="AR150" s="182" t="s">
        <v>175</v>
      </c>
      <c r="AT150" s="182" t="s">
        <v>317</v>
      </c>
      <c r="AU150" s="182" t="s">
        <v>130</v>
      </c>
      <c r="AY150" s="16" t="s">
        <v>151</v>
      </c>
      <c r="BE150" s="102">
        <f t="shared" si="9"/>
        <v>0</v>
      </c>
      <c r="BF150" s="102">
        <f t="shared" si="10"/>
        <v>0</v>
      </c>
      <c r="BG150" s="102">
        <f t="shared" si="11"/>
        <v>0</v>
      </c>
      <c r="BH150" s="102">
        <f t="shared" si="12"/>
        <v>0</v>
      </c>
      <c r="BI150" s="102">
        <f t="shared" si="13"/>
        <v>0</v>
      </c>
      <c r="BJ150" s="16" t="s">
        <v>130</v>
      </c>
      <c r="BK150" s="102">
        <f t="shared" si="14"/>
        <v>0</v>
      </c>
      <c r="BL150" s="16" t="s">
        <v>157</v>
      </c>
      <c r="BM150" s="182" t="s">
        <v>847</v>
      </c>
    </row>
    <row r="151" spans="2:65" s="33" customFormat="1" ht="24.2" customHeight="1">
      <c r="B151" s="142"/>
      <c r="C151" s="171" t="s">
        <v>235</v>
      </c>
      <c r="D151" s="171" t="s">
        <v>153</v>
      </c>
      <c r="E151" s="172" t="s">
        <v>848</v>
      </c>
      <c r="F151" s="173" t="s">
        <v>849</v>
      </c>
      <c r="G151" s="174" t="s">
        <v>528</v>
      </c>
      <c r="H151" s="175">
        <v>12</v>
      </c>
      <c r="I151" s="176"/>
      <c r="J151" s="177">
        <f t="shared" si="5"/>
        <v>0</v>
      </c>
      <c r="K151" s="178"/>
      <c r="L151" s="34"/>
      <c r="M151" s="179"/>
      <c r="N151" s="141" t="s">
        <v>39</v>
      </c>
      <c r="P151" s="180">
        <f t="shared" si="6"/>
        <v>0</v>
      </c>
      <c r="Q151" s="180">
        <v>0</v>
      </c>
      <c r="R151" s="180">
        <f t="shared" si="7"/>
        <v>0</v>
      </c>
      <c r="S151" s="180">
        <v>0</v>
      </c>
      <c r="T151" s="181">
        <f t="shared" si="8"/>
        <v>0</v>
      </c>
      <c r="AR151" s="182" t="s">
        <v>157</v>
      </c>
      <c r="AT151" s="182" t="s">
        <v>153</v>
      </c>
      <c r="AU151" s="182" t="s">
        <v>130</v>
      </c>
      <c r="AY151" s="16" t="s">
        <v>151</v>
      </c>
      <c r="BE151" s="102">
        <f t="shared" si="9"/>
        <v>0</v>
      </c>
      <c r="BF151" s="102">
        <f t="shared" si="10"/>
        <v>0</v>
      </c>
      <c r="BG151" s="102">
        <f t="shared" si="11"/>
        <v>0</v>
      </c>
      <c r="BH151" s="102">
        <f t="shared" si="12"/>
        <v>0</v>
      </c>
      <c r="BI151" s="102">
        <f t="shared" si="13"/>
        <v>0</v>
      </c>
      <c r="BJ151" s="16" t="s">
        <v>130</v>
      </c>
      <c r="BK151" s="102">
        <f t="shared" si="14"/>
        <v>0</v>
      </c>
      <c r="BL151" s="16" t="s">
        <v>157</v>
      </c>
      <c r="BM151" s="182" t="s">
        <v>850</v>
      </c>
    </row>
    <row r="152" spans="2:65" s="33" customFormat="1" ht="24.2" customHeight="1">
      <c r="B152" s="142"/>
      <c r="C152" s="200" t="s">
        <v>239</v>
      </c>
      <c r="D152" s="200" t="s">
        <v>317</v>
      </c>
      <c r="E152" s="201" t="s">
        <v>851</v>
      </c>
      <c r="F152" s="202" t="s">
        <v>849</v>
      </c>
      <c r="G152" s="203" t="s">
        <v>528</v>
      </c>
      <c r="H152" s="204">
        <v>12</v>
      </c>
      <c r="I152" s="205"/>
      <c r="J152" s="206">
        <f t="shared" si="5"/>
        <v>0</v>
      </c>
      <c r="K152" s="207"/>
      <c r="L152" s="208"/>
      <c r="M152" s="209"/>
      <c r="N152" s="210" t="s">
        <v>39</v>
      </c>
      <c r="P152" s="180">
        <f t="shared" si="6"/>
        <v>0</v>
      </c>
      <c r="Q152" s="180">
        <v>0</v>
      </c>
      <c r="R152" s="180">
        <f t="shared" si="7"/>
        <v>0</v>
      </c>
      <c r="S152" s="180">
        <v>0</v>
      </c>
      <c r="T152" s="181">
        <f t="shared" si="8"/>
        <v>0</v>
      </c>
      <c r="AR152" s="182" t="s">
        <v>175</v>
      </c>
      <c r="AT152" s="182" t="s">
        <v>317</v>
      </c>
      <c r="AU152" s="182" t="s">
        <v>130</v>
      </c>
      <c r="AY152" s="16" t="s">
        <v>151</v>
      </c>
      <c r="BE152" s="102">
        <f t="shared" si="9"/>
        <v>0</v>
      </c>
      <c r="BF152" s="102">
        <f t="shared" si="10"/>
        <v>0</v>
      </c>
      <c r="BG152" s="102">
        <f t="shared" si="11"/>
        <v>0</v>
      </c>
      <c r="BH152" s="102">
        <f t="shared" si="12"/>
        <v>0</v>
      </c>
      <c r="BI152" s="102">
        <f t="shared" si="13"/>
        <v>0</v>
      </c>
      <c r="BJ152" s="16" t="s">
        <v>130</v>
      </c>
      <c r="BK152" s="102">
        <f t="shared" si="14"/>
        <v>0</v>
      </c>
      <c r="BL152" s="16" t="s">
        <v>157</v>
      </c>
      <c r="BM152" s="182" t="s">
        <v>852</v>
      </c>
    </row>
    <row r="153" spans="2:65" s="33" customFormat="1" ht="16.5" customHeight="1">
      <c r="B153" s="142"/>
      <c r="C153" s="171" t="s">
        <v>243</v>
      </c>
      <c r="D153" s="171" t="s">
        <v>153</v>
      </c>
      <c r="E153" s="172" t="s">
        <v>853</v>
      </c>
      <c r="F153" s="173" t="s">
        <v>854</v>
      </c>
      <c r="G153" s="174" t="s">
        <v>528</v>
      </c>
      <c r="H153" s="175">
        <v>1</v>
      </c>
      <c r="I153" s="176"/>
      <c r="J153" s="177">
        <f t="shared" si="5"/>
        <v>0</v>
      </c>
      <c r="K153" s="178"/>
      <c r="L153" s="34"/>
      <c r="M153" s="179"/>
      <c r="N153" s="141" t="s">
        <v>39</v>
      </c>
      <c r="P153" s="180">
        <f t="shared" si="6"/>
        <v>0</v>
      </c>
      <c r="Q153" s="180">
        <v>0</v>
      </c>
      <c r="R153" s="180">
        <f t="shared" si="7"/>
        <v>0</v>
      </c>
      <c r="S153" s="180">
        <v>0</v>
      </c>
      <c r="T153" s="181">
        <f t="shared" si="8"/>
        <v>0</v>
      </c>
      <c r="AR153" s="182" t="s">
        <v>157</v>
      </c>
      <c r="AT153" s="182" t="s">
        <v>153</v>
      </c>
      <c r="AU153" s="182" t="s">
        <v>130</v>
      </c>
      <c r="AY153" s="16" t="s">
        <v>151</v>
      </c>
      <c r="BE153" s="102">
        <f t="shared" si="9"/>
        <v>0</v>
      </c>
      <c r="BF153" s="102">
        <f t="shared" si="10"/>
        <v>0</v>
      </c>
      <c r="BG153" s="102">
        <f t="shared" si="11"/>
        <v>0</v>
      </c>
      <c r="BH153" s="102">
        <f t="shared" si="12"/>
        <v>0</v>
      </c>
      <c r="BI153" s="102">
        <f t="shared" si="13"/>
        <v>0</v>
      </c>
      <c r="BJ153" s="16" t="s">
        <v>130</v>
      </c>
      <c r="BK153" s="102">
        <f t="shared" si="14"/>
        <v>0</v>
      </c>
      <c r="BL153" s="16" t="s">
        <v>157</v>
      </c>
      <c r="BM153" s="182" t="s">
        <v>855</v>
      </c>
    </row>
    <row r="154" spans="2:65" s="33" customFormat="1" ht="16.5" customHeight="1">
      <c r="B154" s="142"/>
      <c r="C154" s="200" t="s">
        <v>205</v>
      </c>
      <c r="D154" s="200" t="s">
        <v>317</v>
      </c>
      <c r="E154" s="201" t="s">
        <v>856</v>
      </c>
      <c r="F154" s="202" t="s">
        <v>854</v>
      </c>
      <c r="G154" s="203" t="s">
        <v>528</v>
      </c>
      <c r="H154" s="204">
        <v>1</v>
      </c>
      <c r="I154" s="205"/>
      <c r="J154" s="206">
        <f t="shared" si="5"/>
        <v>0</v>
      </c>
      <c r="K154" s="207"/>
      <c r="L154" s="208"/>
      <c r="M154" s="209"/>
      <c r="N154" s="210" t="s">
        <v>39</v>
      </c>
      <c r="P154" s="180">
        <f t="shared" si="6"/>
        <v>0</v>
      </c>
      <c r="Q154" s="180">
        <v>0</v>
      </c>
      <c r="R154" s="180">
        <f t="shared" si="7"/>
        <v>0</v>
      </c>
      <c r="S154" s="180">
        <v>0</v>
      </c>
      <c r="T154" s="181">
        <f t="shared" si="8"/>
        <v>0</v>
      </c>
      <c r="AR154" s="182" t="s">
        <v>175</v>
      </c>
      <c r="AT154" s="182" t="s">
        <v>317</v>
      </c>
      <c r="AU154" s="182" t="s">
        <v>130</v>
      </c>
      <c r="AY154" s="16" t="s">
        <v>151</v>
      </c>
      <c r="BE154" s="102">
        <f t="shared" si="9"/>
        <v>0</v>
      </c>
      <c r="BF154" s="102">
        <f t="shared" si="10"/>
        <v>0</v>
      </c>
      <c r="BG154" s="102">
        <f t="shared" si="11"/>
        <v>0</v>
      </c>
      <c r="BH154" s="102">
        <f t="shared" si="12"/>
        <v>0</v>
      </c>
      <c r="BI154" s="102">
        <f t="shared" si="13"/>
        <v>0</v>
      </c>
      <c r="BJ154" s="16" t="s">
        <v>130</v>
      </c>
      <c r="BK154" s="102">
        <f t="shared" si="14"/>
        <v>0</v>
      </c>
      <c r="BL154" s="16" t="s">
        <v>157</v>
      </c>
      <c r="BM154" s="182" t="s">
        <v>857</v>
      </c>
    </row>
    <row r="155" spans="2:65" s="33" customFormat="1" ht="16.5" customHeight="1">
      <c r="B155" s="142"/>
      <c r="C155" s="171" t="s">
        <v>253</v>
      </c>
      <c r="D155" s="171" t="s">
        <v>153</v>
      </c>
      <c r="E155" s="172" t="s">
        <v>858</v>
      </c>
      <c r="F155" s="173" t="s">
        <v>859</v>
      </c>
      <c r="G155" s="174" t="s">
        <v>528</v>
      </c>
      <c r="H155" s="175">
        <v>1</v>
      </c>
      <c r="I155" s="176"/>
      <c r="J155" s="177">
        <f t="shared" si="5"/>
        <v>0</v>
      </c>
      <c r="K155" s="178"/>
      <c r="L155" s="34"/>
      <c r="M155" s="179"/>
      <c r="N155" s="141" t="s">
        <v>39</v>
      </c>
      <c r="P155" s="180">
        <f t="shared" si="6"/>
        <v>0</v>
      </c>
      <c r="Q155" s="180">
        <v>0</v>
      </c>
      <c r="R155" s="180">
        <f t="shared" si="7"/>
        <v>0</v>
      </c>
      <c r="S155" s="180">
        <v>0</v>
      </c>
      <c r="T155" s="181">
        <f t="shared" si="8"/>
        <v>0</v>
      </c>
      <c r="AR155" s="182" t="s">
        <v>157</v>
      </c>
      <c r="AT155" s="182" t="s">
        <v>153</v>
      </c>
      <c r="AU155" s="182" t="s">
        <v>130</v>
      </c>
      <c r="AY155" s="16" t="s">
        <v>151</v>
      </c>
      <c r="BE155" s="102">
        <f t="shared" si="9"/>
        <v>0</v>
      </c>
      <c r="BF155" s="102">
        <f t="shared" si="10"/>
        <v>0</v>
      </c>
      <c r="BG155" s="102">
        <f t="shared" si="11"/>
        <v>0</v>
      </c>
      <c r="BH155" s="102">
        <f t="shared" si="12"/>
        <v>0</v>
      </c>
      <c r="BI155" s="102">
        <f t="shared" si="13"/>
        <v>0</v>
      </c>
      <c r="BJ155" s="16" t="s">
        <v>130</v>
      </c>
      <c r="BK155" s="102">
        <f t="shared" si="14"/>
        <v>0</v>
      </c>
      <c r="BL155" s="16" t="s">
        <v>157</v>
      </c>
      <c r="BM155" s="182" t="s">
        <v>860</v>
      </c>
    </row>
    <row r="156" spans="2:65" s="33" customFormat="1" ht="16.5" customHeight="1">
      <c r="B156" s="142"/>
      <c r="C156" s="200" t="s">
        <v>209</v>
      </c>
      <c r="D156" s="200" t="s">
        <v>317</v>
      </c>
      <c r="E156" s="201" t="s">
        <v>861</v>
      </c>
      <c r="F156" s="202" t="s">
        <v>859</v>
      </c>
      <c r="G156" s="203" t="s">
        <v>528</v>
      </c>
      <c r="H156" s="204">
        <v>1</v>
      </c>
      <c r="I156" s="205"/>
      <c r="J156" s="206">
        <f t="shared" si="5"/>
        <v>0</v>
      </c>
      <c r="K156" s="207"/>
      <c r="L156" s="208"/>
      <c r="M156" s="209"/>
      <c r="N156" s="210" t="s">
        <v>39</v>
      </c>
      <c r="P156" s="180">
        <f t="shared" si="6"/>
        <v>0</v>
      </c>
      <c r="Q156" s="180">
        <v>0</v>
      </c>
      <c r="R156" s="180">
        <f t="shared" si="7"/>
        <v>0</v>
      </c>
      <c r="S156" s="180">
        <v>0</v>
      </c>
      <c r="T156" s="181">
        <f t="shared" si="8"/>
        <v>0</v>
      </c>
      <c r="AR156" s="182" t="s">
        <v>175</v>
      </c>
      <c r="AT156" s="182" t="s">
        <v>317</v>
      </c>
      <c r="AU156" s="182" t="s">
        <v>130</v>
      </c>
      <c r="AY156" s="16" t="s">
        <v>151</v>
      </c>
      <c r="BE156" s="102">
        <f t="shared" si="9"/>
        <v>0</v>
      </c>
      <c r="BF156" s="102">
        <f t="shared" si="10"/>
        <v>0</v>
      </c>
      <c r="BG156" s="102">
        <f t="shared" si="11"/>
        <v>0</v>
      </c>
      <c r="BH156" s="102">
        <f t="shared" si="12"/>
        <v>0</v>
      </c>
      <c r="BI156" s="102">
        <f t="shared" si="13"/>
        <v>0</v>
      </c>
      <c r="BJ156" s="16" t="s">
        <v>130</v>
      </c>
      <c r="BK156" s="102">
        <f t="shared" si="14"/>
        <v>0</v>
      </c>
      <c r="BL156" s="16" t="s">
        <v>157</v>
      </c>
      <c r="BM156" s="182" t="s">
        <v>862</v>
      </c>
    </row>
    <row r="157" spans="2:65" s="33" customFormat="1" ht="16.5" customHeight="1">
      <c r="B157" s="142"/>
      <c r="C157" s="171" t="s">
        <v>260</v>
      </c>
      <c r="D157" s="171" t="s">
        <v>153</v>
      </c>
      <c r="E157" s="172" t="s">
        <v>863</v>
      </c>
      <c r="F157" s="173" t="s">
        <v>864</v>
      </c>
      <c r="G157" s="174" t="s">
        <v>528</v>
      </c>
      <c r="H157" s="175">
        <v>350</v>
      </c>
      <c r="I157" s="176"/>
      <c r="J157" s="177">
        <f t="shared" si="5"/>
        <v>0</v>
      </c>
      <c r="K157" s="178"/>
      <c r="L157" s="34"/>
      <c r="M157" s="179"/>
      <c r="N157" s="141" t="s">
        <v>39</v>
      </c>
      <c r="P157" s="180">
        <f t="shared" si="6"/>
        <v>0</v>
      </c>
      <c r="Q157" s="180">
        <v>0</v>
      </c>
      <c r="R157" s="180">
        <f t="shared" si="7"/>
        <v>0</v>
      </c>
      <c r="S157" s="180">
        <v>0</v>
      </c>
      <c r="T157" s="181">
        <f t="shared" si="8"/>
        <v>0</v>
      </c>
      <c r="AR157" s="182" t="s">
        <v>157</v>
      </c>
      <c r="AT157" s="182" t="s">
        <v>153</v>
      </c>
      <c r="AU157" s="182" t="s">
        <v>130</v>
      </c>
      <c r="AY157" s="16" t="s">
        <v>151</v>
      </c>
      <c r="BE157" s="102">
        <f t="shared" si="9"/>
        <v>0</v>
      </c>
      <c r="BF157" s="102">
        <f t="shared" si="10"/>
        <v>0</v>
      </c>
      <c r="BG157" s="102">
        <f t="shared" si="11"/>
        <v>0</v>
      </c>
      <c r="BH157" s="102">
        <f t="shared" si="12"/>
        <v>0</v>
      </c>
      <c r="BI157" s="102">
        <f t="shared" si="13"/>
        <v>0</v>
      </c>
      <c r="BJ157" s="16" t="s">
        <v>130</v>
      </c>
      <c r="BK157" s="102">
        <f t="shared" si="14"/>
        <v>0</v>
      </c>
      <c r="BL157" s="16" t="s">
        <v>157</v>
      </c>
      <c r="BM157" s="182" t="s">
        <v>865</v>
      </c>
    </row>
    <row r="158" spans="2:65" s="33" customFormat="1" ht="16.5" customHeight="1">
      <c r="B158" s="142"/>
      <c r="C158" s="200" t="s">
        <v>213</v>
      </c>
      <c r="D158" s="200" t="s">
        <v>317</v>
      </c>
      <c r="E158" s="201" t="s">
        <v>866</v>
      </c>
      <c r="F158" s="202" t="s">
        <v>864</v>
      </c>
      <c r="G158" s="203" t="s">
        <v>528</v>
      </c>
      <c r="H158" s="204">
        <v>350</v>
      </c>
      <c r="I158" s="205"/>
      <c r="J158" s="206">
        <f t="shared" si="5"/>
        <v>0</v>
      </c>
      <c r="K158" s="207"/>
      <c r="L158" s="208"/>
      <c r="M158" s="209"/>
      <c r="N158" s="210" t="s">
        <v>39</v>
      </c>
      <c r="P158" s="180">
        <f t="shared" si="6"/>
        <v>0</v>
      </c>
      <c r="Q158" s="180">
        <v>0</v>
      </c>
      <c r="R158" s="180">
        <f t="shared" si="7"/>
        <v>0</v>
      </c>
      <c r="S158" s="180">
        <v>0</v>
      </c>
      <c r="T158" s="181">
        <f t="shared" si="8"/>
        <v>0</v>
      </c>
      <c r="AR158" s="182" t="s">
        <v>175</v>
      </c>
      <c r="AT158" s="182" t="s">
        <v>317</v>
      </c>
      <c r="AU158" s="182" t="s">
        <v>130</v>
      </c>
      <c r="AY158" s="16" t="s">
        <v>151</v>
      </c>
      <c r="BE158" s="102">
        <f t="shared" si="9"/>
        <v>0</v>
      </c>
      <c r="BF158" s="102">
        <f t="shared" si="10"/>
        <v>0</v>
      </c>
      <c r="BG158" s="102">
        <f t="shared" si="11"/>
        <v>0</v>
      </c>
      <c r="BH158" s="102">
        <f t="shared" si="12"/>
        <v>0</v>
      </c>
      <c r="BI158" s="102">
        <f t="shared" si="13"/>
        <v>0</v>
      </c>
      <c r="BJ158" s="16" t="s">
        <v>130</v>
      </c>
      <c r="BK158" s="102">
        <f t="shared" si="14"/>
        <v>0</v>
      </c>
      <c r="BL158" s="16" t="s">
        <v>157</v>
      </c>
      <c r="BM158" s="182" t="s">
        <v>867</v>
      </c>
    </row>
    <row r="159" spans="2:65" s="33" customFormat="1" ht="16.5" customHeight="1">
      <c r="B159" s="142"/>
      <c r="C159" s="171" t="s">
        <v>268</v>
      </c>
      <c r="D159" s="171" t="s">
        <v>153</v>
      </c>
      <c r="E159" s="172" t="s">
        <v>868</v>
      </c>
      <c r="F159" s="173" t="s">
        <v>869</v>
      </c>
      <c r="G159" s="174" t="s">
        <v>528</v>
      </c>
      <c r="H159" s="175">
        <v>520</v>
      </c>
      <c r="I159" s="176"/>
      <c r="J159" s="177">
        <f t="shared" si="5"/>
        <v>0</v>
      </c>
      <c r="K159" s="178"/>
      <c r="L159" s="34"/>
      <c r="M159" s="179"/>
      <c r="N159" s="141" t="s">
        <v>39</v>
      </c>
      <c r="P159" s="180">
        <f t="shared" si="6"/>
        <v>0</v>
      </c>
      <c r="Q159" s="180">
        <v>0</v>
      </c>
      <c r="R159" s="180">
        <f t="shared" si="7"/>
        <v>0</v>
      </c>
      <c r="S159" s="180">
        <v>0</v>
      </c>
      <c r="T159" s="181">
        <f t="shared" si="8"/>
        <v>0</v>
      </c>
      <c r="AR159" s="182" t="s">
        <v>157</v>
      </c>
      <c r="AT159" s="182" t="s">
        <v>153</v>
      </c>
      <c r="AU159" s="182" t="s">
        <v>130</v>
      </c>
      <c r="AY159" s="16" t="s">
        <v>151</v>
      </c>
      <c r="BE159" s="102">
        <f t="shared" si="9"/>
        <v>0</v>
      </c>
      <c r="BF159" s="102">
        <f t="shared" si="10"/>
        <v>0</v>
      </c>
      <c r="BG159" s="102">
        <f t="shared" si="11"/>
        <v>0</v>
      </c>
      <c r="BH159" s="102">
        <f t="shared" si="12"/>
        <v>0</v>
      </c>
      <c r="BI159" s="102">
        <f t="shared" si="13"/>
        <v>0</v>
      </c>
      <c r="BJ159" s="16" t="s">
        <v>130</v>
      </c>
      <c r="BK159" s="102">
        <f t="shared" si="14"/>
        <v>0</v>
      </c>
      <c r="BL159" s="16" t="s">
        <v>157</v>
      </c>
      <c r="BM159" s="182" t="s">
        <v>870</v>
      </c>
    </row>
    <row r="160" spans="2:65" s="33" customFormat="1" ht="16.5" customHeight="1">
      <c r="B160" s="142"/>
      <c r="C160" s="200" t="s">
        <v>272</v>
      </c>
      <c r="D160" s="200" t="s">
        <v>317</v>
      </c>
      <c r="E160" s="201" t="s">
        <v>871</v>
      </c>
      <c r="F160" s="202" t="s">
        <v>869</v>
      </c>
      <c r="G160" s="203" t="s">
        <v>528</v>
      </c>
      <c r="H160" s="204">
        <v>520</v>
      </c>
      <c r="I160" s="205"/>
      <c r="J160" s="206">
        <f t="shared" si="5"/>
        <v>0</v>
      </c>
      <c r="K160" s="207"/>
      <c r="L160" s="208"/>
      <c r="M160" s="209"/>
      <c r="N160" s="210" t="s">
        <v>39</v>
      </c>
      <c r="P160" s="180">
        <f t="shared" si="6"/>
        <v>0</v>
      </c>
      <c r="Q160" s="180">
        <v>0</v>
      </c>
      <c r="R160" s="180">
        <f t="shared" si="7"/>
        <v>0</v>
      </c>
      <c r="S160" s="180">
        <v>0</v>
      </c>
      <c r="T160" s="181">
        <f t="shared" si="8"/>
        <v>0</v>
      </c>
      <c r="AR160" s="182" t="s">
        <v>175</v>
      </c>
      <c r="AT160" s="182" t="s">
        <v>317</v>
      </c>
      <c r="AU160" s="182" t="s">
        <v>130</v>
      </c>
      <c r="AY160" s="16" t="s">
        <v>151</v>
      </c>
      <c r="BE160" s="102">
        <f t="shared" si="9"/>
        <v>0</v>
      </c>
      <c r="BF160" s="102">
        <f t="shared" si="10"/>
        <v>0</v>
      </c>
      <c r="BG160" s="102">
        <f t="shared" si="11"/>
        <v>0</v>
      </c>
      <c r="BH160" s="102">
        <f t="shared" si="12"/>
        <v>0</v>
      </c>
      <c r="BI160" s="102">
        <f t="shared" si="13"/>
        <v>0</v>
      </c>
      <c r="BJ160" s="16" t="s">
        <v>130</v>
      </c>
      <c r="BK160" s="102">
        <f t="shared" si="14"/>
        <v>0</v>
      </c>
      <c r="BL160" s="16" t="s">
        <v>157</v>
      </c>
      <c r="BM160" s="182" t="s">
        <v>872</v>
      </c>
    </row>
    <row r="161" spans="2:65" s="33" customFormat="1" ht="16.5" customHeight="1">
      <c r="B161" s="142"/>
      <c r="C161" s="171" t="s">
        <v>276</v>
      </c>
      <c r="D161" s="171" t="s">
        <v>153</v>
      </c>
      <c r="E161" s="172" t="s">
        <v>873</v>
      </c>
      <c r="F161" s="173" t="s">
        <v>874</v>
      </c>
      <c r="G161" s="174" t="s">
        <v>528</v>
      </c>
      <c r="H161" s="175">
        <v>31</v>
      </c>
      <c r="I161" s="176"/>
      <c r="J161" s="177">
        <f t="shared" si="5"/>
        <v>0</v>
      </c>
      <c r="K161" s="178"/>
      <c r="L161" s="34"/>
      <c r="M161" s="179"/>
      <c r="N161" s="141" t="s">
        <v>39</v>
      </c>
      <c r="P161" s="180">
        <f t="shared" si="6"/>
        <v>0</v>
      </c>
      <c r="Q161" s="180">
        <v>0</v>
      </c>
      <c r="R161" s="180">
        <f t="shared" si="7"/>
        <v>0</v>
      </c>
      <c r="S161" s="180">
        <v>0</v>
      </c>
      <c r="T161" s="181">
        <f t="shared" si="8"/>
        <v>0</v>
      </c>
      <c r="AR161" s="182" t="s">
        <v>157</v>
      </c>
      <c r="AT161" s="182" t="s">
        <v>153</v>
      </c>
      <c r="AU161" s="182" t="s">
        <v>130</v>
      </c>
      <c r="AY161" s="16" t="s">
        <v>151</v>
      </c>
      <c r="BE161" s="102">
        <f t="shared" si="9"/>
        <v>0</v>
      </c>
      <c r="BF161" s="102">
        <f t="shared" si="10"/>
        <v>0</v>
      </c>
      <c r="BG161" s="102">
        <f t="shared" si="11"/>
        <v>0</v>
      </c>
      <c r="BH161" s="102">
        <f t="shared" si="12"/>
        <v>0</v>
      </c>
      <c r="BI161" s="102">
        <f t="shared" si="13"/>
        <v>0</v>
      </c>
      <c r="BJ161" s="16" t="s">
        <v>130</v>
      </c>
      <c r="BK161" s="102">
        <f t="shared" si="14"/>
        <v>0</v>
      </c>
      <c r="BL161" s="16" t="s">
        <v>157</v>
      </c>
      <c r="BM161" s="182" t="s">
        <v>875</v>
      </c>
    </row>
    <row r="162" spans="2:65" s="33" customFormat="1" ht="16.5" customHeight="1">
      <c r="B162" s="142"/>
      <c r="C162" s="200" t="s">
        <v>281</v>
      </c>
      <c r="D162" s="200" t="s">
        <v>317</v>
      </c>
      <c r="E162" s="201" t="s">
        <v>876</v>
      </c>
      <c r="F162" s="202" t="s">
        <v>874</v>
      </c>
      <c r="G162" s="203" t="s">
        <v>528</v>
      </c>
      <c r="H162" s="204">
        <v>31</v>
      </c>
      <c r="I162" s="205"/>
      <c r="J162" s="206">
        <f t="shared" si="5"/>
        <v>0</v>
      </c>
      <c r="K162" s="207"/>
      <c r="L162" s="208"/>
      <c r="M162" s="209"/>
      <c r="N162" s="210" t="s">
        <v>39</v>
      </c>
      <c r="P162" s="180">
        <f t="shared" si="6"/>
        <v>0</v>
      </c>
      <c r="Q162" s="180">
        <v>0</v>
      </c>
      <c r="R162" s="180">
        <f t="shared" si="7"/>
        <v>0</v>
      </c>
      <c r="S162" s="180">
        <v>0</v>
      </c>
      <c r="T162" s="181">
        <f t="shared" si="8"/>
        <v>0</v>
      </c>
      <c r="AR162" s="182" t="s">
        <v>175</v>
      </c>
      <c r="AT162" s="182" t="s">
        <v>317</v>
      </c>
      <c r="AU162" s="182" t="s">
        <v>130</v>
      </c>
      <c r="AY162" s="16" t="s">
        <v>151</v>
      </c>
      <c r="BE162" s="102">
        <f t="shared" si="9"/>
        <v>0</v>
      </c>
      <c r="BF162" s="102">
        <f t="shared" si="10"/>
        <v>0</v>
      </c>
      <c r="BG162" s="102">
        <f t="shared" si="11"/>
        <v>0</v>
      </c>
      <c r="BH162" s="102">
        <f t="shared" si="12"/>
        <v>0</v>
      </c>
      <c r="BI162" s="102">
        <f t="shared" si="13"/>
        <v>0</v>
      </c>
      <c r="BJ162" s="16" t="s">
        <v>130</v>
      </c>
      <c r="BK162" s="102">
        <f t="shared" si="14"/>
        <v>0</v>
      </c>
      <c r="BL162" s="16" t="s">
        <v>157</v>
      </c>
      <c r="BM162" s="182" t="s">
        <v>877</v>
      </c>
    </row>
    <row r="163" spans="2:65" s="33" customFormat="1" ht="16.5" customHeight="1">
      <c r="B163" s="142"/>
      <c r="C163" s="171" t="s">
        <v>285</v>
      </c>
      <c r="D163" s="171" t="s">
        <v>153</v>
      </c>
      <c r="E163" s="172" t="s">
        <v>878</v>
      </c>
      <c r="F163" s="173" t="s">
        <v>879</v>
      </c>
      <c r="G163" s="174" t="s">
        <v>528</v>
      </c>
      <c r="H163" s="175">
        <v>18</v>
      </c>
      <c r="I163" s="176"/>
      <c r="J163" s="177">
        <f t="shared" si="5"/>
        <v>0</v>
      </c>
      <c r="K163" s="178"/>
      <c r="L163" s="34"/>
      <c r="M163" s="179"/>
      <c r="N163" s="141" t="s">
        <v>39</v>
      </c>
      <c r="P163" s="180">
        <f t="shared" si="6"/>
        <v>0</v>
      </c>
      <c r="Q163" s="180">
        <v>0</v>
      </c>
      <c r="R163" s="180">
        <f t="shared" si="7"/>
        <v>0</v>
      </c>
      <c r="S163" s="180">
        <v>0</v>
      </c>
      <c r="T163" s="181">
        <f t="shared" si="8"/>
        <v>0</v>
      </c>
      <c r="AR163" s="182" t="s">
        <v>157</v>
      </c>
      <c r="AT163" s="182" t="s">
        <v>153</v>
      </c>
      <c r="AU163" s="182" t="s">
        <v>130</v>
      </c>
      <c r="AY163" s="16" t="s">
        <v>151</v>
      </c>
      <c r="BE163" s="102">
        <f t="shared" si="9"/>
        <v>0</v>
      </c>
      <c r="BF163" s="102">
        <f t="shared" si="10"/>
        <v>0</v>
      </c>
      <c r="BG163" s="102">
        <f t="shared" si="11"/>
        <v>0</v>
      </c>
      <c r="BH163" s="102">
        <f t="shared" si="12"/>
        <v>0</v>
      </c>
      <c r="BI163" s="102">
        <f t="shared" si="13"/>
        <v>0</v>
      </c>
      <c r="BJ163" s="16" t="s">
        <v>130</v>
      </c>
      <c r="BK163" s="102">
        <f t="shared" si="14"/>
        <v>0</v>
      </c>
      <c r="BL163" s="16" t="s">
        <v>157</v>
      </c>
      <c r="BM163" s="182" t="s">
        <v>880</v>
      </c>
    </row>
    <row r="164" spans="2:65" s="33" customFormat="1" ht="16.5" customHeight="1">
      <c r="B164" s="142"/>
      <c r="C164" s="200" t="s">
        <v>293</v>
      </c>
      <c r="D164" s="200" t="s">
        <v>317</v>
      </c>
      <c r="E164" s="201" t="s">
        <v>881</v>
      </c>
      <c r="F164" s="202" t="s">
        <v>879</v>
      </c>
      <c r="G164" s="203" t="s">
        <v>528</v>
      </c>
      <c r="H164" s="204">
        <v>18</v>
      </c>
      <c r="I164" s="205"/>
      <c r="J164" s="206">
        <f t="shared" si="5"/>
        <v>0</v>
      </c>
      <c r="K164" s="207"/>
      <c r="L164" s="208"/>
      <c r="M164" s="209"/>
      <c r="N164" s="210" t="s">
        <v>39</v>
      </c>
      <c r="P164" s="180">
        <f t="shared" si="6"/>
        <v>0</v>
      </c>
      <c r="Q164" s="180">
        <v>0</v>
      </c>
      <c r="R164" s="180">
        <f t="shared" si="7"/>
        <v>0</v>
      </c>
      <c r="S164" s="180">
        <v>0</v>
      </c>
      <c r="T164" s="181">
        <f t="shared" si="8"/>
        <v>0</v>
      </c>
      <c r="AR164" s="182" t="s">
        <v>175</v>
      </c>
      <c r="AT164" s="182" t="s">
        <v>317</v>
      </c>
      <c r="AU164" s="182" t="s">
        <v>130</v>
      </c>
      <c r="AY164" s="16" t="s">
        <v>151</v>
      </c>
      <c r="BE164" s="102">
        <f t="shared" si="9"/>
        <v>0</v>
      </c>
      <c r="BF164" s="102">
        <f t="shared" si="10"/>
        <v>0</v>
      </c>
      <c r="BG164" s="102">
        <f t="shared" si="11"/>
        <v>0</v>
      </c>
      <c r="BH164" s="102">
        <f t="shared" si="12"/>
        <v>0</v>
      </c>
      <c r="BI164" s="102">
        <f t="shared" si="13"/>
        <v>0</v>
      </c>
      <c r="BJ164" s="16" t="s">
        <v>130</v>
      </c>
      <c r="BK164" s="102">
        <f t="shared" si="14"/>
        <v>0</v>
      </c>
      <c r="BL164" s="16" t="s">
        <v>157</v>
      </c>
      <c r="BM164" s="182" t="s">
        <v>882</v>
      </c>
    </row>
    <row r="165" spans="2:65" s="33" customFormat="1" ht="16.5" customHeight="1">
      <c r="B165" s="142"/>
      <c r="C165" s="171" t="s">
        <v>297</v>
      </c>
      <c r="D165" s="171" t="s">
        <v>153</v>
      </c>
      <c r="E165" s="172" t="s">
        <v>883</v>
      </c>
      <c r="F165" s="173" t="s">
        <v>884</v>
      </c>
      <c r="G165" s="174" t="s">
        <v>528</v>
      </c>
      <c r="H165" s="175">
        <v>380</v>
      </c>
      <c r="I165" s="176"/>
      <c r="J165" s="177">
        <f t="shared" si="5"/>
        <v>0</v>
      </c>
      <c r="K165" s="178"/>
      <c r="L165" s="34"/>
      <c r="M165" s="179"/>
      <c r="N165" s="141" t="s">
        <v>39</v>
      </c>
      <c r="P165" s="180">
        <f t="shared" si="6"/>
        <v>0</v>
      </c>
      <c r="Q165" s="180">
        <v>0</v>
      </c>
      <c r="R165" s="180">
        <f t="shared" si="7"/>
        <v>0</v>
      </c>
      <c r="S165" s="180">
        <v>0</v>
      </c>
      <c r="T165" s="181">
        <f t="shared" si="8"/>
        <v>0</v>
      </c>
      <c r="AR165" s="182" t="s">
        <v>157</v>
      </c>
      <c r="AT165" s="182" t="s">
        <v>153</v>
      </c>
      <c r="AU165" s="182" t="s">
        <v>130</v>
      </c>
      <c r="AY165" s="16" t="s">
        <v>151</v>
      </c>
      <c r="BE165" s="102">
        <f t="shared" si="9"/>
        <v>0</v>
      </c>
      <c r="BF165" s="102">
        <f t="shared" si="10"/>
        <v>0</v>
      </c>
      <c r="BG165" s="102">
        <f t="shared" si="11"/>
        <v>0</v>
      </c>
      <c r="BH165" s="102">
        <f t="shared" si="12"/>
        <v>0</v>
      </c>
      <c r="BI165" s="102">
        <f t="shared" si="13"/>
        <v>0</v>
      </c>
      <c r="BJ165" s="16" t="s">
        <v>130</v>
      </c>
      <c r="BK165" s="102">
        <f t="shared" si="14"/>
        <v>0</v>
      </c>
      <c r="BL165" s="16" t="s">
        <v>157</v>
      </c>
      <c r="BM165" s="182" t="s">
        <v>885</v>
      </c>
    </row>
    <row r="166" spans="2:65" s="33" customFormat="1" ht="16.5" customHeight="1">
      <c r="B166" s="142"/>
      <c r="C166" s="200" t="s">
        <v>231</v>
      </c>
      <c r="D166" s="200" t="s">
        <v>317</v>
      </c>
      <c r="E166" s="201" t="s">
        <v>886</v>
      </c>
      <c r="F166" s="202" t="s">
        <v>884</v>
      </c>
      <c r="G166" s="203" t="s">
        <v>528</v>
      </c>
      <c r="H166" s="204">
        <v>380</v>
      </c>
      <c r="I166" s="205"/>
      <c r="J166" s="206">
        <f t="shared" si="5"/>
        <v>0</v>
      </c>
      <c r="K166" s="207"/>
      <c r="L166" s="208"/>
      <c r="M166" s="209"/>
      <c r="N166" s="210" t="s">
        <v>39</v>
      </c>
      <c r="P166" s="180">
        <f t="shared" si="6"/>
        <v>0</v>
      </c>
      <c r="Q166" s="180">
        <v>0</v>
      </c>
      <c r="R166" s="180">
        <f t="shared" si="7"/>
        <v>0</v>
      </c>
      <c r="S166" s="180">
        <v>0</v>
      </c>
      <c r="T166" s="181">
        <f t="shared" si="8"/>
        <v>0</v>
      </c>
      <c r="AR166" s="182" t="s">
        <v>175</v>
      </c>
      <c r="AT166" s="182" t="s">
        <v>317</v>
      </c>
      <c r="AU166" s="182" t="s">
        <v>130</v>
      </c>
      <c r="AY166" s="16" t="s">
        <v>151</v>
      </c>
      <c r="BE166" s="102">
        <f t="shared" si="9"/>
        <v>0</v>
      </c>
      <c r="BF166" s="102">
        <f t="shared" si="10"/>
        <v>0</v>
      </c>
      <c r="BG166" s="102">
        <f t="shared" si="11"/>
        <v>0</v>
      </c>
      <c r="BH166" s="102">
        <f t="shared" si="12"/>
        <v>0</v>
      </c>
      <c r="BI166" s="102">
        <f t="shared" si="13"/>
        <v>0</v>
      </c>
      <c r="BJ166" s="16" t="s">
        <v>130</v>
      </c>
      <c r="BK166" s="102">
        <f t="shared" si="14"/>
        <v>0</v>
      </c>
      <c r="BL166" s="16" t="s">
        <v>157</v>
      </c>
      <c r="BM166" s="182" t="s">
        <v>887</v>
      </c>
    </row>
    <row r="167" spans="2:65" s="33" customFormat="1" ht="16.5" customHeight="1">
      <c r="B167" s="142"/>
      <c r="C167" s="171" t="s">
        <v>304</v>
      </c>
      <c r="D167" s="171" t="s">
        <v>153</v>
      </c>
      <c r="E167" s="172" t="s">
        <v>888</v>
      </c>
      <c r="F167" s="173" t="s">
        <v>889</v>
      </c>
      <c r="G167" s="174" t="s">
        <v>528</v>
      </c>
      <c r="H167" s="175">
        <v>110</v>
      </c>
      <c r="I167" s="176"/>
      <c r="J167" s="177">
        <f t="shared" si="5"/>
        <v>0</v>
      </c>
      <c r="K167" s="178"/>
      <c r="L167" s="34"/>
      <c r="M167" s="179"/>
      <c r="N167" s="141" t="s">
        <v>39</v>
      </c>
      <c r="P167" s="180">
        <f t="shared" si="6"/>
        <v>0</v>
      </c>
      <c r="Q167" s="180">
        <v>0</v>
      </c>
      <c r="R167" s="180">
        <f t="shared" si="7"/>
        <v>0</v>
      </c>
      <c r="S167" s="180">
        <v>0</v>
      </c>
      <c r="T167" s="181">
        <f t="shared" si="8"/>
        <v>0</v>
      </c>
      <c r="AR167" s="182" t="s">
        <v>157</v>
      </c>
      <c r="AT167" s="182" t="s">
        <v>153</v>
      </c>
      <c r="AU167" s="182" t="s">
        <v>130</v>
      </c>
      <c r="AY167" s="16" t="s">
        <v>151</v>
      </c>
      <c r="BE167" s="102">
        <f t="shared" si="9"/>
        <v>0</v>
      </c>
      <c r="BF167" s="102">
        <f t="shared" si="10"/>
        <v>0</v>
      </c>
      <c r="BG167" s="102">
        <f t="shared" si="11"/>
        <v>0</v>
      </c>
      <c r="BH167" s="102">
        <f t="shared" si="12"/>
        <v>0</v>
      </c>
      <c r="BI167" s="102">
        <f t="shared" si="13"/>
        <v>0</v>
      </c>
      <c r="BJ167" s="16" t="s">
        <v>130</v>
      </c>
      <c r="BK167" s="102">
        <f t="shared" si="14"/>
        <v>0</v>
      </c>
      <c r="BL167" s="16" t="s">
        <v>157</v>
      </c>
      <c r="BM167" s="182" t="s">
        <v>890</v>
      </c>
    </row>
    <row r="168" spans="2:65" s="33" customFormat="1" ht="16.5" customHeight="1">
      <c r="B168" s="142"/>
      <c r="C168" s="200" t="s">
        <v>308</v>
      </c>
      <c r="D168" s="200" t="s">
        <v>317</v>
      </c>
      <c r="E168" s="201" t="s">
        <v>891</v>
      </c>
      <c r="F168" s="202" t="s">
        <v>889</v>
      </c>
      <c r="G168" s="203" t="s">
        <v>528</v>
      </c>
      <c r="H168" s="204">
        <v>110</v>
      </c>
      <c r="I168" s="205"/>
      <c r="J168" s="206">
        <f t="shared" si="5"/>
        <v>0</v>
      </c>
      <c r="K168" s="207"/>
      <c r="L168" s="208"/>
      <c r="M168" s="209"/>
      <c r="N168" s="210" t="s">
        <v>39</v>
      </c>
      <c r="P168" s="180">
        <f t="shared" si="6"/>
        <v>0</v>
      </c>
      <c r="Q168" s="180">
        <v>0</v>
      </c>
      <c r="R168" s="180">
        <f t="shared" si="7"/>
        <v>0</v>
      </c>
      <c r="S168" s="180">
        <v>0</v>
      </c>
      <c r="T168" s="181">
        <f t="shared" si="8"/>
        <v>0</v>
      </c>
      <c r="AR168" s="182" t="s">
        <v>175</v>
      </c>
      <c r="AT168" s="182" t="s">
        <v>317</v>
      </c>
      <c r="AU168" s="182" t="s">
        <v>130</v>
      </c>
      <c r="AY168" s="16" t="s">
        <v>151</v>
      </c>
      <c r="BE168" s="102">
        <f t="shared" si="9"/>
        <v>0</v>
      </c>
      <c r="BF168" s="102">
        <f t="shared" si="10"/>
        <v>0</v>
      </c>
      <c r="BG168" s="102">
        <f t="shared" si="11"/>
        <v>0</v>
      </c>
      <c r="BH168" s="102">
        <f t="shared" si="12"/>
        <v>0</v>
      </c>
      <c r="BI168" s="102">
        <f t="shared" si="13"/>
        <v>0</v>
      </c>
      <c r="BJ168" s="16" t="s">
        <v>130</v>
      </c>
      <c r="BK168" s="102">
        <f t="shared" si="14"/>
        <v>0</v>
      </c>
      <c r="BL168" s="16" t="s">
        <v>157</v>
      </c>
      <c r="BM168" s="182" t="s">
        <v>892</v>
      </c>
    </row>
    <row r="169" spans="2:65" s="33" customFormat="1" ht="16.5" customHeight="1">
      <c r="B169" s="142"/>
      <c r="C169" s="171" t="s">
        <v>313</v>
      </c>
      <c r="D169" s="171" t="s">
        <v>153</v>
      </c>
      <c r="E169" s="172" t="s">
        <v>893</v>
      </c>
      <c r="F169" s="173" t="s">
        <v>894</v>
      </c>
      <c r="G169" s="174" t="s">
        <v>528</v>
      </c>
      <c r="H169" s="175">
        <v>31</v>
      </c>
      <c r="I169" s="176"/>
      <c r="J169" s="177">
        <f t="shared" si="5"/>
        <v>0</v>
      </c>
      <c r="K169" s="178"/>
      <c r="L169" s="34"/>
      <c r="M169" s="179"/>
      <c r="N169" s="141" t="s">
        <v>39</v>
      </c>
      <c r="P169" s="180">
        <f t="shared" si="6"/>
        <v>0</v>
      </c>
      <c r="Q169" s="180">
        <v>0</v>
      </c>
      <c r="R169" s="180">
        <f t="shared" si="7"/>
        <v>0</v>
      </c>
      <c r="S169" s="180">
        <v>0</v>
      </c>
      <c r="T169" s="181">
        <f t="shared" si="8"/>
        <v>0</v>
      </c>
      <c r="AR169" s="182" t="s">
        <v>157</v>
      </c>
      <c r="AT169" s="182" t="s">
        <v>153</v>
      </c>
      <c r="AU169" s="182" t="s">
        <v>130</v>
      </c>
      <c r="AY169" s="16" t="s">
        <v>151</v>
      </c>
      <c r="BE169" s="102">
        <f t="shared" si="9"/>
        <v>0</v>
      </c>
      <c r="BF169" s="102">
        <f t="shared" si="10"/>
        <v>0</v>
      </c>
      <c r="BG169" s="102">
        <f t="shared" si="11"/>
        <v>0</v>
      </c>
      <c r="BH169" s="102">
        <f t="shared" si="12"/>
        <v>0</v>
      </c>
      <c r="BI169" s="102">
        <f t="shared" si="13"/>
        <v>0</v>
      </c>
      <c r="BJ169" s="16" t="s">
        <v>130</v>
      </c>
      <c r="BK169" s="102">
        <f t="shared" si="14"/>
        <v>0</v>
      </c>
      <c r="BL169" s="16" t="s">
        <v>157</v>
      </c>
      <c r="BM169" s="182" t="s">
        <v>895</v>
      </c>
    </row>
    <row r="170" spans="2:65" s="33" customFormat="1" ht="16.5" customHeight="1">
      <c r="B170" s="142"/>
      <c r="C170" s="200" t="s">
        <v>238</v>
      </c>
      <c r="D170" s="200" t="s">
        <v>317</v>
      </c>
      <c r="E170" s="201" t="s">
        <v>896</v>
      </c>
      <c r="F170" s="202" t="s">
        <v>894</v>
      </c>
      <c r="G170" s="203" t="s">
        <v>528</v>
      </c>
      <c r="H170" s="204">
        <v>31</v>
      </c>
      <c r="I170" s="205"/>
      <c r="J170" s="206">
        <f t="shared" si="5"/>
        <v>0</v>
      </c>
      <c r="K170" s="207"/>
      <c r="L170" s="208"/>
      <c r="M170" s="209"/>
      <c r="N170" s="210" t="s">
        <v>39</v>
      </c>
      <c r="P170" s="180">
        <f t="shared" si="6"/>
        <v>0</v>
      </c>
      <c r="Q170" s="180">
        <v>0</v>
      </c>
      <c r="R170" s="180">
        <f t="shared" si="7"/>
        <v>0</v>
      </c>
      <c r="S170" s="180">
        <v>0</v>
      </c>
      <c r="T170" s="181">
        <f t="shared" si="8"/>
        <v>0</v>
      </c>
      <c r="AR170" s="182" t="s">
        <v>175</v>
      </c>
      <c r="AT170" s="182" t="s">
        <v>317</v>
      </c>
      <c r="AU170" s="182" t="s">
        <v>130</v>
      </c>
      <c r="AY170" s="16" t="s">
        <v>151</v>
      </c>
      <c r="BE170" s="102">
        <f t="shared" si="9"/>
        <v>0</v>
      </c>
      <c r="BF170" s="102">
        <f t="shared" si="10"/>
        <v>0</v>
      </c>
      <c r="BG170" s="102">
        <f t="shared" si="11"/>
        <v>0</v>
      </c>
      <c r="BH170" s="102">
        <f t="shared" si="12"/>
        <v>0</v>
      </c>
      <c r="BI170" s="102">
        <f t="shared" si="13"/>
        <v>0</v>
      </c>
      <c r="BJ170" s="16" t="s">
        <v>130</v>
      </c>
      <c r="BK170" s="102">
        <f t="shared" si="14"/>
        <v>0</v>
      </c>
      <c r="BL170" s="16" t="s">
        <v>157</v>
      </c>
      <c r="BM170" s="182" t="s">
        <v>897</v>
      </c>
    </row>
    <row r="171" spans="2:65" s="33" customFormat="1" ht="16.5" customHeight="1">
      <c r="B171" s="142"/>
      <c r="C171" s="171" t="s">
        <v>321</v>
      </c>
      <c r="D171" s="171" t="s">
        <v>153</v>
      </c>
      <c r="E171" s="172" t="s">
        <v>898</v>
      </c>
      <c r="F171" s="173" t="s">
        <v>899</v>
      </c>
      <c r="G171" s="174" t="s">
        <v>528</v>
      </c>
      <c r="H171" s="175">
        <v>50</v>
      </c>
      <c r="I171" s="176"/>
      <c r="J171" s="177">
        <f t="shared" si="5"/>
        <v>0</v>
      </c>
      <c r="K171" s="178"/>
      <c r="L171" s="34"/>
      <c r="M171" s="179"/>
      <c r="N171" s="141" t="s">
        <v>39</v>
      </c>
      <c r="P171" s="180">
        <f t="shared" si="6"/>
        <v>0</v>
      </c>
      <c r="Q171" s="180">
        <v>0</v>
      </c>
      <c r="R171" s="180">
        <f t="shared" si="7"/>
        <v>0</v>
      </c>
      <c r="S171" s="180">
        <v>0</v>
      </c>
      <c r="T171" s="181">
        <f t="shared" si="8"/>
        <v>0</v>
      </c>
      <c r="AR171" s="182" t="s">
        <v>157</v>
      </c>
      <c r="AT171" s="182" t="s">
        <v>153</v>
      </c>
      <c r="AU171" s="182" t="s">
        <v>130</v>
      </c>
      <c r="AY171" s="16" t="s">
        <v>151</v>
      </c>
      <c r="BE171" s="102">
        <f t="shared" si="9"/>
        <v>0</v>
      </c>
      <c r="BF171" s="102">
        <f t="shared" si="10"/>
        <v>0</v>
      </c>
      <c r="BG171" s="102">
        <f t="shared" si="11"/>
        <v>0</v>
      </c>
      <c r="BH171" s="102">
        <f t="shared" si="12"/>
        <v>0</v>
      </c>
      <c r="BI171" s="102">
        <f t="shared" si="13"/>
        <v>0</v>
      </c>
      <c r="BJ171" s="16" t="s">
        <v>130</v>
      </c>
      <c r="BK171" s="102">
        <f t="shared" si="14"/>
        <v>0</v>
      </c>
      <c r="BL171" s="16" t="s">
        <v>157</v>
      </c>
      <c r="BM171" s="182" t="s">
        <v>900</v>
      </c>
    </row>
    <row r="172" spans="2:65" s="33" customFormat="1" ht="16.5" customHeight="1">
      <c r="B172" s="142"/>
      <c r="C172" s="200" t="s">
        <v>242</v>
      </c>
      <c r="D172" s="200" t="s">
        <v>317</v>
      </c>
      <c r="E172" s="201" t="s">
        <v>901</v>
      </c>
      <c r="F172" s="202" t="s">
        <v>899</v>
      </c>
      <c r="G172" s="203" t="s">
        <v>528</v>
      </c>
      <c r="H172" s="204">
        <v>50</v>
      </c>
      <c r="I172" s="205"/>
      <c r="J172" s="206">
        <f t="shared" si="5"/>
        <v>0</v>
      </c>
      <c r="K172" s="207"/>
      <c r="L172" s="208"/>
      <c r="M172" s="209"/>
      <c r="N172" s="210" t="s">
        <v>39</v>
      </c>
      <c r="P172" s="180">
        <f t="shared" si="6"/>
        <v>0</v>
      </c>
      <c r="Q172" s="180">
        <v>0</v>
      </c>
      <c r="R172" s="180">
        <f t="shared" si="7"/>
        <v>0</v>
      </c>
      <c r="S172" s="180">
        <v>0</v>
      </c>
      <c r="T172" s="181">
        <f t="shared" si="8"/>
        <v>0</v>
      </c>
      <c r="AR172" s="182" t="s">
        <v>175</v>
      </c>
      <c r="AT172" s="182" t="s">
        <v>317</v>
      </c>
      <c r="AU172" s="182" t="s">
        <v>130</v>
      </c>
      <c r="AY172" s="16" t="s">
        <v>151</v>
      </c>
      <c r="BE172" s="102">
        <f t="shared" si="9"/>
        <v>0</v>
      </c>
      <c r="BF172" s="102">
        <f t="shared" si="10"/>
        <v>0</v>
      </c>
      <c r="BG172" s="102">
        <f t="shared" si="11"/>
        <v>0</v>
      </c>
      <c r="BH172" s="102">
        <f t="shared" si="12"/>
        <v>0</v>
      </c>
      <c r="BI172" s="102">
        <f t="shared" si="13"/>
        <v>0</v>
      </c>
      <c r="BJ172" s="16" t="s">
        <v>130</v>
      </c>
      <c r="BK172" s="102">
        <f t="shared" si="14"/>
        <v>0</v>
      </c>
      <c r="BL172" s="16" t="s">
        <v>157</v>
      </c>
      <c r="BM172" s="182" t="s">
        <v>902</v>
      </c>
    </row>
    <row r="173" spans="2:65" s="33" customFormat="1" ht="16.5" customHeight="1">
      <c r="B173" s="142"/>
      <c r="C173" s="171" t="s">
        <v>328</v>
      </c>
      <c r="D173" s="171" t="s">
        <v>153</v>
      </c>
      <c r="E173" s="172" t="s">
        <v>903</v>
      </c>
      <c r="F173" s="173" t="s">
        <v>904</v>
      </c>
      <c r="G173" s="174" t="s">
        <v>528</v>
      </c>
      <c r="H173" s="175">
        <v>31</v>
      </c>
      <c r="I173" s="176"/>
      <c r="J173" s="177">
        <f t="shared" si="5"/>
        <v>0</v>
      </c>
      <c r="K173" s="178"/>
      <c r="L173" s="34"/>
      <c r="M173" s="179"/>
      <c r="N173" s="141" t="s">
        <v>39</v>
      </c>
      <c r="P173" s="180">
        <f t="shared" si="6"/>
        <v>0</v>
      </c>
      <c r="Q173" s="180">
        <v>0</v>
      </c>
      <c r="R173" s="180">
        <f t="shared" si="7"/>
        <v>0</v>
      </c>
      <c r="S173" s="180">
        <v>0</v>
      </c>
      <c r="T173" s="181">
        <f t="shared" si="8"/>
        <v>0</v>
      </c>
      <c r="AR173" s="182" t="s">
        <v>157</v>
      </c>
      <c r="AT173" s="182" t="s">
        <v>153</v>
      </c>
      <c r="AU173" s="182" t="s">
        <v>130</v>
      </c>
      <c r="AY173" s="16" t="s">
        <v>151</v>
      </c>
      <c r="BE173" s="102">
        <f t="shared" si="9"/>
        <v>0</v>
      </c>
      <c r="BF173" s="102">
        <f t="shared" si="10"/>
        <v>0</v>
      </c>
      <c r="BG173" s="102">
        <f t="shared" si="11"/>
        <v>0</v>
      </c>
      <c r="BH173" s="102">
        <f t="shared" si="12"/>
        <v>0</v>
      </c>
      <c r="BI173" s="102">
        <f t="shared" si="13"/>
        <v>0</v>
      </c>
      <c r="BJ173" s="16" t="s">
        <v>130</v>
      </c>
      <c r="BK173" s="102">
        <f t="shared" si="14"/>
        <v>0</v>
      </c>
      <c r="BL173" s="16" t="s">
        <v>157</v>
      </c>
      <c r="BM173" s="182" t="s">
        <v>905</v>
      </c>
    </row>
    <row r="174" spans="2:65" s="33" customFormat="1" ht="16.5" customHeight="1">
      <c r="B174" s="142"/>
      <c r="C174" s="200" t="s">
        <v>246</v>
      </c>
      <c r="D174" s="200" t="s">
        <v>317</v>
      </c>
      <c r="E174" s="201" t="s">
        <v>906</v>
      </c>
      <c r="F174" s="202" t="s">
        <v>904</v>
      </c>
      <c r="G174" s="203" t="s">
        <v>528</v>
      </c>
      <c r="H174" s="204">
        <v>31</v>
      </c>
      <c r="I174" s="205"/>
      <c r="J174" s="206">
        <f t="shared" si="5"/>
        <v>0</v>
      </c>
      <c r="K174" s="207"/>
      <c r="L174" s="208"/>
      <c r="M174" s="209"/>
      <c r="N174" s="210" t="s">
        <v>39</v>
      </c>
      <c r="P174" s="180">
        <f t="shared" si="6"/>
        <v>0</v>
      </c>
      <c r="Q174" s="180">
        <v>0</v>
      </c>
      <c r="R174" s="180">
        <f t="shared" si="7"/>
        <v>0</v>
      </c>
      <c r="S174" s="180">
        <v>0</v>
      </c>
      <c r="T174" s="181">
        <f t="shared" si="8"/>
        <v>0</v>
      </c>
      <c r="AR174" s="182" t="s">
        <v>175</v>
      </c>
      <c r="AT174" s="182" t="s">
        <v>317</v>
      </c>
      <c r="AU174" s="182" t="s">
        <v>130</v>
      </c>
      <c r="AY174" s="16" t="s">
        <v>151</v>
      </c>
      <c r="BE174" s="102">
        <f t="shared" si="9"/>
        <v>0</v>
      </c>
      <c r="BF174" s="102">
        <f t="shared" si="10"/>
        <v>0</v>
      </c>
      <c r="BG174" s="102">
        <f t="shared" si="11"/>
        <v>0</v>
      </c>
      <c r="BH174" s="102">
        <f t="shared" si="12"/>
        <v>0</v>
      </c>
      <c r="BI174" s="102">
        <f t="shared" si="13"/>
        <v>0</v>
      </c>
      <c r="BJ174" s="16" t="s">
        <v>130</v>
      </c>
      <c r="BK174" s="102">
        <f t="shared" si="14"/>
        <v>0</v>
      </c>
      <c r="BL174" s="16" t="s">
        <v>157</v>
      </c>
      <c r="BM174" s="182" t="s">
        <v>907</v>
      </c>
    </row>
    <row r="175" spans="2:65" s="33" customFormat="1" ht="16.5" customHeight="1">
      <c r="B175" s="142"/>
      <c r="C175" s="171" t="s">
        <v>337</v>
      </c>
      <c r="D175" s="171" t="s">
        <v>153</v>
      </c>
      <c r="E175" s="172" t="s">
        <v>908</v>
      </c>
      <c r="F175" s="173" t="s">
        <v>909</v>
      </c>
      <c r="G175" s="174" t="s">
        <v>528</v>
      </c>
      <c r="H175" s="175">
        <v>1</v>
      </c>
      <c r="I175" s="176"/>
      <c r="J175" s="177">
        <f t="shared" si="5"/>
        <v>0</v>
      </c>
      <c r="K175" s="178"/>
      <c r="L175" s="34"/>
      <c r="M175" s="212"/>
      <c r="N175" s="213" t="s">
        <v>39</v>
      </c>
      <c r="O175" s="214"/>
      <c r="P175" s="215">
        <f t="shared" si="6"/>
        <v>0</v>
      </c>
      <c r="Q175" s="215">
        <v>0</v>
      </c>
      <c r="R175" s="215">
        <f t="shared" si="7"/>
        <v>0</v>
      </c>
      <c r="S175" s="215">
        <v>0</v>
      </c>
      <c r="T175" s="216">
        <f t="shared" si="8"/>
        <v>0</v>
      </c>
      <c r="AR175" s="182" t="s">
        <v>157</v>
      </c>
      <c r="AT175" s="182" t="s">
        <v>153</v>
      </c>
      <c r="AU175" s="182" t="s">
        <v>130</v>
      </c>
      <c r="AY175" s="16" t="s">
        <v>151</v>
      </c>
      <c r="BE175" s="102">
        <f t="shared" si="9"/>
        <v>0</v>
      </c>
      <c r="BF175" s="102">
        <f t="shared" si="10"/>
        <v>0</v>
      </c>
      <c r="BG175" s="102">
        <f t="shared" si="11"/>
        <v>0</v>
      </c>
      <c r="BH175" s="102">
        <f t="shared" si="12"/>
        <v>0</v>
      </c>
      <c r="BI175" s="102">
        <f t="shared" si="13"/>
        <v>0</v>
      </c>
      <c r="BJ175" s="16" t="s">
        <v>130</v>
      </c>
      <c r="BK175" s="102">
        <f t="shared" si="14"/>
        <v>0</v>
      </c>
      <c r="BL175" s="16" t="s">
        <v>157</v>
      </c>
      <c r="BM175" s="182" t="s">
        <v>910</v>
      </c>
    </row>
    <row r="176" spans="2:65" s="33" customFormat="1" ht="6.95" customHeight="1">
      <c r="B176" s="50"/>
      <c r="C176" s="51"/>
      <c r="D176" s="51"/>
      <c r="E176" s="51"/>
      <c r="F176" s="51"/>
      <c r="G176" s="51"/>
      <c r="H176" s="51"/>
      <c r="I176" s="51"/>
      <c r="J176" s="51"/>
      <c r="K176" s="51"/>
      <c r="L176" s="34"/>
    </row>
  </sheetData>
  <autoFilter ref="C127:K175" xr:uid="{00000000-0009-0000-0000-000004000000}"/>
  <mergeCells count="14">
    <mergeCell ref="D105:F105"/>
    <mergeCell ref="D106:F106"/>
    <mergeCell ref="E118:H118"/>
    <mergeCell ref="E120:H120"/>
    <mergeCell ref="E85:H85"/>
    <mergeCell ref="E87:H87"/>
    <mergeCell ref="D102:F102"/>
    <mergeCell ref="D103:F103"/>
    <mergeCell ref="D104:F104"/>
    <mergeCell ref="L2:V2"/>
    <mergeCell ref="E7:H7"/>
    <mergeCell ref="E9:H9"/>
    <mergeCell ref="E18:H18"/>
    <mergeCell ref="E27:H27"/>
  </mergeCells>
  <pageMargins left="0.39374999999999999" right="0.39374999999999999" top="0.39374999999999999" bottom="0.39374999999999999" header="0.511811023622047" footer="0"/>
  <pageSetup paperSize="9" fitToHeight="100" orientation="portrait" horizontalDpi="300" verticalDpi="300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16"/>
  <sheetViews>
    <sheetView showGridLines="0" zoomScaleNormal="100" workbookViewId="0">
      <selection activeCell="E15" sqref="E15"/>
    </sheetView>
  </sheetViews>
  <sheetFormatPr defaultColWidth="8.5"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 customWidth="1"/>
  </cols>
  <sheetData>
    <row r="2" spans="2:46" ht="36.950000000000003" customHeight="1">
      <c r="L2" s="14" t="s">
        <v>4</v>
      </c>
      <c r="M2" s="14"/>
      <c r="N2" s="14"/>
      <c r="O2" s="14"/>
      <c r="P2" s="14"/>
      <c r="Q2" s="14"/>
      <c r="R2" s="14"/>
      <c r="S2" s="14"/>
      <c r="T2" s="14"/>
      <c r="U2" s="14"/>
      <c r="V2" s="14"/>
      <c r="AT2" s="16" t="s">
        <v>94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73</v>
      </c>
    </row>
    <row r="4" spans="2:46" ht="24.95" customHeight="1">
      <c r="B4" s="19"/>
      <c r="D4" s="20" t="s">
        <v>104</v>
      </c>
      <c r="L4" s="19"/>
      <c r="M4" s="109" t="s">
        <v>8</v>
      </c>
      <c r="AT4" s="16" t="s">
        <v>2</v>
      </c>
    </row>
    <row r="5" spans="2:46" ht="6.95" customHeight="1">
      <c r="B5" s="19"/>
      <c r="L5" s="19"/>
    </row>
    <row r="6" spans="2:46" ht="12" customHeight="1">
      <c r="B6" s="19"/>
      <c r="D6" s="26" t="s">
        <v>13</v>
      </c>
      <c r="L6" s="19"/>
    </row>
    <row r="7" spans="2:46" ht="16.5" customHeight="1">
      <c r="B7" s="19"/>
      <c r="E7" s="244" t="str">
        <f>'Rekapitulácia stavby'!K6</f>
        <v>Rekonštrukcia farmy Terezov - Objekt SO.27 - spojovacia chodba</v>
      </c>
      <c r="F7" s="244"/>
      <c r="G7" s="244"/>
      <c r="H7" s="244"/>
      <c r="L7" s="19"/>
    </row>
    <row r="8" spans="2:46" s="33" customFormat="1" ht="12" customHeight="1">
      <c r="B8" s="34"/>
      <c r="D8" s="26" t="s">
        <v>105</v>
      </c>
      <c r="L8" s="34"/>
    </row>
    <row r="9" spans="2:46" s="33" customFormat="1" ht="16.5" customHeight="1">
      <c r="B9" s="34"/>
      <c r="E9" s="227" t="s">
        <v>911</v>
      </c>
      <c r="F9" s="227"/>
      <c r="G9" s="227"/>
      <c r="H9" s="227"/>
      <c r="L9" s="34"/>
    </row>
    <row r="10" spans="2:46" s="33" customFormat="1">
      <c r="B10" s="34"/>
      <c r="L10" s="34"/>
    </row>
    <row r="11" spans="2:46" s="33" customFormat="1" ht="12" customHeight="1">
      <c r="B11" s="34"/>
      <c r="D11" s="26" t="s">
        <v>15</v>
      </c>
      <c r="F11" s="24"/>
      <c r="I11" s="26" t="s">
        <v>16</v>
      </c>
      <c r="J11" s="24"/>
      <c r="L11" s="34"/>
    </row>
    <row r="12" spans="2:46" s="33" customFormat="1" ht="12" customHeight="1">
      <c r="B12" s="34"/>
      <c r="D12" s="26" t="s">
        <v>17</v>
      </c>
      <c r="F12" s="24" t="s">
        <v>18</v>
      </c>
      <c r="I12" s="26" t="s">
        <v>19</v>
      </c>
      <c r="J12" s="60" t="str">
        <f>'Rekapitulácia stavby'!AN8</f>
        <v>Vyplň údaj</v>
      </c>
      <c r="L12" s="34"/>
    </row>
    <row r="13" spans="2:46" s="33" customFormat="1" ht="10.9" customHeight="1">
      <c r="B13" s="34"/>
      <c r="L13" s="34"/>
    </row>
    <row r="14" spans="2:46" s="33" customFormat="1" ht="12" customHeight="1">
      <c r="B14" s="34"/>
      <c r="D14" s="26" t="s">
        <v>20</v>
      </c>
      <c r="I14" s="26" t="s">
        <v>21</v>
      </c>
      <c r="J14" s="24"/>
      <c r="L14" s="34"/>
    </row>
    <row r="15" spans="2:46" s="33" customFormat="1" ht="18" customHeight="1">
      <c r="B15" s="34"/>
      <c r="E15" s="24" t="s">
        <v>996</v>
      </c>
      <c r="I15" s="26" t="s">
        <v>22</v>
      </c>
      <c r="J15" s="24"/>
      <c r="L15" s="34"/>
    </row>
    <row r="16" spans="2:46" s="33" customFormat="1" ht="6.95" customHeight="1">
      <c r="B16" s="34"/>
      <c r="L16" s="34"/>
    </row>
    <row r="17" spans="2:12" s="33" customFormat="1" ht="12" customHeight="1">
      <c r="B17" s="34"/>
      <c r="D17" s="26" t="s">
        <v>23</v>
      </c>
      <c r="I17" s="26" t="s">
        <v>21</v>
      </c>
      <c r="J17" s="110" t="str">
        <f>'Rekapitulácia stavby'!AN13</f>
        <v>Vyplň údaj</v>
      </c>
      <c r="L17" s="34"/>
    </row>
    <row r="18" spans="2:12" s="33" customFormat="1" ht="18" customHeight="1">
      <c r="B18" s="34"/>
      <c r="E18" s="245" t="str">
        <f>'Rekapitulácia stavby'!E14</f>
        <v>Vyplň údaj</v>
      </c>
      <c r="F18" s="245"/>
      <c r="G18" s="245"/>
      <c r="H18" s="245"/>
      <c r="I18" s="26" t="s">
        <v>22</v>
      </c>
      <c r="J18" s="110" t="str">
        <f>'Rekapitulácia stavby'!AN14</f>
        <v>Vyplň údaj</v>
      </c>
      <c r="L18" s="34"/>
    </row>
    <row r="19" spans="2:12" s="33" customFormat="1" ht="6.95" customHeight="1">
      <c r="B19" s="34"/>
      <c r="L19" s="34"/>
    </row>
    <row r="20" spans="2:12" s="33" customFormat="1" ht="12" customHeight="1">
      <c r="B20" s="34"/>
      <c r="D20" s="26" t="s">
        <v>25</v>
      </c>
      <c r="I20" s="26" t="s">
        <v>21</v>
      </c>
      <c r="J20" s="24"/>
      <c r="L20" s="34"/>
    </row>
    <row r="21" spans="2:12" s="33" customFormat="1" ht="18" customHeight="1">
      <c r="B21" s="34"/>
      <c r="E21" s="24" t="s">
        <v>26</v>
      </c>
      <c r="I21" s="26" t="s">
        <v>22</v>
      </c>
      <c r="J21" s="24"/>
      <c r="L21" s="34"/>
    </row>
    <row r="22" spans="2:12" s="33" customFormat="1" ht="6.95" customHeight="1">
      <c r="B22" s="34"/>
      <c r="L22" s="34"/>
    </row>
    <row r="23" spans="2:12" s="33" customFormat="1" ht="12" customHeight="1">
      <c r="B23" s="34"/>
      <c r="D23" s="26" t="s">
        <v>28</v>
      </c>
      <c r="I23" s="26" t="s">
        <v>21</v>
      </c>
      <c r="J23" s="24"/>
      <c r="L23" s="34"/>
    </row>
    <row r="24" spans="2:12" s="33" customFormat="1" ht="18" customHeight="1">
      <c r="B24" s="34"/>
      <c r="E24" s="24" t="s">
        <v>29</v>
      </c>
      <c r="I24" s="26" t="s">
        <v>22</v>
      </c>
      <c r="J24" s="24"/>
      <c r="L24" s="34"/>
    </row>
    <row r="25" spans="2:12" s="33" customFormat="1" ht="6.95" customHeight="1">
      <c r="B25" s="34"/>
      <c r="L25" s="34"/>
    </row>
    <row r="26" spans="2:12" s="33" customFormat="1" ht="12" customHeight="1">
      <c r="B26" s="34"/>
      <c r="D26" s="26" t="s">
        <v>30</v>
      </c>
      <c r="L26" s="34"/>
    </row>
    <row r="27" spans="2:12" s="111" customFormat="1" ht="16.5" customHeight="1">
      <c r="B27" s="112"/>
      <c r="E27" s="9"/>
      <c r="F27" s="9"/>
      <c r="G27" s="9"/>
      <c r="H27" s="9"/>
      <c r="L27" s="112"/>
    </row>
    <row r="28" spans="2:12" s="33" customFormat="1" ht="6.95" customHeight="1">
      <c r="B28" s="34"/>
      <c r="L28" s="34"/>
    </row>
    <row r="29" spans="2:12" s="33" customFormat="1" ht="6.95" customHeight="1">
      <c r="B29" s="34"/>
      <c r="D29" s="61"/>
      <c r="E29" s="61"/>
      <c r="F29" s="61"/>
      <c r="G29" s="61"/>
      <c r="H29" s="61"/>
      <c r="I29" s="61"/>
      <c r="J29" s="61"/>
      <c r="K29" s="61"/>
      <c r="L29" s="34"/>
    </row>
    <row r="30" spans="2:12" s="33" customFormat="1" ht="14.45" customHeight="1">
      <c r="B30" s="34"/>
      <c r="D30" s="24" t="s">
        <v>107</v>
      </c>
      <c r="J30" s="32">
        <f>J96</f>
        <v>0</v>
      </c>
      <c r="L30" s="34"/>
    </row>
    <row r="31" spans="2:12" s="33" customFormat="1" ht="14.45" customHeight="1">
      <c r="B31" s="34"/>
      <c r="D31" s="31" t="s">
        <v>98</v>
      </c>
      <c r="J31" s="32">
        <f>J108</f>
        <v>0</v>
      </c>
      <c r="L31" s="34"/>
    </row>
    <row r="32" spans="2:12" s="33" customFormat="1" ht="25.5" customHeight="1">
      <c r="B32" s="34"/>
      <c r="D32" s="113" t="s">
        <v>33</v>
      </c>
      <c r="J32" s="74">
        <f>ROUND(J30 + J31, 2)</f>
        <v>0</v>
      </c>
      <c r="L32" s="34"/>
    </row>
    <row r="33" spans="2:12" s="33" customFormat="1" ht="6.95" customHeight="1">
      <c r="B33" s="34"/>
      <c r="D33" s="61"/>
      <c r="E33" s="61"/>
      <c r="F33" s="61"/>
      <c r="G33" s="61"/>
      <c r="H33" s="61"/>
      <c r="I33" s="61"/>
      <c r="J33" s="61"/>
      <c r="K33" s="61"/>
      <c r="L33" s="34"/>
    </row>
    <row r="34" spans="2:12" s="33" customFormat="1" ht="14.45" customHeight="1">
      <c r="B34" s="34"/>
      <c r="F34" s="37" t="s">
        <v>35</v>
      </c>
      <c r="I34" s="37" t="s">
        <v>34</v>
      </c>
      <c r="J34" s="37" t="s">
        <v>36</v>
      </c>
      <c r="L34" s="34"/>
    </row>
    <row r="35" spans="2:12" s="33" customFormat="1" ht="14.45" customHeight="1">
      <c r="B35" s="34"/>
      <c r="D35" s="114" t="s">
        <v>37</v>
      </c>
      <c r="E35" s="40" t="s">
        <v>38</v>
      </c>
      <c r="F35" s="115">
        <f>ROUND((SUM(BE108:BE115) + SUM(BE135:BE215)),  2)</f>
        <v>0</v>
      </c>
      <c r="G35" s="116"/>
      <c r="H35" s="116"/>
      <c r="I35" s="117">
        <v>0.2</v>
      </c>
      <c r="J35" s="115">
        <f>ROUND(((SUM(BE108:BE115) + SUM(BE135:BE215))*I35),  2)</f>
        <v>0</v>
      </c>
      <c r="L35" s="34"/>
    </row>
    <row r="36" spans="2:12" s="33" customFormat="1" ht="14.45" customHeight="1">
      <c r="B36" s="34"/>
      <c r="E36" s="40" t="s">
        <v>39</v>
      </c>
      <c r="F36" s="115">
        <f>ROUND((SUM(BF108:BF115) + SUM(BF135:BF215)),  2)</f>
        <v>0</v>
      </c>
      <c r="G36" s="116"/>
      <c r="H36" s="116"/>
      <c r="I36" s="117">
        <v>0.2</v>
      </c>
      <c r="J36" s="115">
        <f>ROUND(((SUM(BF108:BF115) + SUM(BF135:BF215))*I36),  2)</f>
        <v>0</v>
      </c>
      <c r="L36" s="34"/>
    </row>
    <row r="37" spans="2:12" s="33" customFormat="1" ht="14.45" hidden="1" customHeight="1">
      <c r="B37" s="34"/>
      <c r="E37" s="26" t="s">
        <v>40</v>
      </c>
      <c r="F37" s="118">
        <f>ROUND((SUM(BG108:BG115) + SUM(BG135:BG215)),  2)</f>
        <v>0</v>
      </c>
      <c r="I37" s="119">
        <v>0.2</v>
      </c>
      <c r="J37" s="118">
        <f>0</f>
        <v>0</v>
      </c>
      <c r="L37" s="34"/>
    </row>
    <row r="38" spans="2:12" s="33" customFormat="1" ht="14.45" hidden="1" customHeight="1">
      <c r="B38" s="34"/>
      <c r="E38" s="26" t="s">
        <v>41</v>
      </c>
      <c r="F38" s="118">
        <f>ROUND((SUM(BH108:BH115) + SUM(BH135:BH215)),  2)</f>
        <v>0</v>
      </c>
      <c r="I38" s="119">
        <v>0.2</v>
      </c>
      <c r="J38" s="118">
        <f>0</f>
        <v>0</v>
      </c>
      <c r="L38" s="34"/>
    </row>
    <row r="39" spans="2:12" s="33" customFormat="1" ht="14.45" hidden="1" customHeight="1">
      <c r="B39" s="34"/>
      <c r="E39" s="40" t="s">
        <v>42</v>
      </c>
      <c r="F39" s="115">
        <f>ROUND((SUM(BI108:BI115) + SUM(BI135:BI215)),  2)</f>
        <v>0</v>
      </c>
      <c r="G39" s="116"/>
      <c r="H39" s="116"/>
      <c r="I39" s="117">
        <v>0</v>
      </c>
      <c r="J39" s="115">
        <f>0</f>
        <v>0</v>
      </c>
      <c r="L39" s="34"/>
    </row>
    <row r="40" spans="2:12" s="33" customFormat="1" ht="6.95" customHeight="1">
      <c r="B40" s="34"/>
      <c r="L40" s="34"/>
    </row>
    <row r="41" spans="2:12" s="33" customFormat="1" ht="25.5" customHeight="1">
      <c r="B41" s="34"/>
      <c r="C41" s="107"/>
      <c r="D41" s="120" t="s">
        <v>43</v>
      </c>
      <c r="E41" s="64"/>
      <c r="F41" s="64"/>
      <c r="G41" s="121" t="s">
        <v>44</v>
      </c>
      <c r="H41" s="122" t="s">
        <v>45</v>
      </c>
      <c r="I41" s="64"/>
      <c r="J41" s="123">
        <f>SUM(J32:J39)</f>
        <v>0</v>
      </c>
      <c r="K41" s="124"/>
      <c r="L41" s="34"/>
    </row>
    <row r="42" spans="2:12" s="33" customFormat="1" ht="14.45" customHeight="1">
      <c r="B42" s="34"/>
      <c r="L42" s="34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33" customFormat="1" ht="14.45" customHeight="1">
      <c r="B50" s="34"/>
      <c r="D50" s="47" t="s">
        <v>46</v>
      </c>
      <c r="E50" s="48"/>
      <c r="F50" s="48"/>
      <c r="G50" s="47" t="s">
        <v>47</v>
      </c>
      <c r="H50" s="48"/>
      <c r="I50" s="48"/>
      <c r="J50" s="48"/>
      <c r="K50" s="48"/>
      <c r="L50" s="34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33" customFormat="1" ht="12.75">
      <c r="B61" s="34"/>
      <c r="D61" s="49" t="s">
        <v>48</v>
      </c>
      <c r="E61" s="36"/>
      <c r="F61" s="125" t="s">
        <v>49</v>
      </c>
      <c r="G61" s="49" t="s">
        <v>48</v>
      </c>
      <c r="H61" s="36"/>
      <c r="I61" s="36"/>
      <c r="J61" s="126" t="s">
        <v>49</v>
      </c>
      <c r="K61" s="36"/>
      <c r="L61" s="34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33" customFormat="1" ht="12.75">
      <c r="B65" s="34"/>
      <c r="D65" s="47" t="s">
        <v>50</v>
      </c>
      <c r="E65" s="48"/>
      <c r="F65" s="48"/>
      <c r="G65" s="47" t="s">
        <v>51</v>
      </c>
      <c r="H65" s="48"/>
      <c r="I65" s="48"/>
      <c r="J65" s="48"/>
      <c r="K65" s="48"/>
      <c r="L65" s="34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33" customFormat="1" ht="12.75">
      <c r="B76" s="34"/>
      <c r="D76" s="49" t="s">
        <v>48</v>
      </c>
      <c r="E76" s="36"/>
      <c r="F76" s="125" t="s">
        <v>49</v>
      </c>
      <c r="G76" s="49" t="s">
        <v>48</v>
      </c>
      <c r="H76" s="36"/>
      <c r="I76" s="36"/>
      <c r="J76" s="126" t="s">
        <v>49</v>
      </c>
      <c r="K76" s="36"/>
      <c r="L76" s="34"/>
    </row>
    <row r="77" spans="2:12" s="33" customFormat="1" ht="14.45" customHeight="1"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34"/>
    </row>
    <row r="81" spans="2:47" s="33" customFormat="1" ht="6.95" customHeight="1"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34"/>
    </row>
    <row r="82" spans="2:47" s="33" customFormat="1" ht="24.95" customHeight="1">
      <c r="B82" s="34"/>
      <c r="C82" s="20" t="s">
        <v>108</v>
      </c>
      <c r="L82" s="34"/>
    </row>
    <row r="83" spans="2:47" s="33" customFormat="1" ht="6.95" customHeight="1">
      <c r="B83" s="34"/>
      <c r="L83" s="34"/>
    </row>
    <row r="84" spans="2:47" s="33" customFormat="1" ht="12" customHeight="1">
      <c r="B84" s="34"/>
      <c r="C84" s="26" t="s">
        <v>13</v>
      </c>
      <c r="L84" s="34"/>
    </row>
    <row r="85" spans="2:47" s="33" customFormat="1" ht="16.5" customHeight="1">
      <c r="B85" s="34"/>
      <c r="E85" s="244" t="str">
        <f>E7</f>
        <v>Rekonštrukcia farmy Terezov - Objekt SO.27 - spojovacia chodba</v>
      </c>
      <c r="F85" s="244"/>
      <c r="G85" s="244"/>
      <c r="H85" s="244"/>
      <c r="L85" s="34"/>
    </row>
    <row r="86" spans="2:47" s="33" customFormat="1" ht="12" customHeight="1">
      <c r="B86" s="34"/>
      <c r="C86" s="26" t="s">
        <v>105</v>
      </c>
      <c r="L86" s="34"/>
    </row>
    <row r="87" spans="2:47" s="33" customFormat="1" ht="16.5" customHeight="1">
      <c r="B87" s="34"/>
      <c r="E87" s="227" t="str">
        <f>E9</f>
        <v>odvod - Odvodnenie obslužnej komunikácie</v>
      </c>
      <c r="F87" s="227"/>
      <c r="G87" s="227"/>
      <c r="H87" s="227"/>
      <c r="L87" s="34"/>
    </row>
    <row r="88" spans="2:47" s="33" customFormat="1" ht="6.95" customHeight="1">
      <c r="B88" s="34"/>
      <c r="L88" s="34"/>
    </row>
    <row r="89" spans="2:47" s="33" customFormat="1" ht="12" customHeight="1">
      <c r="B89" s="34"/>
      <c r="C89" s="26" t="s">
        <v>17</v>
      </c>
      <c r="F89" s="24" t="str">
        <f>F12</f>
        <v>Kútniky</v>
      </c>
      <c r="I89" s="26" t="s">
        <v>19</v>
      </c>
      <c r="J89" s="60" t="str">
        <f>IF(J12="","",J12)</f>
        <v>Vyplň údaj</v>
      </c>
      <c r="L89" s="34"/>
    </row>
    <row r="90" spans="2:47" s="33" customFormat="1" ht="6.95" customHeight="1">
      <c r="B90" s="34"/>
      <c r="L90" s="34"/>
    </row>
    <row r="91" spans="2:47" s="33" customFormat="1" ht="25.7" customHeight="1">
      <c r="B91" s="34"/>
      <c r="C91" s="26" t="s">
        <v>20</v>
      </c>
      <c r="F91" s="24" t="str">
        <f>E15</f>
        <v>PD Kútniky s.r.o.</v>
      </c>
      <c r="I91" s="26" t="s">
        <v>25</v>
      </c>
      <c r="J91" s="29" t="str">
        <f>E21</f>
        <v xml:space="preserve">Ing.arch. Žalman, CSc </v>
      </c>
      <c r="L91" s="34"/>
    </row>
    <row r="92" spans="2:47" s="33" customFormat="1" ht="15.2" customHeight="1">
      <c r="B92" s="34"/>
      <c r="C92" s="26" t="s">
        <v>23</v>
      </c>
      <c r="F92" s="24" t="str">
        <f>IF(E18="","",E18)</f>
        <v>Vyplň údaj</v>
      </c>
      <c r="I92" s="26" t="s">
        <v>28</v>
      </c>
      <c r="J92" s="29" t="str">
        <f>E24</f>
        <v>Rosoft s.r.o.</v>
      </c>
      <c r="L92" s="34"/>
    </row>
    <row r="93" spans="2:47" s="33" customFormat="1" ht="10.35" customHeight="1">
      <c r="B93" s="34"/>
      <c r="L93" s="34"/>
    </row>
    <row r="94" spans="2:47" s="33" customFormat="1" ht="29.25" customHeight="1">
      <c r="B94" s="34"/>
      <c r="C94" s="127" t="s">
        <v>109</v>
      </c>
      <c r="D94" s="107"/>
      <c r="E94" s="107"/>
      <c r="F94" s="107"/>
      <c r="G94" s="107"/>
      <c r="H94" s="107"/>
      <c r="I94" s="107"/>
      <c r="J94" s="128" t="s">
        <v>110</v>
      </c>
      <c r="K94" s="107"/>
      <c r="L94" s="34"/>
    </row>
    <row r="95" spans="2:47" s="33" customFormat="1" ht="10.35" customHeight="1">
      <c r="B95" s="34"/>
      <c r="L95" s="34"/>
    </row>
    <row r="96" spans="2:47" s="33" customFormat="1" ht="22.9" customHeight="1">
      <c r="B96" s="34"/>
      <c r="C96" s="129" t="s">
        <v>111</v>
      </c>
      <c r="J96" s="74">
        <f>J135</f>
        <v>0</v>
      </c>
      <c r="L96" s="34"/>
      <c r="AU96" s="16" t="s">
        <v>112</v>
      </c>
    </row>
    <row r="97" spans="2:65" s="130" customFormat="1" ht="24.95" customHeight="1">
      <c r="B97" s="131"/>
      <c r="D97" s="132" t="s">
        <v>113</v>
      </c>
      <c r="E97" s="133"/>
      <c r="F97" s="133"/>
      <c r="G97" s="133"/>
      <c r="H97" s="133"/>
      <c r="I97" s="133"/>
      <c r="J97" s="134">
        <f>J136</f>
        <v>0</v>
      </c>
      <c r="L97" s="131"/>
    </row>
    <row r="98" spans="2:65" s="135" customFormat="1" ht="19.899999999999999" customHeight="1">
      <c r="B98" s="136"/>
      <c r="D98" s="137" t="s">
        <v>912</v>
      </c>
      <c r="E98" s="138"/>
      <c r="F98" s="138"/>
      <c r="G98" s="138"/>
      <c r="H98" s="138"/>
      <c r="I98" s="138"/>
      <c r="J98" s="139">
        <f>J137</f>
        <v>0</v>
      </c>
      <c r="L98" s="136"/>
    </row>
    <row r="99" spans="2:65" s="135" customFormat="1" ht="19.899999999999999" customHeight="1">
      <c r="B99" s="136"/>
      <c r="D99" s="137" t="s">
        <v>913</v>
      </c>
      <c r="E99" s="138"/>
      <c r="F99" s="138"/>
      <c r="G99" s="138"/>
      <c r="H99" s="138"/>
      <c r="I99" s="138"/>
      <c r="J99" s="139">
        <f>J156</f>
        <v>0</v>
      </c>
      <c r="L99" s="136"/>
    </row>
    <row r="100" spans="2:65" s="135" customFormat="1" ht="19.899999999999999" customHeight="1">
      <c r="B100" s="136"/>
      <c r="D100" s="137" t="s">
        <v>118</v>
      </c>
      <c r="E100" s="138"/>
      <c r="F100" s="138"/>
      <c r="G100" s="138"/>
      <c r="H100" s="138"/>
      <c r="I100" s="138"/>
      <c r="J100" s="139">
        <f>J167</f>
        <v>0</v>
      </c>
      <c r="L100" s="136"/>
    </row>
    <row r="101" spans="2:65" s="135" customFormat="1" ht="19.899999999999999" customHeight="1">
      <c r="B101" s="136"/>
      <c r="D101" s="137" t="s">
        <v>484</v>
      </c>
      <c r="E101" s="138"/>
      <c r="F101" s="138"/>
      <c r="G101" s="138"/>
      <c r="H101" s="138"/>
      <c r="I101" s="138"/>
      <c r="J101" s="139">
        <f>J174</f>
        <v>0</v>
      </c>
      <c r="L101" s="136"/>
    </row>
    <row r="102" spans="2:65" s="135" customFormat="1" ht="19.899999999999999" customHeight="1">
      <c r="B102" s="136"/>
      <c r="D102" s="137" t="s">
        <v>120</v>
      </c>
      <c r="E102" s="138"/>
      <c r="F102" s="138"/>
      <c r="G102" s="138"/>
      <c r="H102" s="138"/>
      <c r="I102" s="138"/>
      <c r="J102" s="139">
        <f>J203</f>
        <v>0</v>
      </c>
      <c r="L102" s="136"/>
    </row>
    <row r="103" spans="2:65" s="135" customFormat="1" ht="19.899999999999999" customHeight="1">
      <c r="B103" s="136"/>
      <c r="D103" s="137" t="s">
        <v>914</v>
      </c>
      <c r="E103" s="138"/>
      <c r="F103" s="138"/>
      <c r="G103" s="138"/>
      <c r="H103" s="138"/>
      <c r="I103" s="138"/>
      <c r="J103" s="139">
        <f>J209</f>
        <v>0</v>
      </c>
      <c r="L103" s="136"/>
    </row>
    <row r="104" spans="2:65" s="130" customFormat="1" ht="24.95" customHeight="1">
      <c r="B104" s="131"/>
      <c r="D104" s="132" t="s">
        <v>122</v>
      </c>
      <c r="E104" s="133"/>
      <c r="F104" s="133"/>
      <c r="G104" s="133"/>
      <c r="H104" s="133"/>
      <c r="I104" s="133"/>
      <c r="J104" s="134">
        <f>J211</f>
        <v>0</v>
      </c>
      <c r="L104" s="131"/>
    </row>
    <row r="105" spans="2:65" s="135" customFormat="1" ht="19.899999999999999" customHeight="1">
      <c r="B105" s="136"/>
      <c r="D105" s="137" t="s">
        <v>915</v>
      </c>
      <c r="E105" s="138"/>
      <c r="F105" s="138"/>
      <c r="G105" s="138"/>
      <c r="H105" s="138"/>
      <c r="I105" s="138"/>
      <c r="J105" s="139">
        <f>J212</f>
        <v>0</v>
      </c>
      <c r="L105" s="136"/>
    </row>
    <row r="106" spans="2:65" s="33" customFormat="1" ht="21.95" customHeight="1">
      <c r="B106" s="34"/>
      <c r="L106" s="34"/>
    </row>
    <row r="107" spans="2:65" s="33" customFormat="1" ht="6.95" customHeight="1">
      <c r="B107" s="34"/>
      <c r="L107" s="34"/>
    </row>
    <row r="108" spans="2:65" s="33" customFormat="1" ht="29.25" customHeight="1">
      <c r="B108" s="34"/>
      <c r="C108" s="129" t="s">
        <v>127</v>
      </c>
      <c r="J108" s="140">
        <f>ROUND(J109 + J110 + J111 + J112 + J113 + J114,2)</f>
        <v>0</v>
      </c>
      <c r="L108" s="34"/>
      <c r="N108" s="141" t="s">
        <v>37</v>
      </c>
    </row>
    <row r="109" spans="2:65" s="33" customFormat="1" ht="18" customHeight="1">
      <c r="B109" s="142"/>
      <c r="C109" s="143"/>
      <c r="D109" s="242" t="s">
        <v>128</v>
      </c>
      <c r="E109" s="242"/>
      <c r="F109" s="242"/>
      <c r="G109" s="143"/>
      <c r="H109" s="143"/>
      <c r="I109" s="143"/>
      <c r="J109" s="98">
        <v>0</v>
      </c>
      <c r="K109" s="143"/>
      <c r="L109" s="142"/>
      <c r="M109" s="143"/>
      <c r="N109" s="144" t="s">
        <v>39</v>
      </c>
      <c r="O109" s="143"/>
      <c r="P109" s="143"/>
      <c r="Q109" s="143"/>
      <c r="R109" s="143"/>
      <c r="S109" s="143"/>
      <c r="T109" s="143"/>
      <c r="U109" s="143"/>
      <c r="V109" s="143"/>
      <c r="W109" s="143"/>
      <c r="X109" s="143"/>
      <c r="Y109" s="143"/>
      <c r="Z109" s="143"/>
      <c r="AA109" s="143"/>
      <c r="AB109" s="143"/>
      <c r="AC109" s="143"/>
      <c r="AD109" s="143"/>
      <c r="AE109" s="143"/>
      <c r="AF109" s="143"/>
      <c r="AG109" s="143"/>
      <c r="AH109" s="143"/>
      <c r="AI109" s="143"/>
      <c r="AJ109" s="143"/>
      <c r="AK109" s="143"/>
      <c r="AL109" s="143"/>
      <c r="AM109" s="143"/>
      <c r="AN109" s="143"/>
      <c r="AO109" s="143"/>
      <c r="AP109" s="143"/>
      <c r="AQ109" s="143"/>
      <c r="AR109" s="143"/>
      <c r="AS109" s="143"/>
      <c r="AT109" s="143"/>
      <c r="AU109" s="143"/>
      <c r="AV109" s="143"/>
      <c r="AW109" s="143"/>
      <c r="AX109" s="143"/>
      <c r="AY109" s="145" t="s">
        <v>129</v>
      </c>
      <c r="AZ109" s="143"/>
      <c r="BA109" s="143"/>
      <c r="BB109" s="143"/>
      <c r="BC109" s="143"/>
      <c r="BD109" s="143"/>
      <c r="BE109" s="146">
        <f t="shared" ref="BE109:BE114" si="0">IF(N109="základná",J109,0)</f>
        <v>0</v>
      </c>
      <c r="BF109" s="146">
        <f t="shared" ref="BF109:BF114" si="1">IF(N109="znížená",J109,0)</f>
        <v>0</v>
      </c>
      <c r="BG109" s="146">
        <f t="shared" ref="BG109:BG114" si="2">IF(N109="zákl. prenesená",J109,0)</f>
        <v>0</v>
      </c>
      <c r="BH109" s="146">
        <f t="shared" ref="BH109:BH114" si="3">IF(N109="zníž. prenesená",J109,0)</f>
        <v>0</v>
      </c>
      <c r="BI109" s="146">
        <f t="shared" ref="BI109:BI114" si="4">IF(N109="nulová",J109,0)</f>
        <v>0</v>
      </c>
      <c r="BJ109" s="145" t="s">
        <v>130</v>
      </c>
      <c r="BK109" s="143"/>
      <c r="BL109" s="143"/>
      <c r="BM109" s="143"/>
    </row>
    <row r="110" spans="2:65" s="33" customFormat="1" ht="18" customHeight="1">
      <c r="B110" s="142"/>
      <c r="C110" s="143"/>
      <c r="D110" s="242" t="s">
        <v>131</v>
      </c>
      <c r="E110" s="242"/>
      <c r="F110" s="242"/>
      <c r="G110" s="143"/>
      <c r="H110" s="143"/>
      <c r="I110" s="143"/>
      <c r="J110" s="98">
        <v>0</v>
      </c>
      <c r="K110" s="143"/>
      <c r="L110" s="142"/>
      <c r="M110" s="143"/>
      <c r="N110" s="144" t="s">
        <v>39</v>
      </c>
      <c r="O110" s="143"/>
      <c r="P110" s="143"/>
      <c r="Q110" s="143"/>
      <c r="R110" s="143"/>
      <c r="S110" s="143"/>
      <c r="T110" s="143"/>
      <c r="U110" s="143"/>
      <c r="V110" s="143"/>
      <c r="W110" s="143"/>
      <c r="X110" s="143"/>
      <c r="Y110" s="143"/>
      <c r="Z110" s="143"/>
      <c r="AA110" s="143"/>
      <c r="AB110" s="143"/>
      <c r="AC110" s="143"/>
      <c r="AD110" s="143"/>
      <c r="AE110" s="143"/>
      <c r="AF110" s="143"/>
      <c r="AG110" s="143"/>
      <c r="AH110" s="143"/>
      <c r="AI110" s="143"/>
      <c r="AJ110" s="143"/>
      <c r="AK110" s="143"/>
      <c r="AL110" s="143"/>
      <c r="AM110" s="143"/>
      <c r="AN110" s="143"/>
      <c r="AO110" s="143"/>
      <c r="AP110" s="143"/>
      <c r="AQ110" s="143"/>
      <c r="AR110" s="143"/>
      <c r="AS110" s="143"/>
      <c r="AT110" s="143"/>
      <c r="AU110" s="143"/>
      <c r="AV110" s="143"/>
      <c r="AW110" s="143"/>
      <c r="AX110" s="143"/>
      <c r="AY110" s="145" t="s">
        <v>129</v>
      </c>
      <c r="AZ110" s="143"/>
      <c r="BA110" s="143"/>
      <c r="BB110" s="143"/>
      <c r="BC110" s="143"/>
      <c r="BD110" s="143"/>
      <c r="BE110" s="146">
        <f t="shared" si="0"/>
        <v>0</v>
      </c>
      <c r="BF110" s="146">
        <f t="shared" si="1"/>
        <v>0</v>
      </c>
      <c r="BG110" s="146">
        <f t="shared" si="2"/>
        <v>0</v>
      </c>
      <c r="BH110" s="146">
        <f t="shared" si="3"/>
        <v>0</v>
      </c>
      <c r="BI110" s="146">
        <f t="shared" si="4"/>
        <v>0</v>
      </c>
      <c r="BJ110" s="145" t="s">
        <v>130</v>
      </c>
      <c r="BK110" s="143"/>
      <c r="BL110" s="143"/>
      <c r="BM110" s="143"/>
    </row>
    <row r="111" spans="2:65" s="33" customFormat="1" ht="18" customHeight="1">
      <c r="B111" s="142"/>
      <c r="C111" s="143"/>
      <c r="D111" s="242" t="s">
        <v>132</v>
      </c>
      <c r="E111" s="242"/>
      <c r="F111" s="242"/>
      <c r="G111" s="143"/>
      <c r="H111" s="143"/>
      <c r="I111" s="143"/>
      <c r="J111" s="98">
        <v>0</v>
      </c>
      <c r="K111" s="143"/>
      <c r="L111" s="142"/>
      <c r="M111" s="143"/>
      <c r="N111" s="144" t="s">
        <v>39</v>
      </c>
      <c r="O111" s="143"/>
      <c r="P111" s="143"/>
      <c r="Q111" s="143"/>
      <c r="R111" s="143"/>
      <c r="S111" s="143"/>
      <c r="T111" s="143"/>
      <c r="U111" s="143"/>
      <c r="V111" s="143"/>
      <c r="W111" s="143"/>
      <c r="X111" s="143"/>
      <c r="Y111" s="143"/>
      <c r="Z111" s="143"/>
      <c r="AA111" s="143"/>
      <c r="AB111" s="143"/>
      <c r="AC111" s="143"/>
      <c r="AD111" s="143"/>
      <c r="AE111" s="143"/>
      <c r="AF111" s="143"/>
      <c r="AG111" s="143"/>
      <c r="AH111" s="143"/>
      <c r="AI111" s="143"/>
      <c r="AJ111" s="143"/>
      <c r="AK111" s="143"/>
      <c r="AL111" s="143"/>
      <c r="AM111" s="143"/>
      <c r="AN111" s="143"/>
      <c r="AO111" s="143"/>
      <c r="AP111" s="143"/>
      <c r="AQ111" s="143"/>
      <c r="AR111" s="143"/>
      <c r="AS111" s="143"/>
      <c r="AT111" s="143"/>
      <c r="AU111" s="143"/>
      <c r="AV111" s="143"/>
      <c r="AW111" s="143"/>
      <c r="AX111" s="143"/>
      <c r="AY111" s="145" t="s">
        <v>129</v>
      </c>
      <c r="AZ111" s="143"/>
      <c r="BA111" s="143"/>
      <c r="BB111" s="143"/>
      <c r="BC111" s="143"/>
      <c r="BD111" s="143"/>
      <c r="BE111" s="146">
        <f t="shared" si="0"/>
        <v>0</v>
      </c>
      <c r="BF111" s="146">
        <f t="shared" si="1"/>
        <v>0</v>
      </c>
      <c r="BG111" s="146">
        <f t="shared" si="2"/>
        <v>0</v>
      </c>
      <c r="BH111" s="146">
        <f t="shared" si="3"/>
        <v>0</v>
      </c>
      <c r="BI111" s="146">
        <f t="shared" si="4"/>
        <v>0</v>
      </c>
      <c r="BJ111" s="145" t="s">
        <v>130</v>
      </c>
      <c r="BK111" s="143"/>
      <c r="BL111" s="143"/>
      <c r="BM111" s="143"/>
    </row>
    <row r="112" spans="2:65" s="33" customFormat="1" ht="18" customHeight="1">
      <c r="B112" s="142"/>
      <c r="C112" s="143"/>
      <c r="D112" s="242" t="s">
        <v>133</v>
      </c>
      <c r="E112" s="242"/>
      <c r="F112" s="242"/>
      <c r="G112" s="143"/>
      <c r="H112" s="143"/>
      <c r="I112" s="143"/>
      <c r="J112" s="98">
        <v>0</v>
      </c>
      <c r="K112" s="143"/>
      <c r="L112" s="142"/>
      <c r="M112" s="143"/>
      <c r="N112" s="144" t="s">
        <v>39</v>
      </c>
      <c r="O112" s="143"/>
      <c r="P112" s="143"/>
      <c r="Q112" s="143"/>
      <c r="R112" s="143"/>
      <c r="S112" s="143"/>
      <c r="T112" s="143"/>
      <c r="U112" s="143"/>
      <c r="V112" s="143"/>
      <c r="W112" s="143"/>
      <c r="X112" s="143"/>
      <c r="Y112" s="143"/>
      <c r="Z112" s="143"/>
      <c r="AA112" s="143"/>
      <c r="AB112" s="143"/>
      <c r="AC112" s="143"/>
      <c r="AD112" s="143"/>
      <c r="AE112" s="143"/>
      <c r="AF112" s="143"/>
      <c r="AG112" s="143"/>
      <c r="AH112" s="143"/>
      <c r="AI112" s="143"/>
      <c r="AJ112" s="143"/>
      <c r="AK112" s="143"/>
      <c r="AL112" s="143"/>
      <c r="AM112" s="143"/>
      <c r="AN112" s="143"/>
      <c r="AO112" s="143"/>
      <c r="AP112" s="143"/>
      <c r="AQ112" s="143"/>
      <c r="AR112" s="143"/>
      <c r="AS112" s="143"/>
      <c r="AT112" s="143"/>
      <c r="AU112" s="143"/>
      <c r="AV112" s="143"/>
      <c r="AW112" s="143"/>
      <c r="AX112" s="143"/>
      <c r="AY112" s="145" t="s">
        <v>129</v>
      </c>
      <c r="AZ112" s="143"/>
      <c r="BA112" s="143"/>
      <c r="BB112" s="143"/>
      <c r="BC112" s="143"/>
      <c r="BD112" s="143"/>
      <c r="BE112" s="146">
        <f t="shared" si="0"/>
        <v>0</v>
      </c>
      <c r="BF112" s="146">
        <f t="shared" si="1"/>
        <v>0</v>
      </c>
      <c r="BG112" s="146">
        <f t="shared" si="2"/>
        <v>0</v>
      </c>
      <c r="BH112" s="146">
        <f t="shared" si="3"/>
        <v>0</v>
      </c>
      <c r="BI112" s="146">
        <f t="shared" si="4"/>
        <v>0</v>
      </c>
      <c r="BJ112" s="145" t="s">
        <v>130</v>
      </c>
      <c r="BK112" s="143"/>
      <c r="BL112" s="143"/>
      <c r="BM112" s="143"/>
    </row>
    <row r="113" spans="2:65" s="33" customFormat="1" ht="18" customHeight="1">
      <c r="B113" s="142"/>
      <c r="C113" s="143"/>
      <c r="D113" s="242" t="s">
        <v>134</v>
      </c>
      <c r="E113" s="242"/>
      <c r="F113" s="242"/>
      <c r="G113" s="143"/>
      <c r="H113" s="143"/>
      <c r="I113" s="143"/>
      <c r="J113" s="98">
        <v>0</v>
      </c>
      <c r="K113" s="143"/>
      <c r="L113" s="142"/>
      <c r="M113" s="143"/>
      <c r="N113" s="144" t="s">
        <v>39</v>
      </c>
      <c r="O113" s="143"/>
      <c r="P113" s="143"/>
      <c r="Q113" s="143"/>
      <c r="R113" s="143"/>
      <c r="S113" s="143"/>
      <c r="T113" s="143"/>
      <c r="U113" s="143"/>
      <c r="V113" s="143"/>
      <c r="W113" s="143"/>
      <c r="X113" s="143"/>
      <c r="Y113" s="143"/>
      <c r="Z113" s="143"/>
      <c r="AA113" s="143"/>
      <c r="AB113" s="143"/>
      <c r="AC113" s="143"/>
      <c r="AD113" s="143"/>
      <c r="AE113" s="143"/>
      <c r="AF113" s="143"/>
      <c r="AG113" s="143"/>
      <c r="AH113" s="143"/>
      <c r="AI113" s="143"/>
      <c r="AJ113" s="143"/>
      <c r="AK113" s="143"/>
      <c r="AL113" s="143"/>
      <c r="AM113" s="143"/>
      <c r="AN113" s="143"/>
      <c r="AO113" s="143"/>
      <c r="AP113" s="143"/>
      <c r="AQ113" s="143"/>
      <c r="AR113" s="143"/>
      <c r="AS113" s="143"/>
      <c r="AT113" s="143"/>
      <c r="AU113" s="143"/>
      <c r="AV113" s="143"/>
      <c r="AW113" s="143"/>
      <c r="AX113" s="143"/>
      <c r="AY113" s="145" t="s">
        <v>129</v>
      </c>
      <c r="AZ113" s="143"/>
      <c r="BA113" s="143"/>
      <c r="BB113" s="143"/>
      <c r="BC113" s="143"/>
      <c r="BD113" s="143"/>
      <c r="BE113" s="146">
        <f t="shared" si="0"/>
        <v>0</v>
      </c>
      <c r="BF113" s="146">
        <f t="shared" si="1"/>
        <v>0</v>
      </c>
      <c r="BG113" s="146">
        <f t="shared" si="2"/>
        <v>0</v>
      </c>
      <c r="BH113" s="146">
        <f t="shared" si="3"/>
        <v>0</v>
      </c>
      <c r="BI113" s="146">
        <f t="shared" si="4"/>
        <v>0</v>
      </c>
      <c r="BJ113" s="145" t="s">
        <v>130</v>
      </c>
      <c r="BK113" s="143"/>
      <c r="BL113" s="143"/>
      <c r="BM113" s="143"/>
    </row>
    <row r="114" spans="2:65" s="33" customFormat="1" ht="18" customHeight="1">
      <c r="B114" s="142"/>
      <c r="C114" s="143"/>
      <c r="D114" s="147" t="s">
        <v>135</v>
      </c>
      <c r="E114" s="143"/>
      <c r="F114" s="143"/>
      <c r="G114" s="143"/>
      <c r="H114" s="143"/>
      <c r="I114" s="143"/>
      <c r="J114" s="98">
        <f>ROUND(J30*T114,2)</f>
        <v>0</v>
      </c>
      <c r="K114" s="143"/>
      <c r="L114" s="142"/>
      <c r="M114" s="143"/>
      <c r="N114" s="144" t="s">
        <v>39</v>
      </c>
      <c r="O114" s="143"/>
      <c r="P114" s="143"/>
      <c r="Q114" s="143"/>
      <c r="R114" s="143"/>
      <c r="S114" s="143"/>
      <c r="T114" s="143"/>
      <c r="U114" s="143"/>
      <c r="V114" s="143"/>
      <c r="W114" s="143"/>
      <c r="X114" s="143"/>
      <c r="Y114" s="143"/>
      <c r="Z114" s="143"/>
      <c r="AA114" s="143"/>
      <c r="AB114" s="143"/>
      <c r="AC114" s="143"/>
      <c r="AD114" s="143"/>
      <c r="AE114" s="143"/>
      <c r="AF114" s="143"/>
      <c r="AG114" s="143"/>
      <c r="AH114" s="143"/>
      <c r="AI114" s="143"/>
      <c r="AJ114" s="143"/>
      <c r="AK114" s="143"/>
      <c r="AL114" s="143"/>
      <c r="AM114" s="143"/>
      <c r="AN114" s="143"/>
      <c r="AO114" s="143"/>
      <c r="AP114" s="143"/>
      <c r="AQ114" s="143"/>
      <c r="AR114" s="143"/>
      <c r="AS114" s="143"/>
      <c r="AT114" s="143"/>
      <c r="AU114" s="143"/>
      <c r="AV114" s="143"/>
      <c r="AW114" s="143"/>
      <c r="AX114" s="143"/>
      <c r="AY114" s="145" t="s">
        <v>136</v>
      </c>
      <c r="AZ114" s="143"/>
      <c r="BA114" s="143"/>
      <c r="BB114" s="143"/>
      <c r="BC114" s="143"/>
      <c r="BD114" s="143"/>
      <c r="BE114" s="146">
        <f t="shared" si="0"/>
        <v>0</v>
      </c>
      <c r="BF114" s="146">
        <f t="shared" si="1"/>
        <v>0</v>
      </c>
      <c r="BG114" s="146">
        <f t="shared" si="2"/>
        <v>0</v>
      </c>
      <c r="BH114" s="146">
        <f t="shared" si="3"/>
        <v>0</v>
      </c>
      <c r="BI114" s="146">
        <f t="shared" si="4"/>
        <v>0</v>
      </c>
      <c r="BJ114" s="145" t="s">
        <v>130</v>
      </c>
      <c r="BK114" s="143"/>
      <c r="BL114" s="143"/>
      <c r="BM114" s="143"/>
    </row>
    <row r="115" spans="2:65" s="33" customFormat="1">
      <c r="B115" s="34"/>
      <c r="L115" s="34"/>
    </row>
    <row r="116" spans="2:65" s="33" customFormat="1" ht="29.25" customHeight="1">
      <c r="B116" s="34"/>
      <c r="C116" s="106" t="s">
        <v>103</v>
      </c>
      <c r="D116" s="107"/>
      <c r="E116" s="107"/>
      <c r="F116" s="107"/>
      <c r="G116" s="107"/>
      <c r="H116" s="107"/>
      <c r="I116" s="107"/>
      <c r="J116" s="108">
        <f>ROUND(J96+J108,2)</f>
        <v>0</v>
      </c>
      <c r="K116" s="107"/>
      <c r="L116" s="34"/>
    </row>
    <row r="117" spans="2:65" s="33" customFormat="1" ht="6.95" customHeight="1">
      <c r="B117" s="50"/>
      <c r="C117" s="51"/>
      <c r="D117" s="51"/>
      <c r="E117" s="51"/>
      <c r="F117" s="51"/>
      <c r="G117" s="51"/>
      <c r="H117" s="51"/>
      <c r="I117" s="51"/>
      <c r="J117" s="51"/>
      <c r="K117" s="51"/>
      <c r="L117" s="34"/>
    </row>
    <row r="121" spans="2:65" s="33" customFormat="1" ht="6.95" customHeight="1">
      <c r="B121" s="52"/>
      <c r="C121" s="53"/>
      <c r="D121" s="53"/>
      <c r="E121" s="53"/>
      <c r="F121" s="53"/>
      <c r="G121" s="53"/>
      <c r="H121" s="53"/>
      <c r="I121" s="53"/>
      <c r="J121" s="53"/>
      <c r="K121" s="53"/>
      <c r="L121" s="34"/>
    </row>
    <row r="122" spans="2:65" s="33" customFormat="1" ht="24.95" customHeight="1">
      <c r="B122" s="34"/>
      <c r="C122" s="20" t="s">
        <v>137</v>
      </c>
      <c r="L122" s="34"/>
    </row>
    <row r="123" spans="2:65" s="33" customFormat="1" ht="6.95" customHeight="1">
      <c r="B123" s="34"/>
      <c r="L123" s="34"/>
    </row>
    <row r="124" spans="2:65" s="33" customFormat="1" ht="12" customHeight="1">
      <c r="B124" s="34"/>
      <c r="C124" s="26" t="s">
        <v>13</v>
      </c>
      <c r="L124" s="34"/>
    </row>
    <row r="125" spans="2:65" s="33" customFormat="1" ht="16.5" customHeight="1">
      <c r="B125" s="34"/>
      <c r="E125" s="244" t="str">
        <f>E7</f>
        <v>Rekonštrukcia farmy Terezov - Objekt SO.27 - spojovacia chodba</v>
      </c>
      <c r="F125" s="244"/>
      <c r="G125" s="244"/>
      <c r="H125" s="244"/>
      <c r="L125" s="34"/>
    </row>
    <row r="126" spans="2:65" s="33" customFormat="1" ht="12" customHeight="1">
      <c r="B126" s="34"/>
      <c r="C126" s="26" t="s">
        <v>105</v>
      </c>
      <c r="L126" s="34"/>
    </row>
    <row r="127" spans="2:65" s="33" customFormat="1" ht="16.5" customHeight="1">
      <c r="B127" s="34"/>
      <c r="E127" s="227" t="str">
        <f>E9</f>
        <v>odvod - Odvodnenie obslužnej komunikácie</v>
      </c>
      <c r="F127" s="227"/>
      <c r="G127" s="227"/>
      <c r="H127" s="227"/>
      <c r="L127" s="34"/>
    </row>
    <row r="128" spans="2:65" s="33" customFormat="1" ht="6.95" customHeight="1">
      <c r="B128" s="34"/>
      <c r="L128" s="34"/>
    </row>
    <row r="129" spans="2:65" s="33" customFormat="1" ht="12" customHeight="1">
      <c r="B129" s="34"/>
      <c r="C129" s="26" t="s">
        <v>17</v>
      </c>
      <c r="F129" s="24" t="str">
        <f>F12</f>
        <v>Kútniky</v>
      </c>
      <c r="I129" s="26" t="s">
        <v>19</v>
      </c>
      <c r="J129" s="60" t="str">
        <f>IF(J12="","",J12)</f>
        <v>Vyplň údaj</v>
      </c>
      <c r="L129" s="34"/>
    </row>
    <row r="130" spans="2:65" s="33" customFormat="1" ht="6.95" customHeight="1">
      <c r="B130" s="34"/>
      <c r="L130" s="34"/>
    </row>
    <row r="131" spans="2:65" s="33" customFormat="1" ht="25.7" customHeight="1">
      <c r="B131" s="34"/>
      <c r="C131" s="26" t="s">
        <v>20</v>
      </c>
      <c r="F131" s="24" t="str">
        <f>E15</f>
        <v>PD Kútniky s.r.o.</v>
      </c>
      <c r="I131" s="26" t="s">
        <v>25</v>
      </c>
      <c r="J131" s="29" t="str">
        <f>E21</f>
        <v xml:space="preserve">Ing.arch. Žalman, CSc </v>
      </c>
      <c r="L131" s="34"/>
    </row>
    <row r="132" spans="2:65" s="33" customFormat="1" ht="15.2" customHeight="1">
      <c r="B132" s="34"/>
      <c r="C132" s="26" t="s">
        <v>23</v>
      </c>
      <c r="F132" s="24" t="str">
        <f>IF(E18="","",E18)</f>
        <v>Vyplň údaj</v>
      </c>
      <c r="I132" s="26" t="s">
        <v>28</v>
      </c>
      <c r="J132" s="29" t="str">
        <f>E24</f>
        <v>Rosoft s.r.o.</v>
      </c>
      <c r="L132" s="34"/>
    </row>
    <row r="133" spans="2:65" s="33" customFormat="1" ht="10.35" customHeight="1">
      <c r="B133" s="34"/>
      <c r="L133" s="34"/>
    </row>
    <row r="134" spans="2:65" s="148" customFormat="1" ht="29.25" customHeight="1">
      <c r="B134" s="149"/>
      <c r="C134" s="150" t="s">
        <v>138</v>
      </c>
      <c r="D134" s="151" t="s">
        <v>58</v>
      </c>
      <c r="E134" s="151" t="s">
        <v>54</v>
      </c>
      <c r="F134" s="151" t="s">
        <v>55</v>
      </c>
      <c r="G134" s="151" t="s">
        <v>139</v>
      </c>
      <c r="H134" s="151" t="s">
        <v>140</v>
      </c>
      <c r="I134" s="151" t="s">
        <v>141</v>
      </c>
      <c r="J134" s="152" t="s">
        <v>110</v>
      </c>
      <c r="K134" s="153" t="s">
        <v>142</v>
      </c>
      <c r="L134" s="149"/>
      <c r="M134" s="66"/>
      <c r="N134" s="67" t="s">
        <v>37</v>
      </c>
      <c r="O134" s="67" t="s">
        <v>143</v>
      </c>
      <c r="P134" s="67" t="s">
        <v>144</v>
      </c>
      <c r="Q134" s="67" t="s">
        <v>145</v>
      </c>
      <c r="R134" s="67" t="s">
        <v>146</v>
      </c>
      <c r="S134" s="67" t="s">
        <v>147</v>
      </c>
      <c r="T134" s="68" t="s">
        <v>148</v>
      </c>
    </row>
    <row r="135" spans="2:65" s="33" customFormat="1" ht="22.9" customHeight="1">
      <c r="B135" s="34"/>
      <c r="C135" s="72" t="s">
        <v>107</v>
      </c>
      <c r="J135" s="154">
        <f>BK135</f>
        <v>0</v>
      </c>
      <c r="L135" s="34"/>
      <c r="M135" s="69"/>
      <c r="N135" s="61"/>
      <c r="O135" s="61"/>
      <c r="P135" s="155">
        <f>P136+P211</f>
        <v>0</v>
      </c>
      <c r="Q135" s="61"/>
      <c r="R135" s="155">
        <f>R136+R211</f>
        <v>5.0231406499999993</v>
      </c>
      <c r="S135" s="61"/>
      <c r="T135" s="156">
        <f>T136+T211</f>
        <v>0.22500000000000001</v>
      </c>
      <c r="AT135" s="16" t="s">
        <v>72</v>
      </c>
      <c r="AU135" s="16" t="s">
        <v>112</v>
      </c>
      <c r="BK135" s="157">
        <f>BK136+BK211</f>
        <v>0</v>
      </c>
    </row>
    <row r="136" spans="2:65" s="158" customFormat="1" ht="25.9" customHeight="1">
      <c r="B136" s="159"/>
      <c r="D136" s="160" t="s">
        <v>72</v>
      </c>
      <c r="E136" s="161" t="s">
        <v>149</v>
      </c>
      <c r="F136" s="161" t="s">
        <v>150</v>
      </c>
      <c r="I136" s="162"/>
      <c r="J136" s="163">
        <f>BK136</f>
        <v>0</v>
      </c>
      <c r="L136" s="159"/>
      <c r="M136" s="164"/>
      <c r="P136" s="165">
        <f>P137+P156+P167+P174+P203+P209</f>
        <v>0</v>
      </c>
      <c r="R136" s="165">
        <f>R137+R156+R167+R174+R203+R209</f>
        <v>5.0231406499999993</v>
      </c>
      <c r="T136" s="166">
        <f>T137+T156+T167+T174+T203+T209</f>
        <v>0.22500000000000001</v>
      </c>
      <c r="AR136" s="160" t="s">
        <v>81</v>
      </c>
      <c r="AT136" s="167" t="s">
        <v>72</v>
      </c>
      <c r="AU136" s="167" t="s">
        <v>73</v>
      </c>
      <c r="AY136" s="160" t="s">
        <v>151</v>
      </c>
      <c r="BK136" s="168">
        <f>BK137+BK156+BK167+BK174+BK203+BK209</f>
        <v>0</v>
      </c>
    </row>
    <row r="137" spans="2:65" s="158" customFormat="1" ht="22.9" customHeight="1">
      <c r="B137" s="159"/>
      <c r="D137" s="160" t="s">
        <v>72</v>
      </c>
      <c r="E137" s="169" t="s">
        <v>81</v>
      </c>
      <c r="F137" s="169" t="s">
        <v>916</v>
      </c>
      <c r="I137" s="162"/>
      <c r="J137" s="170">
        <f>BK137</f>
        <v>0</v>
      </c>
      <c r="L137" s="159"/>
      <c r="M137" s="164"/>
      <c r="P137" s="165">
        <f>SUM(P138:P155)</f>
        <v>0</v>
      </c>
      <c r="R137" s="165">
        <f>SUM(R138:R155)</f>
        <v>0</v>
      </c>
      <c r="T137" s="166">
        <f>SUM(T138:T155)</f>
        <v>0.22500000000000001</v>
      </c>
      <c r="AR137" s="160" t="s">
        <v>81</v>
      </c>
      <c r="AT137" s="167" t="s">
        <v>72</v>
      </c>
      <c r="AU137" s="167" t="s">
        <v>81</v>
      </c>
      <c r="AY137" s="160" t="s">
        <v>151</v>
      </c>
      <c r="BK137" s="168">
        <f>SUM(BK138:BK155)</f>
        <v>0</v>
      </c>
    </row>
    <row r="138" spans="2:65" s="33" customFormat="1" ht="33" customHeight="1">
      <c r="B138" s="142"/>
      <c r="C138" s="171" t="s">
        <v>81</v>
      </c>
      <c r="D138" s="171" t="s">
        <v>153</v>
      </c>
      <c r="E138" s="172" t="s">
        <v>917</v>
      </c>
      <c r="F138" s="173" t="s">
        <v>918</v>
      </c>
      <c r="G138" s="174" t="s">
        <v>156</v>
      </c>
      <c r="H138" s="175">
        <v>1</v>
      </c>
      <c r="I138" s="176"/>
      <c r="J138" s="177">
        <f>ROUND(I138*H138,2)</f>
        <v>0</v>
      </c>
      <c r="K138" s="178"/>
      <c r="L138" s="34"/>
      <c r="M138" s="179"/>
      <c r="N138" s="141" t="s">
        <v>39</v>
      </c>
      <c r="P138" s="180">
        <f>O138*H138</f>
        <v>0</v>
      </c>
      <c r="Q138" s="180">
        <v>0</v>
      </c>
      <c r="R138" s="180">
        <f>Q138*H138</f>
        <v>0</v>
      </c>
      <c r="S138" s="180">
        <v>0.22500000000000001</v>
      </c>
      <c r="T138" s="181">
        <f>S138*H138</f>
        <v>0.22500000000000001</v>
      </c>
      <c r="AR138" s="182" t="s">
        <v>157</v>
      </c>
      <c r="AT138" s="182" t="s">
        <v>153</v>
      </c>
      <c r="AU138" s="182" t="s">
        <v>130</v>
      </c>
      <c r="AY138" s="16" t="s">
        <v>151</v>
      </c>
      <c r="BE138" s="102">
        <f>IF(N138="základná",J138,0)</f>
        <v>0</v>
      </c>
      <c r="BF138" s="102">
        <f>IF(N138="znížená",J138,0)</f>
        <v>0</v>
      </c>
      <c r="BG138" s="102">
        <f>IF(N138="zákl. prenesená",J138,0)</f>
        <v>0</v>
      </c>
      <c r="BH138" s="102">
        <f>IF(N138="zníž. prenesená",J138,0)</f>
        <v>0</v>
      </c>
      <c r="BI138" s="102">
        <f>IF(N138="nulová",J138,0)</f>
        <v>0</v>
      </c>
      <c r="BJ138" s="16" t="s">
        <v>130</v>
      </c>
      <c r="BK138" s="102">
        <f>ROUND(I138*H138,2)</f>
        <v>0</v>
      </c>
      <c r="BL138" s="16" t="s">
        <v>157</v>
      </c>
      <c r="BM138" s="182" t="s">
        <v>130</v>
      </c>
    </row>
    <row r="139" spans="2:65" s="183" customFormat="1">
      <c r="B139" s="184"/>
      <c r="D139" s="185" t="s">
        <v>163</v>
      </c>
      <c r="E139" s="186"/>
      <c r="F139" s="187" t="s">
        <v>919</v>
      </c>
      <c r="H139" s="188">
        <v>1</v>
      </c>
      <c r="I139" s="189"/>
      <c r="L139" s="184"/>
      <c r="M139" s="190"/>
      <c r="T139" s="191"/>
      <c r="AT139" s="186" t="s">
        <v>163</v>
      </c>
      <c r="AU139" s="186" t="s">
        <v>130</v>
      </c>
      <c r="AV139" s="183" t="s">
        <v>130</v>
      </c>
      <c r="AW139" s="183" t="s">
        <v>27</v>
      </c>
      <c r="AX139" s="183" t="s">
        <v>73</v>
      </c>
      <c r="AY139" s="186" t="s">
        <v>151</v>
      </c>
    </row>
    <row r="140" spans="2:65" s="192" customFormat="1">
      <c r="B140" s="193"/>
      <c r="D140" s="185" t="s">
        <v>163</v>
      </c>
      <c r="E140" s="194"/>
      <c r="F140" s="195" t="s">
        <v>165</v>
      </c>
      <c r="H140" s="196">
        <v>1</v>
      </c>
      <c r="I140" s="197"/>
      <c r="L140" s="193"/>
      <c r="M140" s="198"/>
      <c r="T140" s="199"/>
      <c r="AT140" s="194" t="s">
        <v>163</v>
      </c>
      <c r="AU140" s="194" t="s">
        <v>130</v>
      </c>
      <c r="AV140" s="192" t="s">
        <v>157</v>
      </c>
      <c r="AW140" s="192" t="s">
        <v>27</v>
      </c>
      <c r="AX140" s="192" t="s">
        <v>81</v>
      </c>
      <c r="AY140" s="194" t="s">
        <v>151</v>
      </c>
    </row>
    <row r="141" spans="2:65" s="33" customFormat="1" ht="21.75" customHeight="1">
      <c r="B141" s="142"/>
      <c r="C141" s="171" t="s">
        <v>130</v>
      </c>
      <c r="D141" s="171" t="s">
        <v>153</v>
      </c>
      <c r="E141" s="172" t="s">
        <v>920</v>
      </c>
      <c r="F141" s="173" t="s">
        <v>921</v>
      </c>
      <c r="G141" s="174" t="s">
        <v>161</v>
      </c>
      <c r="H141" s="175">
        <v>1.9</v>
      </c>
      <c r="I141" s="176"/>
      <c r="J141" s="177">
        <f>ROUND(I141*H141,2)</f>
        <v>0</v>
      </c>
      <c r="K141" s="178"/>
      <c r="L141" s="34"/>
      <c r="M141" s="179"/>
      <c r="N141" s="141" t="s">
        <v>39</v>
      </c>
      <c r="P141" s="180">
        <f>O141*H141</f>
        <v>0</v>
      </c>
      <c r="Q141" s="180">
        <v>0</v>
      </c>
      <c r="R141" s="180">
        <f>Q141*H141</f>
        <v>0</v>
      </c>
      <c r="S141" s="180">
        <v>0</v>
      </c>
      <c r="T141" s="181">
        <f>S141*H141</f>
        <v>0</v>
      </c>
      <c r="AR141" s="182" t="s">
        <v>157</v>
      </c>
      <c r="AT141" s="182" t="s">
        <v>153</v>
      </c>
      <c r="AU141" s="182" t="s">
        <v>130</v>
      </c>
      <c r="AY141" s="16" t="s">
        <v>151</v>
      </c>
      <c r="BE141" s="102">
        <f>IF(N141="základná",J141,0)</f>
        <v>0</v>
      </c>
      <c r="BF141" s="102">
        <f>IF(N141="znížená",J141,0)</f>
        <v>0</v>
      </c>
      <c r="BG141" s="102">
        <f>IF(N141="zákl. prenesená",J141,0)</f>
        <v>0</v>
      </c>
      <c r="BH141" s="102">
        <f>IF(N141="zníž. prenesená",J141,0)</f>
        <v>0</v>
      </c>
      <c r="BI141" s="102">
        <f>IF(N141="nulová",J141,0)</f>
        <v>0</v>
      </c>
      <c r="BJ141" s="16" t="s">
        <v>130</v>
      </c>
      <c r="BK141" s="102">
        <f>ROUND(I141*H141,2)</f>
        <v>0</v>
      </c>
      <c r="BL141" s="16" t="s">
        <v>157</v>
      </c>
      <c r="BM141" s="182" t="s">
        <v>157</v>
      </c>
    </row>
    <row r="142" spans="2:65" s="183" customFormat="1">
      <c r="B142" s="184"/>
      <c r="D142" s="185" t="s">
        <v>163</v>
      </c>
      <c r="E142" s="186"/>
      <c r="F142" s="187" t="s">
        <v>922</v>
      </c>
      <c r="H142" s="188">
        <v>1.9</v>
      </c>
      <c r="I142" s="189"/>
      <c r="L142" s="184"/>
      <c r="M142" s="190"/>
      <c r="T142" s="191"/>
      <c r="AT142" s="186" t="s">
        <v>163</v>
      </c>
      <c r="AU142" s="186" t="s">
        <v>130</v>
      </c>
      <c r="AV142" s="183" t="s">
        <v>130</v>
      </c>
      <c r="AW142" s="183" t="s">
        <v>27</v>
      </c>
      <c r="AX142" s="183" t="s">
        <v>73</v>
      </c>
      <c r="AY142" s="186" t="s">
        <v>151</v>
      </c>
    </row>
    <row r="143" spans="2:65" s="192" customFormat="1">
      <c r="B143" s="193"/>
      <c r="D143" s="185" t="s">
        <v>163</v>
      </c>
      <c r="E143" s="194"/>
      <c r="F143" s="195" t="s">
        <v>165</v>
      </c>
      <c r="H143" s="196">
        <v>1.9</v>
      </c>
      <c r="I143" s="197"/>
      <c r="L143" s="193"/>
      <c r="M143" s="198"/>
      <c r="T143" s="199"/>
      <c r="AT143" s="194" t="s">
        <v>163</v>
      </c>
      <c r="AU143" s="194" t="s">
        <v>130</v>
      </c>
      <c r="AV143" s="192" t="s">
        <v>157</v>
      </c>
      <c r="AW143" s="192" t="s">
        <v>27</v>
      </c>
      <c r="AX143" s="192" t="s">
        <v>81</v>
      </c>
      <c r="AY143" s="194" t="s">
        <v>151</v>
      </c>
    </row>
    <row r="144" spans="2:65" s="33" customFormat="1" ht="24.2" customHeight="1">
      <c r="B144" s="142"/>
      <c r="C144" s="171" t="s">
        <v>166</v>
      </c>
      <c r="D144" s="171" t="s">
        <v>153</v>
      </c>
      <c r="E144" s="172" t="s">
        <v>923</v>
      </c>
      <c r="F144" s="173" t="s">
        <v>494</v>
      </c>
      <c r="G144" s="174" t="s">
        <v>161</v>
      </c>
      <c r="H144" s="175">
        <v>1.9</v>
      </c>
      <c r="I144" s="176"/>
      <c r="J144" s="177">
        <f>ROUND(I144*H144,2)</f>
        <v>0</v>
      </c>
      <c r="K144" s="178"/>
      <c r="L144" s="34"/>
      <c r="M144" s="179"/>
      <c r="N144" s="141" t="s">
        <v>39</v>
      </c>
      <c r="P144" s="180">
        <f>O144*H144</f>
        <v>0</v>
      </c>
      <c r="Q144" s="180">
        <v>0</v>
      </c>
      <c r="R144" s="180">
        <f>Q144*H144</f>
        <v>0</v>
      </c>
      <c r="S144" s="180">
        <v>0</v>
      </c>
      <c r="T144" s="181">
        <f>S144*H144</f>
        <v>0</v>
      </c>
      <c r="AR144" s="182" t="s">
        <v>157</v>
      </c>
      <c r="AT144" s="182" t="s">
        <v>153</v>
      </c>
      <c r="AU144" s="182" t="s">
        <v>130</v>
      </c>
      <c r="AY144" s="16" t="s">
        <v>151</v>
      </c>
      <c r="BE144" s="102">
        <f>IF(N144="základná",J144,0)</f>
        <v>0</v>
      </c>
      <c r="BF144" s="102">
        <f>IF(N144="znížená",J144,0)</f>
        <v>0</v>
      </c>
      <c r="BG144" s="102">
        <f>IF(N144="zákl. prenesená",J144,0)</f>
        <v>0</v>
      </c>
      <c r="BH144" s="102">
        <f>IF(N144="zníž. prenesená",J144,0)</f>
        <v>0</v>
      </c>
      <c r="BI144" s="102">
        <f>IF(N144="nulová",J144,0)</f>
        <v>0</v>
      </c>
      <c r="BJ144" s="16" t="s">
        <v>130</v>
      </c>
      <c r="BK144" s="102">
        <f>ROUND(I144*H144,2)</f>
        <v>0</v>
      </c>
      <c r="BL144" s="16" t="s">
        <v>157</v>
      </c>
      <c r="BM144" s="182" t="s">
        <v>171</v>
      </c>
    </row>
    <row r="145" spans="2:65" s="33" customFormat="1" ht="21.75" customHeight="1">
      <c r="B145" s="142"/>
      <c r="C145" s="171" t="s">
        <v>157</v>
      </c>
      <c r="D145" s="171" t="s">
        <v>153</v>
      </c>
      <c r="E145" s="172" t="s">
        <v>496</v>
      </c>
      <c r="F145" s="173" t="s">
        <v>497</v>
      </c>
      <c r="G145" s="174" t="s">
        <v>161</v>
      </c>
      <c r="H145" s="175">
        <v>91.68</v>
      </c>
      <c r="I145" s="176"/>
      <c r="J145" s="177">
        <f>ROUND(I145*H145,2)</f>
        <v>0</v>
      </c>
      <c r="K145" s="178"/>
      <c r="L145" s="34"/>
      <c r="M145" s="179"/>
      <c r="N145" s="141" t="s">
        <v>39</v>
      </c>
      <c r="P145" s="180">
        <f>O145*H145</f>
        <v>0</v>
      </c>
      <c r="Q145" s="180">
        <v>0</v>
      </c>
      <c r="R145" s="180">
        <f>Q145*H145</f>
        <v>0</v>
      </c>
      <c r="S145" s="180">
        <v>0</v>
      </c>
      <c r="T145" s="181">
        <f>S145*H145</f>
        <v>0</v>
      </c>
      <c r="AR145" s="182" t="s">
        <v>157</v>
      </c>
      <c r="AT145" s="182" t="s">
        <v>153</v>
      </c>
      <c r="AU145" s="182" t="s">
        <v>130</v>
      </c>
      <c r="AY145" s="16" t="s">
        <v>151</v>
      </c>
      <c r="BE145" s="102">
        <f>IF(N145="základná",J145,0)</f>
        <v>0</v>
      </c>
      <c r="BF145" s="102">
        <f>IF(N145="znížená",J145,0)</f>
        <v>0</v>
      </c>
      <c r="BG145" s="102">
        <f>IF(N145="zákl. prenesená",J145,0)</f>
        <v>0</v>
      </c>
      <c r="BH145" s="102">
        <f>IF(N145="zníž. prenesená",J145,0)</f>
        <v>0</v>
      </c>
      <c r="BI145" s="102">
        <f>IF(N145="nulová",J145,0)</f>
        <v>0</v>
      </c>
      <c r="BJ145" s="16" t="s">
        <v>130</v>
      </c>
      <c r="BK145" s="102">
        <f>ROUND(I145*H145,2)</f>
        <v>0</v>
      </c>
      <c r="BL145" s="16" t="s">
        <v>157</v>
      </c>
      <c r="BM145" s="182" t="s">
        <v>175</v>
      </c>
    </row>
    <row r="146" spans="2:65" s="183" customFormat="1">
      <c r="B146" s="184"/>
      <c r="D146" s="185" t="s">
        <v>163</v>
      </c>
      <c r="E146" s="186"/>
      <c r="F146" s="187" t="s">
        <v>924</v>
      </c>
      <c r="H146" s="188">
        <v>91.68</v>
      </c>
      <c r="I146" s="189"/>
      <c r="L146" s="184"/>
      <c r="M146" s="190"/>
      <c r="T146" s="191"/>
      <c r="AT146" s="186" t="s">
        <v>163</v>
      </c>
      <c r="AU146" s="186" t="s">
        <v>130</v>
      </c>
      <c r="AV146" s="183" t="s">
        <v>130</v>
      </c>
      <c r="AW146" s="183" t="s">
        <v>27</v>
      </c>
      <c r="AX146" s="183" t="s">
        <v>73</v>
      </c>
      <c r="AY146" s="186" t="s">
        <v>151</v>
      </c>
    </row>
    <row r="147" spans="2:65" s="192" customFormat="1">
      <c r="B147" s="193"/>
      <c r="D147" s="185" t="s">
        <v>163</v>
      </c>
      <c r="E147" s="194"/>
      <c r="F147" s="195" t="s">
        <v>165</v>
      </c>
      <c r="H147" s="196">
        <v>91.68</v>
      </c>
      <c r="I147" s="197"/>
      <c r="L147" s="193"/>
      <c r="M147" s="198"/>
      <c r="T147" s="199"/>
      <c r="AT147" s="194" t="s">
        <v>163</v>
      </c>
      <c r="AU147" s="194" t="s">
        <v>130</v>
      </c>
      <c r="AV147" s="192" t="s">
        <v>157</v>
      </c>
      <c r="AW147" s="192" t="s">
        <v>27</v>
      </c>
      <c r="AX147" s="192" t="s">
        <v>81</v>
      </c>
      <c r="AY147" s="194" t="s">
        <v>151</v>
      </c>
    </row>
    <row r="148" spans="2:65" s="33" customFormat="1" ht="37.9" customHeight="1">
      <c r="B148" s="142"/>
      <c r="C148" s="171" t="s">
        <v>172</v>
      </c>
      <c r="D148" s="171" t="s">
        <v>153</v>
      </c>
      <c r="E148" s="172" t="s">
        <v>500</v>
      </c>
      <c r="F148" s="173" t="s">
        <v>501</v>
      </c>
      <c r="G148" s="174" t="s">
        <v>161</v>
      </c>
      <c r="H148" s="175">
        <v>91.68</v>
      </c>
      <c r="I148" s="176"/>
      <c r="J148" s="177">
        <f>ROUND(I148*H148,2)</f>
        <v>0</v>
      </c>
      <c r="K148" s="178"/>
      <c r="L148" s="34"/>
      <c r="M148" s="179"/>
      <c r="N148" s="141" t="s">
        <v>39</v>
      </c>
      <c r="P148" s="180">
        <f>O148*H148</f>
        <v>0</v>
      </c>
      <c r="Q148" s="180">
        <v>0</v>
      </c>
      <c r="R148" s="180">
        <f>Q148*H148</f>
        <v>0</v>
      </c>
      <c r="S148" s="180">
        <v>0</v>
      </c>
      <c r="T148" s="181">
        <f>S148*H148</f>
        <v>0</v>
      </c>
      <c r="AR148" s="182" t="s">
        <v>157</v>
      </c>
      <c r="AT148" s="182" t="s">
        <v>153</v>
      </c>
      <c r="AU148" s="182" t="s">
        <v>130</v>
      </c>
      <c r="AY148" s="16" t="s">
        <v>151</v>
      </c>
      <c r="BE148" s="102">
        <f>IF(N148="základná",J148,0)</f>
        <v>0</v>
      </c>
      <c r="BF148" s="102">
        <f>IF(N148="znížená",J148,0)</f>
        <v>0</v>
      </c>
      <c r="BG148" s="102">
        <f>IF(N148="zákl. prenesená",J148,0)</f>
        <v>0</v>
      </c>
      <c r="BH148" s="102">
        <f>IF(N148="zníž. prenesená",J148,0)</f>
        <v>0</v>
      </c>
      <c r="BI148" s="102">
        <f>IF(N148="nulová",J148,0)</f>
        <v>0</v>
      </c>
      <c r="BJ148" s="16" t="s">
        <v>130</v>
      </c>
      <c r="BK148" s="102">
        <f>ROUND(I148*H148,2)</f>
        <v>0</v>
      </c>
      <c r="BL148" s="16" t="s">
        <v>157</v>
      </c>
      <c r="BM148" s="182" t="s">
        <v>178</v>
      </c>
    </row>
    <row r="149" spans="2:65" s="33" customFormat="1" ht="33" customHeight="1">
      <c r="B149" s="142"/>
      <c r="C149" s="171" t="s">
        <v>171</v>
      </c>
      <c r="D149" s="171" t="s">
        <v>153</v>
      </c>
      <c r="E149" s="172" t="s">
        <v>503</v>
      </c>
      <c r="F149" s="173" t="s">
        <v>504</v>
      </c>
      <c r="G149" s="174" t="s">
        <v>161</v>
      </c>
      <c r="H149" s="175">
        <v>3.0819999999999999</v>
      </c>
      <c r="I149" s="176"/>
      <c r="J149" s="177">
        <f>ROUND(I149*H149,2)</f>
        <v>0</v>
      </c>
      <c r="K149" s="178"/>
      <c r="L149" s="34"/>
      <c r="M149" s="179"/>
      <c r="N149" s="141" t="s">
        <v>39</v>
      </c>
      <c r="P149" s="180">
        <f>O149*H149</f>
        <v>0</v>
      </c>
      <c r="Q149" s="180">
        <v>0</v>
      </c>
      <c r="R149" s="180">
        <f>Q149*H149</f>
        <v>0</v>
      </c>
      <c r="S149" s="180">
        <v>0</v>
      </c>
      <c r="T149" s="181">
        <f>S149*H149</f>
        <v>0</v>
      </c>
      <c r="AR149" s="182" t="s">
        <v>157</v>
      </c>
      <c r="AT149" s="182" t="s">
        <v>153</v>
      </c>
      <c r="AU149" s="182" t="s">
        <v>130</v>
      </c>
      <c r="AY149" s="16" t="s">
        <v>151</v>
      </c>
      <c r="BE149" s="102">
        <f>IF(N149="základná",J149,0)</f>
        <v>0</v>
      </c>
      <c r="BF149" s="102">
        <f>IF(N149="znížená",J149,0)</f>
        <v>0</v>
      </c>
      <c r="BG149" s="102">
        <f>IF(N149="zákl. prenesená",J149,0)</f>
        <v>0</v>
      </c>
      <c r="BH149" s="102">
        <f>IF(N149="zníž. prenesená",J149,0)</f>
        <v>0</v>
      </c>
      <c r="BI149" s="102">
        <f>IF(N149="nulová",J149,0)</f>
        <v>0</v>
      </c>
      <c r="BJ149" s="16" t="s">
        <v>130</v>
      </c>
      <c r="BK149" s="102">
        <f>ROUND(I149*H149,2)</f>
        <v>0</v>
      </c>
      <c r="BL149" s="16" t="s">
        <v>157</v>
      </c>
      <c r="BM149" s="182" t="s">
        <v>182</v>
      </c>
    </row>
    <row r="150" spans="2:65" s="33" customFormat="1" ht="37.9" customHeight="1">
      <c r="B150" s="142"/>
      <c r="C150" s="171" t="s">
        <v>179</v>
      </c>
      <c r="D150" s="171" t="s">
        <v>153</v>
      </c>
      <c r="E150" s="172" t="s">
        <v>506</v>
      </c>
      <c r="F150" s="173" t="s">
        <v>507</v>
      </c>
      <c r="G150" s="174" t="s">
        <v>161</v>
      </c>
      <c r="H150" s="175">
        <v>21.574000000000002</v>
      </c>
      <c r="I150" s="176"/>
      <c r="J150" s="177">
        <f>ROUND(I150*H150,2)</f>
        <v>0</v>
      </c>
      <c r="K150" s="178"/>
      <c r="L150" s="34"/>
      <c r="M150" s="179"/>
      <c r="N150" s="141" t="s">
        <v>39</v>
      </c>
      <c r="P150" s="180">
        <f>O150*H150</f>
        <v>0</v>
      </c>
      <c r="Q150" s="180">
        <v>0</v>
      </c>
      <c r="R150" s="180">
        <f>Q150*H150</f>
        <v>0</v>
      </c>
      <c r="S150" s="180">
        <v>0</v>
      </c>
      <c r="T150" s="181">
        <f>S150*H150</f>
        <v>0</v>
      </c>
      <c r="AR150" s="182" t="s">
        <v>157</v>
      </c>
      <c r="AT150" s="182" t="s">
        <v>153</v>
      </c>
      <c r="AU150" s="182" t="s">
        <v>130</v>
      </c>
      <c r="AY150" s="16" t="s">
        <v>151</v>
      </c>
      <c r="BE150" s="102">
        <f>IF(N150="základná",J150,0)</f>
        <v>0</v>
      </c>
      <c r="BF150" s="102">
        <f>IF(N150="znížená",J150,0)</f>
        <v>0</v>
      </c>
      <c r="BG150" s="102">
        <f>IF(N150="zákl. prenesená",J150,0)</f>
        <v>0</v>
      </c>
      <c r="BH150" s="102">
        <f>IF(N150="zníž. prenesená",J150,0)</f>
        <v>0</v>
      </c>
      <c r="BI150" s="102">
        <f>IF(N150="nulová",J150,0)</f>
        <v>0</v>
      </c>
      <c r="BJ150" s="16" t="s">
        <v>130</v>
      </c>
      <c r="BK150" s="102">
        <f>ROUND(I150*H150,2)</f>
        <v>0</v>
      </c>
      <c r="BL150" s="16" t="s">
        <v>157</v>
      </c>
      <c r="BM150" s="182" t="s">
        <v>206</v>
      </c>
    </row>
    <row r="151" spans="2:65" s="33" customFormat="1" ht="24.2" customHeight="1">
      <c r="B151" s="142"/>
      <c r="C151" s="171" t="s">
        <v>175</v>
      </c>
      <c r="D151" s="171" t="s">
        <v>153</v>
      </c>
      <c r="E151" s="172" t="s">
        <v>510</v>
      </c>
      <c r="F151" s="173" t="s">
        <v>511</v>
      </c>
      <c r="G151" s="174" t="s">
        <v>161</v>
      </c>
      <c r="H151" s="175">
        <v>3.0819999999999999</v>
      </c>
      <c r="I151" s="176"/>
      <c r="J151" s="177">
        <f>ROUND(I151*H151,2)</f>
        <v>0</v>
      </c>
      <c r="K151" s="178"/>
      <c r="L151" s="34"/>
      <c r="M151" s="179"/>
      <c r="N151" s="141" t="s">
        <v>39</v>
      </c>
      <c r="P151" s="180">
        <f>O151*H151</f>
        <v>0</v>
      </c>
      <c r="Q151" s="180">
        <v>0</v>
      </c>
      <c r="R151" s="180">
        <f>Q151*H151</f>
        <v>0</v>
      </c>
      <c r="S151" s="180">
        <v>0</v>
      </c>
      <c r="T151" s="181">
        <f>S151*H151</f>
        <v>0</v>
      </c>
      <c r="AR151" s="182" t="s">
        <v>157</v>
      </c>
      <c r="AT151" s="182" t="s">
        <v>153</v>
      </c>
      <c r="AU151" s="182" t="s">
        <v>130</v>
      </c>
      <c r="AY151" s="16" t="s">
        <v>151</v>
      </c>
      <c r="BE151" s="102">
        <f>IF(N151="základná",J151,0)</f>
        <v>0</v>
      </c>
      <c r="BF151" s="102">
        <f>IF(N151="znížená",J151,0)</f>
        <v>0</v>
      </c>
      <c r="BG151" s="102">
        <f>IF(N151="zákl. prenesená",J151,0)</f>
        <v>0</v>
      </c>
      <c r="BH151" s="102">
        <f>IF(N151="zníž. prenesená",J151,0)</f>
        <v>0</v>
      </c>
      <c r="BI151" s="102">
        <f>IF(N151="nulová",J151,0)</f>
        <v>0</v>
      </c>
      <c r="BJ151" s="16" t="s">
        <v>130</v>
      </c>
      <c r="BK151" s="102">
        <f>ROUND(I151*H151,2)</f>
        <v>0</v>
      </c>
      <c r="BL151" s="16" t="s">
        <v>157</v>
      </c>
      <c r="BM151" s="182" t="s">
        <v>215</v>
      </c>
    </row>
    <row r="152" spans="2:65" s="183" customFormat="1">
      <c r="B152" s="184"/>
      <c r="D152" s="185" t="s">
        <v>163</v>
      </c>
      <c r="E152" s="186"/>
      <c r="F152" s="187" t="s">
        <v>925</v>
      </c>
      <c r="H152" s="188">
        <v>3.0819999999999999</v>
      </c>
      <c r="I152" s="189"/>
      <c r="L152" s="184"/>
      <c r="M152" s="190"/>
      <c r="T152" s="191"/>
      <c r="AT152" s="186" t="s">
        <v>163</v>
      </c>
      <c r="AU152" s="186" t="s">
        <v>130</v>
      </c>
      <c r="AV152" s="183" t="s">
        <v>130</v>
      </c>
      <c r="AW152" s="183" t="s">
        <v>27</v>
      </c>
      <c r="AX152" s="183" t="s">
        <v>73</v>
      </c>
      <c r="AY152" s="186" t="s">
        <v>151</v>
      </c>
    </row>
    <row r="153" spans="2:65" s="192" customFormat="1">
      <c r="B153" s="193"/>
      <c r="D153" s="185" t="s">
        <v>163</v>
      </c>
      <c r="E153" s="194"/>
      <c r="F153" s="195" t="s">
        <v>165</v>
      </c>
      <c r="H153" s="196">
        <v>3.0819999999999999</v>
      </c>
      <c r="I153" s="197"/>
      <c r="L153" s="193"/>
      <c r="M153" s="198"/>
      <c r="T153" s="199"/>
      <c r="AT153" s="194" t="s">
        <v>163</v>
      </c>
      <c r="AU153" s="194" t="s">
        <v>130</v>
      </c>
      <c r="AV153" s="192" t="s">
        <v>157</v>
      </c>
      <c r="AW153" s="192" t="s">
        <v>27</v>
      </c>
      <c r="AX153" s="192" t="s">
        <v>81</v>
      </c>
      <c r="AY153" s="194" t="s">
        <v>151</v>
      </c>
    </row>
    <row r="154" spans="2:65" s="33" customFormat="1" ht="16.5" customHeight="1">
      <c r="B154" s="142"/>
      <c r="C154" s="171" t="s">
        <v>186</v>
      </c>
      <c r="D154" s="171" t="s">
        <v>153</v>
      </c>
      <c r="E154" s="172" t="s">
        <v>514</v>
      </c>
      <c r="F154" s="173" t="s">
        <v>515</v>
      </c>
      <c r="G154" s="174" t="s">
        <v>161</v>
      </c>
      <c r="H154" s="175">
        <v>3.0819999999999999</v>
      </c>
      <c r="I154" s="176"/>
      <c r="J154" s="177">
        <f>ROUND(I154*H154,2)</f>
        <v>0</v>
      </c>
      <c r="K154" s="178"/>
      <c r="L154" s="34"/>
      <c r="M154" s="179"/>
      <c r="N154" s="141" t="s">
        <v>39</v>
      </c>
      <c r="P154" s="180">
        <f>O154*H154</f>
        <v>0</v>
      </c>
      <c r="Q154" s="180">
        <v>0</v>
      </c>
      <c r="R154" s="180">
        <f>Q154*H154</f>
        <v>0</v>
      </c>
      <c r="S154" s="180">
        <v>0</v>
      </c>
      <c r="T154" s="181">
        <f>S154*H154</f>
        <v>0</v>
      </c>
      <c r="AR154" s="182" t="s">
        <v>157</v>
      </c>
      <c r="AT154" s="182" t="s">
        <v>153</v>
      </c>
      <c r="AU154" s="182" t="s">
        <v>130</v>
      </c>
      <c r="AY154" s="16" t="s">
        <v>151</v>
      </c>
      <c r="BE154" s="102">
        <f>IF(N154="základná",J154,0)</f>
        <v>0</v>
      </c>
      <c r="BF154" s="102">
        <f>IF(N154="znížená",J154,0)</f>
        <v>0</v>
      </c>
      <c r="BG154" s="102">
        <f>IF(N154="zákl. prenesená",J154,0)</f>
        <v>0</v>
      </c>
      <c r="BH154" s="102">
        <f>IF(N154="zníž. prenesená",J154,0)</f>
        <v>0</v>
      </c>
      <c r="BI154" s="102">
        <f>IF(N154="nulová",J154,0)</f>
        <v>0</v>
      </c>
      <c r="BJ154" s="16" t="s">
        <v>130</v>
      </c>
      <c r="BK154" s="102">
        <f>ROUND(I154*H154,2)</f>
        <v>0</v>
      </c>
      <c r="BL154" s="16" t="s">
        <v>157</v>
      </c>
      <c r="BM154" s="182" t="s">
        <v>223</v>
      </c>
    </row>
    <row r="155" spans="2:65" s="33" customFormat="1" ht="24.2" customHeight="1">
      <c r="B155" s="142"/>
      <c r="C155" s="171" t="s">
        <v>178</v>
      </c>
      <c r="D155" s="171" t="s">
        <v>153</v>
      </c>
      <c r="E155" s="172" t="s">
        <v>517</v>
      </c>
      <c r="F155" s="173" t="s">
        <v>518</v>
      </c>
      <c r="G155" s="174" t="s">
        <v>161</v>
      </c>
      <c r="H155" s="175">
        <v>90.498000000000005</v>
      </c>
      <c r="I155" s="176"/>
      <c r="J155" s="177">
        <f>ROUND(I155*H155,2)</f>
        <v>0</v>
      </c>
      <c r="K155" s="178"/>
      <c r="L155" s="34"/>
      <c r="M155" s="179"/>
      <c r="N155" s="141" t="s">
        <v>39</v>
      </c>
      <c r="P155" s="180">
        <f>O155*H155</f>
        <v>0</v>
      </c>
      <c r="Q155" s="180">
        <v>0</v>
      </c>
      <c r="R155" s="180">
        <f>Q155*H155</f>
        <v>0</v>
      </c>
      <c r="S155" s="180">
        <v>0</v>
      </c>
      <c r="T155" s="181">
        <f>S155*H155</f>
        <v>0</v>
      </c>
      <c r="AR155" s="182" t="s">
        <v>157</v>
      </c>
      <c r="AT155" s="182" t="s">
        <v>153</v>
      </c>
      <c r="AU155" s="182" t="s">
        <v>130</v>
      </c>
      <c r="AY155" s="16" t="s">
        <v>151</v>
      </c>
      <c r="BE155" s="102">
        <f>IF(N155="základná",J155,0)</f>
        <v>0</v>
      </c>
      <c r="BF155" s="102">
        <f>IF(N155="znížená",J155,0)</f>
        <v>0</v>
      </c>
      <c r="BG155" s="102">
        <f>IF(N155="zákl. prenesená",J155,0)</f>
        <v>0</v>
      </c>
      <c r="BH155" s="102">
        <f>IF(N155="zníž. prenesená",J155,0)</f>
        <v>0</v>
      </c>
      <c r="BI155" s="102">
        <f>IF(N155="nulová",J155,0)</f>
        <v>0</v>
      </c>
      <c r="BJ155" s="16" t="s">
        <v>130</v>
      </c>
      <c r="BK155" s="102">
        <f>ROUND(I155*H155,2)</f>
        <v>0</v>
      </c>
      <c r="BL155" s="16" t="s">
        <v>157</v>
      </c>
      <c r="BM155" s="182" t="s">
        <v>6</v>
      </c>
    </row>
    <row r="156" spans="2:65" s="158" customFormat="1" ht="22.9" customHeight="1">
      <c r="B156" s="159"/>
      <c r="D156" s="160" t="s">
        <v>72</v>
      </c>
      <c r="E156" s="169" t="s">
        <v>157</v>
      </c>
      <c r="F156" s="169" t="s">
        <v>926</v>
      </c>
      <c r="I156" s="162"/>
      <c r="J156" s="170">
        <f>BK156</f>
        <v>0</v>
      </c>
      <c r="L156" s="159"/>
      <c r="M156" s="164"/>
      <c r="P156" s="165">
        <f>SUM(P157:P166)</f>
        <v>0</v>
      </c>
      <c r="R156" s="165">
        <f>SUM(R157:R166)</f>
        <v>4.6549901999999994</v>
      </c>
      <c r="T156" s="166">
        <f>SUM(T157:T166)</f>
        <v>0</v>
      </c>
      <c r="AR156" s="160" t="s">
        <v>81</v>
      </c>
      <c r="AT156" s="167" t="s">
        <v>72</v>
      </c>
      <c r="AU156" s="167" t="s">
        <v>81</v>
      </c>
      <c r="AY156" s="160" t="s">
        <v>151</v>
      </c>
      <c r="BK156" s="168">
        <f>SUM(BK157:BK166)</f>
        <v>0</v>
      </c>
    </row>
    <row r="157" spans="2:65" s="33" customFormat="1" ht="37.9" customHeight="1">
      <c r="B157" s="142"/>
      <c r="C157" s="171" t="s">
        <v>194</v>
      </c>
      <c r="D157" s="171" t="s">
        <v>153</v>
      </c>
      <c r="E157" s="172" t="s">
        <v>927</v>
      </c>
      <c r="F157" s="173" t="s">
        <v>928</v>
      </c>
      <c r="G157" s="174" t="s">
        <v>161</v>
      </c>
      <c r="H157" s="175">
        <v>2.46</v>
      </c>
      <c r="I157" s="176"/>
      <c r="J157" s="177">
        <f>ROUND(I157*H157,2)</f>
        <v>0</v>
      </c>
      <c r="K157" s="178"/>
      <c r="L157" s="34"/>
      <c r="M157" s="179"/>
      <c r="N157" s="141" t="s">
        <v>39</v>
      </c>
      <c r="P157" s="180">
        <f>O157*H157</f>
        <v>0</v>
      </c>
      <c r="Q157" s="180">
        <v>1.8907700000000001</v>
      </c>
      <c r="R157" s="180">
        <f>Q157*H157</f>
        <v>4.6512941999999997</v>
      </c>
      <c r="S157" s="180">
        <v>0</v>
      </c>
      <c r="T157" s="181">
        <f>S157*H157</f>
        <v>0</v>
      </c>
      <c r="AR157" s="182" t="s">
        <v>157</v>
      </c>
      <c r="AT157" s="182" t="s">
        <v>153</v>
      </c>
      <c r="AU157" s="182" t="s">
        <v>130</v>
      </c>
      <c r="AY157" s="16" t="s">
        <v>151</v>
      </c>
      <c r="BE157" s="102">
        <f>IF(N157="základná",J157,0)</f>
        <v>0</v>
      </c>
      <c r="BF157" s="102">
        <f>IF(N157="znížená",J157,0)</f>
        <v>0</v>
      </c>
      <c r="BG157" s="102">
        <f>IF(N157="zákl. prenesená",J157,0)</f>
        <v>0</v>
      </c>
      <c r="BH157" s="102">
        <f>IF(N157="zníž. prenesená",J157,0)</f>
        <v>0</v>
      </c>
      <c r="BI157" s="102">
        <f>IF(N157="nulová",J157,0)</f>
        <v>0</v>
      </c>
      <c r="BJ157" s="16" t="s">
        <v>130</v>
      </c>
      <c r="BK157" s="102">
        <f>ROUND(I157*H157,2)</f>
        <v>0</v>
      </c>
      <c r="BL157" s="16" t="s">
        <v>157</v>
      </c>
      <c r="BM157" s="182" t="s">
        <v>239</v>
      </c>
    </row>
    <row r="158" spans="2:65" s="183" customFormat="1">
      <c r="B158" s="184"/>
      <c r="D158" s="185" t="s">
        <v>163</v>
      </c>
      <c r="E158" s="186"/>
      <c r="F158" s="187" t="s">
        <v>929</v>
      </c>
      <c r="H158" s="188">
        <v>2.31</v>
      </c>
      <c r="I158" s="189"/>
      <c r="L158" s="184"/>
      <c r="M158" s="190"/>
      <c r="T158" s="191"/>
      <c r="AT158" s="186" t="s">
        <v>163</v>
      </c>
      <c r="AU158" s="186" t="s">
        <v>130</v>
      </c>
      <c r="AV158" s="183" t="s">
        <v>130</v>
      </c>
      <c r="AW158" s="183" t="s">
        <v>27</v>
      </c>
      <c r="AX158" s="183" t="s">
        <v>73</v>
      </c>
      <c r="AY158" s="186" t="s">
        <v>151</v>
      </c>
    </row>
    <row r="159" spans="2:65" s="183" customFormat="1">
      <c r="B159" s="184"/>
      <c r="D159" s="185" t="s">
        <v>163</v>
      </c>
      <c r="E159" s="186"/>
      <c r="F159" s="187" t="s">
        <v>930</v>
      </c>
      <c r="H159" s="188">
        <v>0.15</v>
      </c>
      <c r="I159" s="189"/>
      <c r="L159" s="184"/>
      <c r="M159" s="190"/>
      <c r="T159" s="191"/>
      <c r="AT159" s="186" t="s">
        <v>163</v>
      </c>
      <c r="AU159" s="186" t="s">
        <v>130</v>
      </c>
      <c r="AV159" s="183" t="s">
        <v>130</v>
      </c>
      <c r="AW159" s="183" t="s">
        <v>27</v>
      </c>
      <c r="AX159" s="183" t="s">
        <v>73</v>
      </c>
      <c r="AY159" s="186" t="s">
        <v>151</v>
      </c>
    </row>
    <row r="160" spans="2:65" s="192" customFormat="1">
      <c r="B160" s="193"/>
      <c r="D160" s="185" t="s">
        <v>163</v>
      </c>
      <c r="E160" s="194"/>
      <c r="F160" s="195" t="s">
        <v>931</v>
      </c>
      <c r="H160" s="196">
        <v>2.46</v>
      </c>
      <c r="I160" s="197"/>
      <c r="L160" s="193"/>
      <c r="M160" s="198"/>
      <c r="T160" s="199"/>
      <c r="AT160" s="194" t="s">
        <v>163</v>
      </c>
      <c r="AU160" s="194" t="s">
        <v>130</v>
      </c>
      <c r="AV160" s="192" t="s">
        <v>157</v>
      </c>
      <c r="AW160" s="192" t="s">
        <v>27</v>
      </c>
      <c r="AX160" s="192" t="s">
        <v>81</v>
      </c>
      <c r="AY160" s="194" t="s">
        <v>151</v>
      </c>
    </row>
    <row r="161" spans="2:65" s="33" customFormat="1" ht="33" customHeight="1">
      <c r="B161" s="142"/>
      <c r="C161" s="171" t="s">
        <v>182</v>
      </c>
      <c r="D161" s="171" t="s">
        <v>153</v>
      </c>
      <c r="E161" s="172" t="s">
        <v>673</v>
      </c>
      <c r="F161" s="173" t="s">
        <v>674</v>
      </c>
      <c r="G161" s="174" t="s">
        <v>156</v>
      </c>
      <c r="H161" s="175">
        <v>0.8</v>
      </c>
      <c r="I161" s="176"/>
      <c r="J161" s="177">
        <f>ROUND(I161*H161,2)</f>
        <v>0</v>
      </c>
      <c r="K161" s="178"/>
      <c r="L161" s="34"/>
      <c r="M161" s="179"/>
      <c r="N161" s="141" t="s">
        <v>39</v>
      </c>
      <c r="P161" s="180">
        <f>O161*H161</f>
        <v>0</v>
      </c>
      <c r="Q161" s="180">
        <v>4.62E-3</v>
      </c>
      <c r="R161" s="180">
        <f>Q161*H161</f>
        <v>3.6960000000000001E-3</v>
      </c>
      <c r="S161" s="180">
        <v>0</v>
      </c>
      <c r="T161" s="181">
        <f>S161*H161</f>
        <v>0</v>
      </c>
      <c r="AR161" s="182" t="s">
        <v>157</v>
      </c>
      <c r="AT161" s="182" t="s">
        <v>153</v>
      </c>
      <c r="AU161" s="182" t="s">
        <v>130</v>
      </c>
      <c r="AY161" s="16" t="s">
        <v>151</v>
      </c>
      <c r="BE161" s="102">
        <f>IF(N161="základná",J161,0)</f>
        <v>0</v>
      </c>
      <c r="BF161" s="102">
        <f>IF(N161="znížená",J161,0)</f>
        <v>0</v>
      </c>
      <c r="BG161" s="102">
        <f>IF(N161="zákl. prenesená",J161,0)</f>
        <v>0</v>
      </c>
      <c r="BH161" s="102">
        <f>IF(N161="zníž. prenesená",J161,0)</f>
        <v>0</v>
      </c>
      <c r="BI161" s="102">
        <f>IF(N161="nulová",J161,0)</f>
        <v>0</v>
      </c>
      <c r="BJ161" s="16" t="s">
        <v>130</v>
      </c>
      <c r="BK161" s="102">
        <f>ROUND(I161*H161,2)</f>
        <v>0</v>
      </c>
      <c r="BL161" s="16" t="s">
        <v>157</v>
      </c>
      <c r="BM161" s="182" t="s">
        <v>205</v>
      </c>
    </row>
    <row r="162" spans="2:65" s="183" customFormat="1">
      <c r="B162" s="184"/>
      <c r="D162" s="185" t="s">
        <v>163</v>
      </c>
      <c r="E162" s="186"/>
      <c r="F162" s="187" t="s">
        <v>932</v>
      </c>
      <c r="H162" s="188">
        <v>0.8</v>
      </c>
      <c r="I162" s="189"/>
      <c r="L162" s="184"/>
      <c r="M162" s="190"/>
      <c r="T162" s="191"/>
      <c r="AT162" s="186" t="s">
        <v>163</v>
      </c>
      <c r="AU162" s="186" t="s">
        <v>130</v>
      </c>
      <c r="AV162" s="183" t="s">
        <v>130</v>
      </c>
      <c r="AW162" s="183" t="s">
        <v>27</v>
      </c>
      <c r="AX162" s="183" t="s">
        <v>73</v>
      </c>
      <c r="AY162" s="186" t="s">
        <v>151</v>
      </c>
    </row>
    <row r="163" spans="2:65" s="192" customFormat="1">
      <c r="B163" s="193"/>
      <c r="D163" s="185" t="s">
        <v>163</v>
      </c>
      <c r="E163" s="194"/>
      <c r="F163" s="195" t="s">
        <v>165</v>
      </c>
      <c r="H163" s="196">
        <v>0.8</v>
      </c>
      <c r="I163" s="197"/>
      <c r="L163" s="193"/>
      <c r="M163" s="198"/>
      <c r="T163" s="199"/>
      <c r="AT163" s="194" t="s">
        <v>163</v>
      </c>
      <c r="AU163" s="194" t="s">
        <v>130</v>
      </c>
      <c r="AV163" s="192" t="s">
        <v>157</v>
      </c>
      <c r="AW163" s="192" t="s">
        <v>27</v>
      </c>
      <c r="AX163" s="192" t="s">
        <v>81</v>
      </c>
      <c r="AY163" s="194" t="s">
        <v>151</v>
      </c>
    </row>
    <row r="164" spans="2:65" s="33" customFormat="1" ht="24.2" customHeight="1">
      <c r="B164" s="142"/>
      <c r="C164" s="171" t="s">
        <v>202</v>
      </c>
      <c r="D164" s="171" t="s">
        <v>153</v>
      </c>
      <c r="E164" s="172" t="s">
        <v>933</v>
      </c>
      <c r="F164" s="173" t="s">
        <v>934</v>
      </c>
      <c r="G164" s="174" t="s">
        <v>528</v>
      </c>
      <c r="H164" s="175">
        <v>1</v>
      </c>
      <c r="I164" s="176"/>
      <c r="J164" s="177">
        <f>ROUND(I164*H164,2)</f>
        <v>0</v>
      </c>
      <c r="K164" s="178"/>
      <c r="L164" s="34"/>
      <c r="M164" s="179"/>
      <c r="N164" s="141" t="s">
        <v>39</v>
      </c>
      <c r="P164" s="180">
        <f>O164*H164</f>
        <v>0</v>
      </c>
      <c r="Q164" s="180">
        <v>0</v>
      </c>
      <c r="R164" s="180">
        <f>Q164*H164</f>
        <v>0</v>
      </c>
      <c r="S164" s="180">
        <v>0</v>
      </c>
      <c r="T164" s="181">
        <f>S164*H164</f>
        <v>0</v>
      </c>
      <c r="AR164" s="182" t="s">
        <v>157</v>
      </c>
      <c r="AT164" s="182" t="s">
        <v>153</v>
      </c>
      <c r="AU164" s="182" t="s">
        <v>130</v>
      </c>
      <c r="AY164" s="16" t="s">
        <v>151</v>
      </c>
      <c r="BE164" s="102">
        <f>IF(N164="základná",J164,0)</f>
        <v>0</v>
      </c>
      <c r="BF164" s="102">
        <f>IF(N164="znížená",J164,0)</f>
        <v>0</v>
      </c>
      <c r="BG164" s="102">
        <f>IF(N164="zákl. prenesená",J164,0)</f>
        <v>0</v>
      </c>
      <c r="BH164" s="102">
        <f>IF(N164="zníž. prenesená",J164,0)</f>
        <v>0</v>
      </c>
      <c r="BI164" s="102">
        <f>IF(N164="nulová",J164,0)</f>
        <v>0</v>
      </c>
      <c r="BJ164" s="16" t="s">
        <v>130</v>
      </c>
      <c r="BK164" s="102">
        <f>ROUND(I164*H164,2)</f>
        <v>0</v>
      </c>
      <c r="BL164" s="16" t="s">
        <v>157</v>
      </c>
      <c r="BM164" s="182" t="s">
        <v>209</v>
      </c>
    </row>
    <row r="165" spans="2:65" s="183" customFormat="1">
      <c r="B165" s="184"/>
      <c r="D165" s="185" t="s">
        <v>163</v>
      </c>
      <c r="E165" s="186"/>
      <c r="F165" s="187" t="s">
        <v>81</v>
      </c>
      <c r="H165" s="188">
        <v>1</v>
      </c>
      <c r="I165" s="189"/>
      <c r="L165" s="184"/>
      <c r="M165" s="190"/>
      <c r="T165" s="191"/>
      <c r="AT165" s="186" t="s">
        <v>163</v>
      </c>
      <c r="AU165" s="186" t="s">
        <v>130</v>
      </c>
      <c r="AV165" s="183" t="s">
        <v>130</v>
      </c>
      <c r="AW165" s="183" t="s">
        <v>27</v>
      </c>
      <c r="AX165" s="183" t="s">
        <v>73</v>
      </c>
      <c r="AY165" s="186" t="s">
        <v>151</v>
      </c>
    </row>
    <row r="166" spans="2:65" s="192" customFormat="1">
      <c r="B166" s="193"/>
      <c r="D166" s="185" t="s">
        <v>163</v>
      </c>
      <c r="E166" s="194"/>
      <c r="F166" s="195" t="s">
        <v>165</v>
      </c>
      <c r="H166" s="196">
        <v>1</v>
      </c>
      <c r="I166" s="197"/>
      <c r="L166" s="193"/>
      <c r="M166" s="198"/>
      <c r="T166" s="199"/>
      <c r="AT166" s="194" t="s">
        <v>163</v>
      </c>
      <c r="AU166" s="194" t="s">
        <v>130</v>
      </c>
      <c r="AV166" s="192" t="s">
        <v>157</v>
      </c>
      <c r="AW166" s="192" t="s">
        <v>27</v>
      </c>
      <c r="AX166" s="192" t="s">
        <v>81</v>
      </c>
      <c r="AY166" s="194" t="s">
        <v>151</v>
      </c>
    </row>
    <row r="167" spans="2:65" s="158" customFormat="1" ht="22.9" customHeight="1">
      <c r="B167" s="159"/>
      <c r="D167" s="160" t="s">
        <v>72</v>
      </c>
      <c r="E167" s="169" t="s">
        <v>172</v>
      </c>
      <c r="F167" s="169" t="s">
        <v>252</v>
      </c>
      <c r="I167" s="162"/>
      <c r="J167" s="170">
        <f>BK167</f>
        <v>0</v>
      </c>
      <c r="L167" s="159"/>
      <c r="M167" s="164"/>
      <c r="P167" s="165">
        <f>SUM(P168:P173)</f>
        <v>0</v>
      </c>
      <c r="R167" s="165">
        <f>SUM(R168:R173)</f>
        <v>0</v>
      </c>
      <c r="T167" s="166">
        <f>SUM(T168:T173)</f>
        <v>0</v>
      </c>
      <c r="AR167" s="160" t="s">
        <v>81</v>
      </c>
      <c r="AT167" s="167" t="s">
        <v>72</v>
      </c>
      <c r="AU167" s="167" t="s">
        <v>81</v>
      </c>
      <c r="AY167" s="160" t="s">
        <v>151</v>
      </c>
      <c r="BK167" s="168">
        <f>SUM(BK168:BK173)</f>
        <v>0</v>
      </c>
    </row>
    <row r="168" spans="2:65" s="33" customFormat="1" ht="33" customHeight="1">
      <c r="B168" s="142"/>
      <c r="C168" s="171" t="s">
        <v>206</v>
      </c>
      <c r="D168" s="171" t="s">
        <v>153</v>
      </c>
      <c r="E168" s="172" t="s">
        <v>935</v>
      </c>
      <c r="F168" s="173" t="s">
        <v>936</v>
      </c>
      <c r="G168" s="174" t="s">
        <v>161</v>
      </c>
      <c r="H168" s="175">
        <v>0.2</v>
      </c>
      <c r="I168" s="176"/>
      <c r="J168" s="177">
        <f>ROUND(I168*H168,2)</f>
        <v>0</v>
      </c>
      <c r="K168" s="178"/>
      <c r="L168" s="34"/>
      <c r="M168" s="179"/>
      <c r="N168" s="141" t="s">
        <v>39</v>
      </c>
      <c r="P168" s="180">
        <f>O168*H168</f>
        <v>0</v>
      </c>
      <c r="Q168" s="180">
        <v>0</v>
      </c>
      <c r="R168" s="180">
        <f>Q168*H168</f>
        <v>0</v>
      </c>
      <c r="S168" s="180">
        <v>0</v>
      </c>
      <c r="T168" s="181">
        <f>S168*H168</f>
        <v>0</v>
      </c>
      <c r="AR168" s="182" t="s">
        <v>157</v>
      </c>
      <c r="AT168" s="182" t="s">
        <v>153</v>
      </c>
      <c r="AU168" s="182" t="s">
        <v>130</v>
      </c>
      <c r="AY168" s="16" t="s">
        <v>151</v>
      </c>
      <c r="BE168" s="102">
        <f>IF(N168="základná",J168,0)</f>
        <v>0</v>
      </c>
      <c r="BF168" s="102">
        <f>IF(N168="znížená",J168,0)</f>
        <v>0</v>
      </c>
      <c r="BG168" s="102">
        <f>IF(N168="zákl. prenesená",J168,0)</f>
        <v>0</v>
      </c>
      <c r="BH168" s="102">
        <f>IF(N168="zníž. prenesená",J168,0)</f>
        <v>0</v>
      </c>
      <c r="BI168" s="102">
        <f>IF(N168="nulová",J168,0)</f>
        <v>0</v>
      </c>
      <c r="BJ168" s="16" t="s">
        <v>130</v>
      </c>
      <c r="BK168" s="102">
        <f>ROUND(I168*H168,2)</f>
        <v>0</v>
      </c>
      <c r="BL168" s="16" t="s">
        <v>157</v>
      </c>
      <c r="BM168" s="182" t="s">
        <v>213</v>
      </c>
    </row>
    <row r="169" spans="2:65" s="183" customFormat="1">
      <c r="B169" s="184"/>
      <c r="D169" s="185" t="s">
        <v>163</v>
      </c>
      <c r="E169" s="186"/>
      <c r="F169" s="187" t="s">
        <v>937</v>
      </c>
      <c r="H169" s="188">
        <v>0.2</v>
      </c>
      <c r="I169" s="189"/>
      <c r="L169" s="184"/>
      <c r="M169" s="190"/>
      <c r="T169" s="191"/>
      <c r="AT169" s="186" t="s">
        <v>163</v>
      </c>
      <c r="AU169" s="186" t="s">
        <v>130</v>
      </c>
      <c r="AV169" s="183" t="s">
        <v>130</v>
      </c>
      <c r="AW169" s="183" t="s">
        <v>27</v>
      </c>
      <c r="AX169" s="183" t="s">
        <v>73</v>
      </c>
      <c r="AY169" s="186" t="s">
        <v>151</v>
      </c>
    </row>
    <row r="170" spans="2:65" s="192" customFormat="1">
      <c r="B170" s="193"/>
      <c r="D170" s="185" t="s">
        <v>163</v>
      </c>
      <c r="E170" s="194"/>
      <c r="F170" s="195" t="s">
        <v>165</v>
      </c>
      <c r="H170" s="196">
        <v>0.2</v>
      </c>
      <c r="I170" s="197"/>
      <c r="L170" s="193"/>
      <c r="M170" s="198"/>
      <c r="T170" s="199"/>
      <c r="AT170" s="194" t="s">
        <v>163</v>
      </c>
      <c r="AU170" s="194" t="s">
        <v>130</v>
      </c>
      <c r="AV170" s="192" t="s">
        <v>157</v>
      </c>
      <c r="AW170" s="192" t="s">
        <v>27</v>
      </c>
      <c r="AX170" s="192" t="s">
        <v>81</v>
      </c>
      <c r="AY170" s="194" t="s">
        <v>151</v>
      </c>
    </row>
    <row r="171" spans="2:65" s="33" customFormat="1" ht="33" customHeight="1">
      <c r="B171" s="142"/>
      <c r="C171" s="171" t="s">
        <v>210</v>
      </c>
      <c r="D171" s="171" t="s">
        <v>153</v>
      </c>
      <c r="E171" s="172" t="s">
        <v>938</v>
      </c>
      <c r="F171" s="173" t="s">
        <v>939</v>
      </c>
      <c r="G171" s="174" t="s">
        <v>161</v>
      </c>
      <c r="H171" s="175">
        <v>0.2</v>
      </c>
      <c r="I171" s="176"/>
      <c r="J171" s="177">
        <f>ROUND(I171*H171,2)</f>
        <v>0</v>
      </c>
      <c r="K171" s="178"/>
      <c r="L171" s="34"/>
      <c r="M171" s="179"/>
      <c r="N171" s="141" t="s">
        <v>39</v>
      </c>
      <c r="P171" s="180">
        <f>O171*H171</f>
        <v>0</v>
      </c>
      <c r="Q171" s="180">
        <v>0</v>
      </c>
      <c r="R171" s="180">
        <f>Q171*H171</f>
        <v>0</v>
      </c>
      <c r="S171" s="180">
        <v>0</v>
      </c>
      <c r="T171" s="181">
        <f>S171*H171</f>
        <v>0</v>
      </c>
      <c r="AR171" s="182" t="s">
        <v>157</v>
      </c>
      <c r="AT171" s="182" t="s">
        <v>153</v>
      </c>
      <c r="AU171" s="182" t="s">
        <v>130</v>
      </c>
      <c r="AY171" s="16" t="s">
        <v>151</v>
      </c>
      <c r="BE171" s="102">
        <f>IF(N171="základná",J171,0)</f>
        <v>0</v>
      </c>
      <c r="BF171" s="102">
        <f>IF(N171="znížená",J171,0)</f>
        <v>0</v>
      </c>
      <c r="BG171" s="102">
        <f>IF(N171="zákl. prenesená",J171,0)</f>
        <v>0</v>
      </c>
      <c r="BH171" s="102">
        <f>IF(N171="zníž. prenesená",J171,0)</f>
        <v>0</v>
      </c>
      <c r="BI171" s="102">
        <f>IF(N171="nulová",J171,0)</f>
        <v>0</v>
      </c>
      <c r="BJ171" s="16" t="s">
        <v>130</v>
      </c>
      <c r="BK171" s="102">
        <f>ROUND(I171*H171,2)</f>
        <v>0</v>
      </c>
      <c r="BL171" s="16" t="s">
        <v>157</v>
      </c>
      <c r="BM171" s="182" t="s">
        <v>272</v>
      </c>
    </row>
    <row r="172" spans="2:65" s="183" customFormat="1">
      <c r="B172" s="184"/>
      <c r="D172" s="185" t="s">
        <v>163</v>
      </c>
      <c r="E172" s="186"/>
      <c r="F172" s="187" t="s">
        <v>937</v>
      </c>
      <c r="H172" s="188">
        <v>0.2</v>
      </c>
      <c r="I172" s="189"/>
      <c r="L172" s="184"/>
      <c r="M172" s="190"/>
      <c r="T172" s="191"/>
      <c r="AT172" s="186" t="s">
        <v>163</v>
      </c>
      <c r="AU172" s="186" t="s">
        <v>130</v>
      </c>
      <c r="AV172" s="183" t="s">
        <v>130</v>
      </c>
      <c r="AW172" s="183" t="s">
        <v>27</v>
      </c>
      <c r="AX172" s="183" t="s">
        <v>73</v>
      </c>
      <c r="AY172" s="186" t="s">
        <v>151</v>
      </c>
    </row>
    <row r="173" spans="2:65" s="192" customFormat="1">
      <c r="B173" s="193"/>
      <c r="D173" s="185" t="s">
        <v>163</v>
      </c>
      <c r="E173" s="194"/>
      <c r="F173" s="195" t="s">
        <v>165</v>
      </c>
      <c r="H173" s="196">
        <v>0.2</v>
      </c>
      <c r="I173" s="197"/>
      <c r="L173" s="193"/>
      <c r="M173" s="198"/>
      <c r="T173" s="199"/>
      <c r="AT173" s="194" t="s">
        <v>163</v>
      </c>
      <c r="AU173" s="194" t="s">
        <v>130</v>
      </c>
      <c r="AV173" s="192" t="s">
        <v>157</v>
      </c>
      <c r="AW173" s="192" t="s">
        <v>27</v>
      </c>
      <c r="AX173" s="192" t="s">
        <v>81</v>
      </c>
      <c r="AY173" s="194" t="s">
        <v>151</v>
      </c>
    </row>
    <row r="174" spans="2:65" s="158" customFormat="1" ht="22.9" customHeight="1">
      <c r="B174" s="159"/>
      <c r="D174" s="160" t="s">
        <v>72</v>
      </c>
      <c r="E174" s="169" t="s">
        <v>175</v>
      </c>
      <c r="F174" s="169" t="s">
        <v>525</v>
      </c>
      <c r="I174" s="162"/>
      <c r="J174" s="170">
        <f>BK174</f>
        <v>0</v>
      </c>
      <c r="L174" s="159"/>
      <c r="M174" s="164"/>
      <c r="P174" s="165">
        <f>SUM(P175:P202)</f>
        <v>0</v>
      </c>
      <c r="R174" s="165">
        <f>SUM(R175:R202)</f>
        <v>0.36811285000000005</v>
      </c>
      <c r="T174" s="166">
        <f>SUM(T175:T202)</f>
        <v>0</v>
      </c>
      <c r="AR174" s="160" t="s">
        <v>81</v>
      </c>
      <c r="AT174" s="167" t="s">
        <v>72</v>
      </c>
      <c r="AU174" s="167" t="s">
        <v>81</v>
      </c>
      <c r="AY174" s="160" t="s">
        <v>151</v>
      </c>
      <c r="BK174" s="168">
        <f>SUM(BK175:BK202)</f>
        <v>0</v>
      </c>
    </row>
    <row r="175" spans="2:65" s="33" customFormat="1" ht="24.2" customHeight="1">
      <c r="B175" s="142"/>
      <c r="C175" s="171" t="s">
        <v>215</v>
      </c>
      <c r="D175" s="171" t="s">
        <v>153</v>
      </c>
      <c r="E175" s="172" t="s">
        <v>940</v>
      </c>
      <c r="F175" s="173" t="s">
        <v>941</v>
      </c>
      <c r="G175" s="174" t="s">
        <v>528</v>
      </c>
      <c r="H175" s="175">
        <v>2</v>
      </c>
      <c r="I175" s="176"/>
      <c r="J175" s="177">
        <f t="shared" ref="J175:J181" si="5">ROUND(I175*H175,2)</f>
        <v>0</v>
      </c>
      <c r="K175" s="178"/>
      <c r="L175" s="34"/>
      <c r="M175" s="179"/>
      <c r="N175" s="141" t="s">
        <v>39</v>
      </c>
      <c r="P175" s="180">
        <f t="shared" ref="P175:P181" si="6">O175*H175</f>
        <v>0</v>
      </c>
      <c r="Q175" s="180">
        <v>0</v>
      </c>
      <c r="R175" s="180">
        <f t="shared" ref="R175:R181" si="7">Q175*H175</f>
        <v>0</v>
      </c>
      <c r="S175" s="180">
        <v>0</v>
      </c>
      <c r="T175" s="181">
        <f t="shared" ref="T175:T181" si="8">S175*H175</f>
        <v>0</v>
      </c>
      <c r="AR175" s="182" t="s">
        <v>157</v>
      </c>
      <c r="AT175" s="182" t="s">
        <v>153</v>
      </c>
      <c r="AU175" s="182" t="s">
        <v>130</v>
      </c>
      <c r="AY175" s="16" t="s">
        <v>151</v>
      </c>
      <c r="BE175" s="102">
        <f t="shared" ref="BE175:BE181" si="9">IF(N175="základná",J175,0)</f>
        <v>0</v>
      </c>
      <c r="BF175" s="102">
        <f t="shared" ref="BF175:BF181" si="10">IF(N175="znížená",J175,0)</f>
        <v>0</v>
      </c>
      <c r="BG175" s="102">
        <f t="shared" ref="BG175:BG181" si="11">IF(N175="zákl. prenesená",J175,0)</f>
        <v>0</v>
      </c>
      <c r="BH175" s="102">
        <f t="shared" ref="BH175:BH181" si="12">IF(N175="zníž. prenesená",J175,0)</f>
        <v>0</v>
      </c>
      <c r="BI175" s="102">
        <f t="shared" ref="BI175:BI181" si="13">IF(N175="nulová",J175,0)</f>
        <v>0</v>
      </c>
      <c r="BJ175" s="16" t="s">
        <v>130</v>
      </c>
      <c r="BK175" s="102">
        <f t="shared" ref="BK175:BK181" si="14">ROUND(I175*H175,2)</f>
        <v>0</v>
      </c>
      <c r="BL175" s="16" t="s">
        <v>157</v>
      </c>
      <c r="BM175" s="182" t="s">
        <v>281</v>
      </c>
    </row>
    <row r="176" spans="2:65" s="33" customFormat="1" ht="33" customHeight="1">
      <c r="B176" s="142"/>
      <c r="C176" s="171" t="s">
        <v>219</v>
      </c>
      <c r="D176" s="171" t="s">
        <v>153</v>
      </c>
      <c r="E176" s="172" t="s">
        <v>942</v>
      </c>
      <c r="F176" s="173" t="s">
        <v>943</v>
      </c>
      <c r="G176" s="174" t="s">
        <v>279</v>
      </c>
      <c r="H176" s="175">
        <v>31</v>
      </c>
      <c r="I176" s="176"/>
      <c r="J176" s="177">
        <f t="shared" si="5"/>
        <v>0</v>
      </c>
      <c r="K176" s="178"/>
      <c r="L176" s="34"/>
      <c r="M176" s="179"/>
      <c r="N176" s="141" t="s">
        <v>39</v>
      </c>
      <c r="P176" s="180">
        <f t="shared" si="6"/>
        <v>0</v>
      </c>
      <c r="Q176" s="180">
        <v>0</v>
      </c>
      <c r="R176" s="180">
        <f t="shared" si="7"/>
        <v>0</v>
      </c>
      <c r="S176" s="180">
        <v>0</v>
      </c>
      <c r="T176" s="181">
        <f t="shared" si="8"/>
        <v>0</v>
      </c>
      <c r="AR176" s="182" t="s">
        <v>157</v>
      </c>
      <c r="AT176" s="182" t="s">
        <v>153</v>
      </c>
      <c r="AU176" s="182" t="s">
        <v>130</v>
      </c>
      <c r="AY176" s="16" t="s">
        <v>151</v>
      </c>
      <c r="BE176" s="102">
        <f t="shared" si="9"/>
        <v>0</v>
      </c>
      <c r="BF176" s="102">
        <f t="shared" si="10"/>
        <v>0</v>
      </c>
      <c r="BG176" s="102">
        <f t="shared" si="11"/>
        <v>0</v>
      </c>
      <c r="BH176" s="102">
        <f t="shared" si="12"/>
        <v>0</v>
      </c>
      <c r="BI176" s="102">
        <f t="shared" si="13"/>
        <v>0</v>
      </c>
      <c r="BJ176" s="16" t="s">
        <v>130</v>
      </c>
      <c r="BK176" s="102">
        <f t="shared" si="14"/>
        <v>0</v>
      </c>
      <c r="BL176" s="16" t="s">
        <v>157</v>
      </c>
      <c r="BM176" s="182" t="s">
        <v>293</v>
      </c>
    </row>
    <row r="177" spans="2:65" s="33" customFormat="1" ht="24.2" customHeight="1">
      <c r="B177" s="142"/>
      <c r="C177" s="200" t="s">
        <v>223</v>
      </c>
      <c r="D177" s="200" t="s">
        <v>317</v>
      </c>
      <c r="E177" s="201" t="s">
        <v>944</v>
      </c>
      <c r="F177" s="202" t="s">
        <v>945</v>
      </c>
      <c r="G177" s="203" t="s">
        <v>279</v>
      </c>
      <c r="H177" s="204">
        <v>31</v>
      </c>
      <c r="I177" s="205"/>
      <c r="J177" s="206">
        <f t="shared" si="5"/>
        <v>0</v>
      </c>
      <c r="K177" s="207"/>
      <c r="L177" s="208"/>
      <c r="M177" s="209"/>
      <c r="N177" s="210" t="s">
        <v>39</v>
      </c>
      <c r="P177" s="180">
        <f t="shared" si="6"/>
        <v>0</v>
      </c>
      <c r="Q177" s="180">
        <v>4.2999999999999999E-4</v>
      </c>
      <c r="R177" s="180">
        <f t="shared" si="7"/>
        <v>1.333E-2</v>
      </c>
      <c r="S177" s="180">
        <v>0</v>
      </c>
      <c r="T177" s="181">
        <f t="shared" si="8"/>
        <v>0</v>
      </c>
      <c r="AR177" s="182" t="s">
        <v>175</v>
      </c>
      <c r="AT177" s="182" t="s">
        <v>317</v>
      </c>
      <c r="AU177" s="182" t="s">
        <v>130</v>
      </c>
      <c r="AY177" s="16" t="s">
        <v>151</v>
      </c>
      <c r="BE177" s="102">
        <f t="shared" si="9"/>
        <v>0</v>
      </c>
      <c r="BF177" s="102">
        <f t="shared" si="10"/>
        <v>0</v>
      </c>
      <c r="BG177" s="102">
        <f t="shared" si="11"/>
        <v>0</v>
      </c>
      <c r="BH177" s="102">
        <f t="shared" si="12"/>
        <v>0</v>
      </c>
      <c r="BI177" s="102">
        <f t="shared" si="13"/>
        <v>0</v>
      </c>
      <c r="BJ177" s="16" t="s">
        <v>130</v>
      </c>
      <c r="BK177" s="102">
        <f t="shared" si="14"/>
        <v>0</v>
      </c>
      <c r="BL177" s="16" t="s">
        <v>157</v>
      </c>
      <c r="BM177" s="182" t="s">
        <v>231</v>
      </c>
    </row>
    <row r="178" spans="2:65" s="33" customFormat="1" ht="24.2" customHeight="1">
      <c r="B178" s="142"/>
      <c r="C178" s="200" t="s">
        <v>227</v>
      </c>
      <c r="D178" s="200" t="s">
        <v>317</v>
      </c>
      <c r="E178" s="201" t="s">
        <v>946</v>
      </c>
      <c r="F178" s="202" t="s">
        <v>947</v>
      </c>
      <c r="G178" s="203" t="s">
        <v>528</v>
      </c>
      <c r="H178" s="204">
        <v>2.077</v>
      </c>
      <c r="I178" s="205"/>
      <c r="J178" s="206">
        <f t="shared" si="5"/>
        <v>0</v>
      </c>
      <c r="K178" s="207"/>
      <c r="L178" s="208"/>
      <c r="M178" s="209"/>
      <c r="N178" s="210" t="s">
        <v>39</v>
      </c>
      <c r="P178" s="180">
        <f t="shared" si="6"/>
        <v>0</v>
      </c>
      <c r="Q178" s="180">
        <v>1E-4</v>
      </c>
      <c r="R178" s="180">
        <f t="shared" si="7"/>
        <v>2.0770000000000001E-4</v>
      </c>
      <c r="S178" s="180">
        <v>0</v>
      </c>
      <c r="T178" s="181">
        <f t="shared" si="8"/>
        <v>0</v>
      </c>
      <c r="AR178" s="182" t="s">
        <v>175</v>
      </c>
      <c r="AT178" s="182" t="s">
        <v>317</v>
      </c>
      <c r="AU178" s="182" t="s">
        <v>130</v>
      </c>
      <c r="AY178" s="16" t="s">
        <v>151</v>
      </c>
      <c r="BE178" s="102">
        <f t="shared" si="9"/>
        <v>0</v>
      </c>
      <c r="BF178" s="102">
        <f t="shared" si="10"/>
        <v>0</v>
      </c>
      <c r="BG178" s="102">
        <f t="shared" si="11"/>
        <v>0</v>
      </c>
      <c r="BH178" s="102">
        <f t="shared" si="12"/>
        <v>0</v>
      </c>
      <c r="BI178" s="102">
        <f t="shared" si="13"/>
        <v>0</v>
      </c>
      <c r="BJ178" s="16" t="s">
        <v>130</v>
      </c>
      <c r="BK178" s="102">
        <f t="shared" si="14"/>
        <v>0</v>
      </c>
      <c r="BL178" s="16" t="s">
        <v>157</v>
      </c>
      <c r="BM178" s="182" t="s">
        <v>308</v>
      </c>
    </row>
    <row r="179" spans="2:65" s="33" customFormat="1" ht="24.2" customHeight="1">
      <c r="B179" s="142"/>
      <c r="C179" s="171" t="s">
        <v>6</v>
      </c>
      <c r="D179" s="171" t="s">
        <v>153</v>
      </c>
      <c r="E179" s="172" t="s">
        <v>948</v>
      </c>
      <c r="F179" s="173" t="s">
        <v>949</v>
      </c>
      <c r="G179" s="174" t="s">
        <v>279</v>
      </c>
      <c r="H179" s="175">
        <v>31</v>
      </c>
      <c r="I179" s="176"/>
      <c r="J179" s="177">
        <f t="shared" si="5"/>
        <v>0</v>
      </c>
      <c r="K179" s="178"/>
      <c r="L179" s="34"/>
      <c r="M179" s="179"/>
      <c r="N179" s="141" t="s">
        <v>39</v>
      </c>
      <c r="P179" s="180">
        <f t="shared" si="6"/>
        <v>0</v>
      </c>
      <c r="Q179" s="180">
        <v>4.3764999999999999E-4</v>
      </c>
      <c r="R179" s="180">
        <f t="shared" si="7"/>
        <v>1.356715E-2</v>
      </c>
      <c r="S179" s="180">
        <v>0</v>
      </c>
      <c r="T179" s="181">
        <f t="shared" si="8"/>
        <v>0</v>
      </c>
      <c r="AR179" s="182" t="s">
        <v>157</v>
      </c>
      <c r="AT179" s="182" t="s">
        <v>153</v>
      </c>
      <c r="AU179" s="182" t="s">
        <v>130</v>
      </c>
      <c r="AY179" s="16" t="s">
        <v>151</v>
      </c>
      <c r="BE179" s="102">
        <f t="shared" si="9"/>
        <v>0</v>
      </c>
      <c r="BF179" s="102">
        <f t="shared" si="10"/>
        <v>0</v>
      </c>
      <c r="BG179" s="102">
        <f t="shared" si="11"/>
        <v>0</v>
      </c>
      <c r="BH179" s="102">
        <f t="shared" si="12"/>
        <v>0</v>
      </c>
      <c r="BI179" s="102">
        <f t="shared" si="13"/>
        <v>0</v>
      </c>
      <c r="BJ179" s="16" t="s">
        <v>130</v>
      </c>
      <c r="BK179" s="102">
        <f t="shared" si="14"/>
        <v>0</v>
      </c>
      <c r="BL179" s="16" t="s">
        <v>157</v>
      </c>
      <c r="BM179" s="182" t="s">
        <v>238</v>
      </c>
    </row>
    <row r="180" spans="2:65" s="33" customFormat="1" ht="33" customHeight="1">
      <c r="B180" s="142"/>
      <c r="C180" s="171" t="s">
        <v>235</v>
      </c>
      <c r="D180" s="171" t="s">
        <v>153</v>
      </c>
      <c r="E180" s="172" t="s">
        <v>950</v>
      </c>
      <c r="F180" s="173" t="s">
        <v>951</v>
      </c>
      <c r="G180" s="174" t="s">
        <v>279</v>
      </c>
      <c r="H180" s="175">
        <v>8</v>
      </c>
      <c r="I180" s="176"/>
      <c r="J180" s="177">
        <f t="shared" si="5"/>
        <v>0</v>
      </c>
      <c r="K180" s="178"/>
      <c r="L180" s="34"/>
      <c r="M180" s="179"/>
      <c r="N180" s="141" t="s">
        <v>39</v>
      </c>
      <c r="P180" s="180">
        <f t="shared" si="6"/>
        <v>0</v>
      </c>
      <c r="Q180" s="180">
        <v>0</v>
      </c>
      <c r="R180" s="180">
        <f t="shared" si="7"/>
        <v>0</v>
      </c>
      <c r="S180" s="180">
        <v>0</v>
      </c>
      <c r="T180" s="181">
        <f t="shared" si="8"/>
        <v>0</v>
      </c>
      <c r="AR180" s="182" t="s">
        <v>157</v>
      </c>
      <c r="AT180" s="182" t="s">
        <v>153</v>
      </c>
      <c r="AU180" s="182" t="s">
        <v>130</v>
      </c>
      <c r="AY180" s="16" t="s">
        <v>151</v>
      </c>
      <c r="BE180" s="102">
        <f t="shared" si="9"/>
        <v>0</v>
      </c>
      <c r="BF180" s="102">
        <f t="shared" si="10"/>
        <v>0</v>
      </c>
      <c r="BG180" s="102">
        <f t="shared" si="11"/>
        <v>0</v>
      </c>
      <c r="BH180" s="102">
        <f t="shared" si="12"/>
        <v>0</v>
      </c>
      <c r="BI180" s="102">
        <f t="shared" si="13"/>
        <v>0</v>
      </c>
      <c r="BJ180" s="16" t="s">
        <v>130</v>
      </c>
      <c r="BK180" s="102">
        <f t="shared" si="14"/>
        <v>0</v>
      </c>
      <c r="BL180" s="16" t="s">
        <v>157</v>
      </c>
      <c r="BM180" s="182" t="s">
        <v>242</v>
      </c>
    </row>
    <row r="181" spans="2:65" s="33" customFormat="1" ht="24.2" customHeight="1">
      <c r="B181" s="142"/>
      <c r="C181" s="200" t="s">
        <v>239</v>
      </c>
      <c r="D181" s="200" t="s">
        <v>317</v>
      </c>
      <c r="E181" s="201" t="s">
        <v>952</v>
      </c>
      <c r="F181" s="202" t="s">
        <v>953</v>
      </c>
      <c r="G181" s="203" t="s">
        <v>528</v>
      </c>
      <c r="H181" s="204">
        <v>8.7439999999999998</v>
      </c>
      <c r="I181" s="205"/>
      <c r="J181" s="206">
        <f t="shared" si="5"/>
        <v>0</v>
      </c>
      <c r="K181" s="207"/>
      <c r="L181" s="208"/>
      <c r="M181" s="209"/>
      <c r="N181" s="210" t="s">
        <v>39</v>
      </c>
      <c r="P181" s="180">
        <f t="shared" si="6"/>
        <v>0</v>
      </c>
      <c r="Q181" s="180">
        <v>0</v>
      </c>
      <c r="R181" s="180">
        <f t="shared" si="7"/>
        <v>0</v>
      </c>
      <c r="S181" s="180">
        <v>0</v>
      </c>
      <c r="T181" s="181">
        <f t="shared" si="8"/>
        <v>0</v>
      </c>
      <c r="AR181" s="182" t="s">
        <v>175</v>
      </c>
      <c r="AT181" s="182" t="s">
        <v>317</v>
      </c>
      <c r="AU181" s="182" t="s">
        <v>130</v>
      </c>
      <c r="AY181" s="16" t="s">
        <v>151</v>
      </c>
      <c r="BE181" s="102">
        <f t="shared" si="9"/>
        <v>0</v>
      </c>
      <c r="BF181" s="102">
        <f t="shared" si="10"/>
        <v>0</v>
      </c>
      <c r="BG181" s="102">
        <f t="shared" si="11"/>
        <v>0</v>
      </c>
      <c r="BH181" s="102">
        <f t="shared" si="12"/>
        <v>0</v>
      </c>
      <c r="BI181" s="102">
        <f t="shared" si="13"/>
        <v>0</v>
      </c>
      <c r="BJ181" s="16" t="s">
        <v>130</v>
      </c>
      <c r="BK181" s="102">
        <f t="shared" si="14"/>
        <v>0</v>
      </c>
      <c r="BL181" s="16" t="s">
        <v>157</v>
      </c>
      <c r="BM181" s="182" t="s">
        <v>246</v>
      </c>
    </row>
    <row r="182" spans="2:65" s="183" customFormat="1">
      <c r="B182" s="184"/>
      <c r="D182" s="185" t="s">
        <v>163</v>
      </c>
      <c r="E182" s="186"/>
      <c r="F182" s="187" t="s">
        <v>954</v>
      </c>
      <c r="H182" s="188">
        <v>8.7439999999999998</v>
      </c>
      <c r="I182" s="189"/>
      <c r="L182" s="184"/>
      <c r="M182" s="190"/>
      <c r="T182" s="191"/>
      <c r="AT182" s="186" t="s">
        <v>163</v>
      </c>
      <c r="AU182" s="186" t="s">
        <v>130</v>
      </c>
      <c r="AV182" s="183" t="s">
        <v>130</v>
      </c>
      <c r="AW182" s="183" t="s">
        <v>27</v>
      </c>
      <c r="AX182" s="183" t="s">
        <v>73</v>
      </c>
      <c r="AY182" s="186" t="s">
        <v>151</v>
      </c>
    </row>
    <row r="183" spans="2:65" s="192" customFormat="1">
      <c r="B183" s="193"/>
      <c r="D183" s="185" t="s">
        <v>163</v>
      </c>
      <c r="E183" s="194"/>
      <c r="F183" s="195" t="s">
        <v>165</v>
      </c>
      <c r="H183" s="196">
        <v>8.7439999999999998</v>
      </c>
      <c r="I183" s="197"/>
      <c r="L183" s="193"/>
      <c r="M183" s="198"/>
      <c r="T183" s="199"/>
      <c r="AT183" s="194" t="s">
        <v>163</v>
      </c>
      <c r="AU183" s="194" t="s">
        <v>130</v>
      </c>
      <c r="AV183" s="192" t="s">
        <v>157</v>
      </c>
      <c r="AW183" s="192" t="s">
        <v>27</v>
      </c>
      <c r="AX183" s="192" t="s">
        <v>81</v>
      </c>
      <c r="AY183" s="194" t="s">
        <v>151</v>
      </c>
    </row>
    <row r="184" spans="2:65" s="33" customFormat="1" ht="24.2" customHeight="1">
      <c r="B184" s="142"/>
      <c r="C184" s="171" t="s">
        <v>243</v>
      </c>
      <c r="D184" s="171" t="s">
        <v>153</v>
      </c>
      <c r="E184" s="172" t="s">
        <v>955</v>
      </c>
      <c r="F184" s="173" t="s">
        <v>956</v>
      </c>
      <c r="G184" s="174" t="s">
        <v>528</v>
      </c>
      <c r="H184" s="175">
        <v>1</v>
      </c>
      <c r="I184" s="176"/>
      <c r="J184" s="177">
        <f>ROUND(I184*H184,2)</f>
        <v>0</v>
      </c>
      <c r="K184" s="178"/>
      <c r="L184" s="34"/>
      <c r="M184" s="179"/>
      <c r="N184" s="141" t="s">
        <v>39</v>
      </c>
      <c r="P184" s="180">
        <f>O184*H184</f>
        <v>0</v>
      </c>
      <c r="Q184" s="180">
        <v>0.34098800000000001</v>
      </c>
      <c r="R184" s="180">
        <f>Q184*H184</f>
        <v>0.34098800000000001</v>
      </c>
      <c r="S184" s="180">
        <v>0</v>
      </c>
      <c r="T184" s="181">
        <f>S184*H184</f>
        <v>0</v>
      </c>
      <c r="AR184" s="182" t="s">
        <v>157</v>
      </c>
      <c r="AT184" s="182" t="s">
        <v>153</v>
      </c>
      <c r="AU184" s="182" t="s">
        <v>130</v>
      </c>
      <c r="AY184" s="16" t="s">
        <v>151</v>
      </c>
      <c r="BE184" s="102">
        <f>IF(N184="základná",J184,0)</f>
        <v>0</v>
      </c>
      <c r="BF184" s="102">
        <f>IF(N184="znížená",J184,0)</f>
        <v>0</v>
      </c>
      <c r="BG184" s="102">
        <f>IF(N184="zákl. prenesená",J184,0)</f>
        <v>0</v>
      </c>
      <c r="BH184" s="102">
        <f>IF(N184="zníž. prenesená",J184,0)</f>
        <v>0</v>
      </c>
      <c r="BI184" s="102">
        <f>IF(N184="nulová",J184,0)</f>
        <v>0</v>
      </c>
      <c r="BJ184" s="16" t="s">
        <v>130</v>
      </c>
      <c r="BK184" s="102">
        <f>ROUND(I184*H184,2)</f>
        <v>0</v>
      </c>
      <c r="BL184" s="16" t="s">
        <v>157</v>
      </c>
      <c r="BM184" s="182" t="s">
        <v>345</v>
      </c>
    </row>
    <row r="185" spans="2:65" s="33" customFormat="1" ht="21.75" customHeight="1">
      <c r="B185" s="142"/>
      <c r="C185" s="200" t="s">
        <v>205</v>
      </c>
      <c r="D185" s="200" t="s">
        <v>317</v>
      </c>
      <c r="E185" s="201" t="s">
        <v>957</v>
      </c>
      <c r="F185" s="202" t="s">
        <v>958</v>
      </c>
      <c r="G185" s="203" t="s">
        <v>528</v>
      </c>
      <c r="H185" s="204">
        <v>1.01</v>
      </c>
      <c r="I185" s="205"/>
      <c r="J185" s="206">
        <f>ROUND(I185*H185,2)</f>
        <v>0</v>
      </c>
      <c r="K185" s="207"/>
      <c r="L185" s="208"/>
      <c r="M185" s="209"/>
      <c r="N185" s="210" t="s">
        <v>39</v>
      </c>
      <c r="P185" s="180">
        <f>O185*H185</f>
        <v>0</v>
      </c>
      <c r="Q185" s="180">
        <v>0</v>
      </c>
      <c r="R185" s="180">
        <f>Q185*H185</f>
        <v>0</v>
      </c>
      <c r="S185" s="180">
        <v>0</v>
      </c>
      <c r="T185" s="181">
        <f>S185*H185</f>
        <v>0</v>
      </c>
      <c r="AR185" s="182" t="s">
        <v>175</v>
      </c>
      <c r="AT185" s="182" t="s">
        <v>317</v>
      </c>
      <c r="AU185" s="182" t="s">
        <v>130</v>
      </c>
      <c r="AY185" s="16" t="s">
        <v>151</v>
      </c>
      <c r="BE185" s="102">
        <f>IF(N185="základná",J185,0)</f>
        <v>0</v>
      </c>
      <c r="BF185" s="102">
        <f>IF(N185="znížená",J185,0)</f>
        <v>0</v>
      </c>
      <c r="BG185" s="102">
        <f>IF(N185="zákl. prenesená",J185,0)</f>
        <v>0</v>
      </c>
      <c r="BH185" s="102">
        <f>IF(N185="zníž. prenesená",J185,0)</f>
        <v>0</v>
      </c>
      <c r="BI185" s="102">
        <f>IF(N185="nulová",J185,0)</f>
        <v>0</v>
      </c>
      <c r="BJ185" s="16" t="s">
        <v>130</v>
      </c>
      <c r="BK185" s="102">
        <f>ROUND(I185*H185,2)</f>
        <v>0</v>
      </c>
      <c r="BL185" s="16" t="s">
        <v>157</v>
      </c>
      <c r="BM185" s="182" t="s">
        <v>353</v>
      </c>
    </row>
    <row r="186" spans="2:65" s="183" customFormat="1">
      <c r="B186" s="184"/>
      <c r="D186" s="185" t="s">
        <v>163</v>
      </c>
      <c r="E186" s="186"/>
      <c r="F186" s="187" t="s">
        <v>959</v>
      </c>
      <c r="H186" s="188">
        <v>1.01</v>
      </c>
      <c r="I186" s="189"/>
      <c r="L186" s="184"/>
      <c r="M186" s="190"/>
      <c r="T186" s="191"/>
      <c r="AT186" s="186" t="s">
        <v>163</v>
      </c>
      <c r="AU186" s="186" t="s">
        <v>130</v>
      </c>
      <c r="AV186" s="183" t="s">
        <v>130</v>
      </c>
      <c r="AW186" s="183" t="s">
        <v>27</v>
      </c>
      <c r="AX186" s="183" t="s">
        <v>73</v>
      </c>
      <c r="AY186" s="186" t="s">
        <v>151</v>
      </c>
    </row>
    <row r="187" spans="2:65" s="192" customFormat="1">
      <c r="B187" s="193"/>
      <c r="D187" s="185" t="s">
        <v>163</v>
      </c>
      <c r="E187" s="194"/>
      <c r="F187" s="195" t="s">
        <v>165</v>
      </c>
      <c r="H187" s="196">
        <v>1.01</v>
      </c>
      <c r="I187" s="197"/>
      <c r="L187" s="193"/>
      <c r="M187" s="198"/>
      <c r="T187" s="199"/>
      <c r="AT187" s="194" t="s">
        <v>163</v>
      </c>
      <c r="AU187" s="194" t="s">
        <v>130</v>
      </c>
      <c r="AV187" s="192" t="s">
        <v>157</v>
      </c>
      <c r="AW187" s="192" t="s">
        <v>27</v>
      </c>
      <c r="AX187" s="192" t="s">
        <v>81</v>
      </c>
      <c r="AY187" s="194" t="s">
        <v>151</v>
      </c>
    </row>
    <row r="188" spans="2:65" s="33" customFormat="1" ht="21.75" customHeight="1">
      <c r="B188" s="142"/>
      <c r="C188" s="200" t="s">
        <v>253</v>
      </c>
      <c r="D188" s="200" t="s">
        <v>317</v>
      </c>
      <c r="E188" s="201" t="s">
        <v>960</v>
      </c>
      <c r="F188" s="202" t="s">
        <v>961</v>
      </c>
      <c r="G188" s="203" t="s">
        <v>528</v>
      </c>
      <c r="H188" s="204">
        <v>1.01</v>
      </c>
      <c r="I188" s="205"/>
      <c r="J188" s="206">
        <f>ROUND(I188*H188,2)</f>
        <v>0</v>
      </c>
      <c r="K188" s="207"/>
      <c r="L188" s="208"/>
      <c r="M188" s="209"/>
      <c r="N188" s="210" t="s">
        <v>39</v>
      </c>
      <c r="P188" s="180">
        <f>O188*H188</f>
        <v>0</v>
      </c>
      <c r="Q188" s="180">
        <v>0</v>
      </c>
      <c r="R188" s="180">
        <f>Q188*H188</f>
        <v>0</v>
      </c>
      <c r="S188" s="180">
        <v>0</v>
      </c>
      <c r="T188" s="181">
        <f>S188*H188</f>
        <v>0</v>
      </c>
      <c r="AR188" s="182" t="s">
        <v>175</v>
      </c>
      <c r="AT188" s="182" t="s">
        <v>317</v>
      </c>
      <c r="AU188" s="182" t="s">
        <v>130</v>
      </c>
      <c r="AY188" s="16" t="s">
        <v>151</v>
      </c>
      <c r="BE188" s="102">
        <f>IF(N188="základná",J188,0)</f>
        <v>0</v>
      </c>
      <c r="BF188" s="102">
        <f>IF(N188="znížená",J188,0)</f>
        <v>0</v>
      </c>
      <c r="BG188" s="102">
        <f>IF(N188="zákl. prenesená",J188,0)</f>
        <v>0</v>
      </c>
      <c r="BH188" s="102">
        <f>IF(N188="zníž. prenesená",J188,0)</f>
        <v>0</v>
      </c>
      <c r="BI188" s="102">
        <f>IF(N188="nulová",J188,0)</f>
        <v>0</v>
      </c>
      <c r="BJ188" s="16" t="s">
        <v>130</v>
      </c>
      <c r="BK188" s="102">
        <f>ROUND(I188*H188,2)</f>
        <v>0</v>
      </c>
      <c r="BL188" s="16" t="s">
        <v>157</v>
      </c>
      <c r="BM188" s="182" t="s">
        <v>361</v>
      </c>
    </row>
    <row r="189" spans="2:65" s="183" customFormat="1">
      <c r="B189" s="184"/>
      <c r="D189" s="185" t="s">
        <v>163</v>
      </c>
      <c r="E189" s="186"/>
      <c r="F189" s="187" t="s">
        <v>959</v>
      </c>
      <c r="H189" s="188">
        <v>1.01</v>
      </c>
      <c r="I189" s="189"/>
      <c r="L189" s="184"/>
      <c r="M189" s="190"/>
      <c r="T189" s="191"/>
      <c r="AT189" s="186" t="s">
        <v>163</v>
      </c>
      <c r="AU189" s="186" t="s">
        <v>130</v>
      </c>
      <c r="AV189" s="183" t="s">
        <v>130</v>
      </c>
      <c r="AW189" s="183" t="s">
        <v>27</v>
      </c>
      <c r="AX189" s="183" t="s">
        <v>73</v>
      </c>
      <c r="AY189" s="186" t="s">
        <v>151</v>
      </c>
    </row>
    <row r="190" spans="2:65" s="192" customFormat="1">
      <c r="B190" s="193"/>
      <c r="D190" s="185" t="s">
        <v>163</v>
      </c>
      <c r="E190" s="194"/>
      <c r="F190" s="195" t="s">
        <v>165</v>
      </c>
      <c r="H190" s="196">
        <v>1.01</v>
      </c>
      <c r="I190" s="197"/>
      <c r="L190" s="193"/>
      <c r="M190" s="198"/>
      <c r="T190" s="199"/>
      <c r="AT190" s="194" t="s">
        <v>163</v>
      </c>
      <c r="AU190" s="194" t="s">
        <v>130</v>
      </c>
      <c r="AV190" s="192" t="s">
        <v>157</v>
      </c>
      <c r="AW190" s="192" t="s">
        <v>27</v>
      </c>
      <c r="AX190" s="192" t="s">
        <v>81</v>
      </c>
      <c r="AY190" s="194" t="s">
        <v>151</v>
      </c>
    </row>
    <row r="191" spans="2:65" s="33" customFormat="1" ht="21.75" customHeight="1">
      <c r="B191" s="142"/>
      <c r="C191" s="200" t="s">
        <v>209</v>
      </c>
      <c r="D191" s="200" t="s">
        <v>317</v>
      </c>
      <c r="E191" s="201" t="s">
        <v>962</v>
      </c>
      <c r="F191" s="202" t="s">
        <v>963</v>
      </c>
      <c r="G191" s="203" t="s">
        <v>528</v>
      </c>
      <c r="H191" s="204">
        <v>1.01</v>
      </c>
      <c r="I191" s="205"/>
      <c r="J191" s="206">
        <f>ROUND(I191*H191,2)</f>
        <v>0</v>
      </c>
      <c r="K191" s="207"/>
      <c r="L191" s="208"/>
      <c r="M191" s="209"/>
      <c r="N191" s="210" t="s">
        <v>39</v>
      </c>
      <c r="P191" s="180">
        <f>O191*H191</f>
        <v>0</v>
      </c>
      <c r="Q191" s="180">
        <v>0</v>
      </c>
      <c r="R191" s="180">
        <f>Q191*H191</f>
        <v>0</v>
      </c>
      <c r="S191" s="180">
        <v>0</v>
      </c>
      <c r="T191" s="181">
        <f>S191*H191</f>
        <v>0</v>
      </c>
      <c r="AR191" s="182" t="s">
        <v>175</v>
      </c>
      <c r="AT191" s="182" t="s">
        <v>317</v>
      </c>
      <c r="AU191" s="182" t="s">
        <v>130</v>
      </c>
      <c r="AY191" s="16" t="s">
        <v>151</v>
      </c>
      <c r="BE191" s="102">
        <f>IF(N191="základná",J191,0)</f>
        <v>0</v>
      </c>
      <c r="BF191" s="102">
        <f>IF(N191="znížená",J191,0)</f>
        <v>0</v>
      </c>
      <c r="BG191" s="102">
        <f>IF(N191="zákl. prenesená",J191,0)</f>
        <v>0</v>
      </c>
      <c r="BH191" s="102">
        <f>IF(N191="zníž. prenesená",J191,0)</f>
        <v>0</v>
      </c>
      <c r="BI191" s="102">
        <f>IF(N191="nulová",J191,0)</f>
        <v>0</v>
      </c>
      <c r="BJ191" s="16" t="s">
        <v>130</v>
      </c>
      <c r="BK191" s="102">
        <f>ROUND(I191*H191,2)</f>
        <v>0</v>
      </c>
      <c r="BL191" s="16" t="s">
        <v>157</v>
      </c>
      <c r="BM191" s="182" t="s">
        <v>263</v>
      </c>
    </row>
    <row r="192" spans="2:65" s="183" customFormat="1">
      <c r="B192" s="184"/>
      <c r="D192" s="185" t="s">
        <v>163</v>
      </c>
      <c r="E192" s="186"/>
      <c r="F192" s="187" t="s">
        <v>959</v>
      </c>
      <c r="H192" s="188">
        <v>1.01</v>
      </c>
      <c r="I192" s="189"/>
      <c r="L192" s="184"/>
      <c r="M192" s="190"/>
      <c r="T192" s="191"/>
      <c r="AT192" s="186" t="s">
        <v>163</v>
      </c>
      <c r="AU192" s="186" t="s">
        <v>130</v>
      </c>
      <c r="AV192" s="183" t="s">
        <v>130</v>
      </c>
      <c r="AW192" s="183" t="s">
        <v>27</v>
      </c>
      <c r="AX192" s="183" t="s">
        <v>73</v>
      </c>
      <c r="AY192" s="186" t="s">
        <v>151</v>
      </c>
    </row>
    <row r="193" spans="2:65" s="192" customFormat="1">
      <c r="B193" s="193"/>
      <c r="D193" s="185" t="s">
        <v>163</v>
      </c>
      <c r="E193" s="194"/>
      <c r="F193" s="195" t="s">
        <v>165</v>
      </c>
      <c r="H193" s="196">
        <v>1.01</v>
      </c>
      <c r="I193" s="197"/>
      <c r="L193" s="193"/>
      <c r="M193" s="198"/>
      <c r="T193" s="199"/>
      <c r="AT193" s="194" t="s">
        <v>163</v>
      </c>
      <c r="AU193" s="194" t="s">
        <v>130</v>
      </c>
      <c r="AV193" s="192" t="s">
        <v>157</v>
      </c>
      <c r="AW193" s="192" t="s">
        <v>27</v>
      </c>
      <c r="AX193" s="192" t="s">
        <v>81</v>
      </c>
      <c r="AY193" s="194" t="s">
        <v>151</v>
      </c>
    </row>
    <row r="194" spans="2:65" s="33" customFormat="1" ht="21.75" customHeight="1">
      <c r="B194" s="142"/>
      <c r="C194" s="200" t="s">
        <v>260</v>
      </c>
      <c r="D194" s="200" t="s">
        <v>317</v>
      </c>
      <c r="E194" s="201" t="s">
        <v>964</v>
      </c>
      <c r="F194" s="202" t="s">
        <v>965</v>
      </c>
      <c r="G194" s="203" t="s">
        <v>528</v>
      </c>
      <c r="H194" s="204">
        <v>1.01</v>
      </c>
      <c r="I194" s="205"/>
      <c r="J194" s="206">
        <f>ROUND(I194*H194,2)</f>
        <v>0</v>
      </c>
      <c r="K194" s="207"/>
      <c r="L194" s="208"/>
      <c r="M194" s="209"/>
      <c r="N194" s="210" t="s">
        <v>39</v>
      </c>
      <c r="P194" s="180">
        <f>O194*H194</f>
        <v>0</v>
      </c>
      <c r="Q194" s="180">
        <v>0</v>
      </c>
      <c r="R194" s="180">
        <f>Q194*H194</f>
        <v>0</v>
      </c>
      <c r="S194" s="180">
        <v>0</v>
      </c>
      <c r="T194" s="181">
        <f>S194*H194</f>
        <v>0</v>
      </c>
      <c r="AR194" s="182" t="s">
        <v>175</v>
      </c>
      <c r="AT194" s="182" t="s">
        <v>317</v>
      </c>
      <c r="AU194" s="182" t="s">
        <v>130</v>
      </c>
      <c r="AY194" s="16" t="s">
        <v>151</v>
      </c>
      <c r="BE194" s="102">
        <f>IF(N194="základná",J194,0)</f>
        <v>0</v>
      </c>
      <c r="BF194" s="102">
        <f>IF(N194="znížená",J194,0)</f>
        <v>0</v>
      </c>
      <c r="BG194" s="102">
        <f>IF(N194="zákl. prenesená",J194,0)</f>
        <v>0</v>
      </c>
      <c r="BH194" s="102">
        <f>IF(N194="zníž. prenesená",J194,0)</f>
        <v>0</v>
      </c>
      <c r="BI194" s="102">
        <f>IF(N194="nulová",J194,0)</f>
        <v>0</v>
      </c>
      <c r="BJ194" s="16" t="s">
        <v>130</v>
      </c>
      <c r="BK194" s="102">
        <f>ROUND(I194*H194,2)</f>
        <v>0</v>
      </c>
      <c r="BL194" s="16" t="s">
        <v>157</v>
      </c>
      <c r="BM194" s="182" t="s">
        <v>379</v>
      </c>
    </row>
    <row r="195" spans="2:65" s="183" customFormat="1">
      <c r="B195" s="184"/>
      <c r="D195" s="185" t="s">
        <v>163</v>
      </c>
      <c r="E195" s="186"/>
      <c r="F195" s="187" t="s">
        <v>959</v>
      </c>
      <c r="H195" s="188">
        <v>1.01</v>
      </c>
      <c r="I195" s="189"/>
      <c r="L195" s="184"/>
      <c r="M195" s="190"/>
      <c r="T195" s="191"/>
      <c r="AT195" s="186" t="s">
        <v>163</v>
      </c>
      <c r="AU195" s="186" t="s">
        <v>130</v>
      </c>
      <c r="AV195" s="183" t="s">
        <v>130</v>
      </c>
      <c r="AW195" s="183" t="s">
        <v>27</v>
      </c>
      <c r="AX195" s="183" t="s">
        <v>73</v>
      </c>
      <c r="AY195" s="186" t="s">
        <v>151</v>
      </c>
    </row>
    <row r="196" spans="2:65" s="192" customFormat="1">
      <c r="B196" s="193"/>
      <c r="D196" s="185" t="s">
        <v>163</v>
      </c>
      <c r="E196" s="194"/>
      <c r="F196" s="195" t="s">
        <v>165</v>
      </c>
      <c r="H196" s="196">
        <v>1.01</v>
      </c>
      <c r="I196" s="197"/>
      <c r="L196" s="193"/>
      <c r="M196" s="198"/>
      <c r="T196" s="199"/>
      <c r="AT196" s="194" t="s">
        <v>163</v>
      </c>
      <c r="AU196" s="194" t="s">
        <v>130</v>
      </c>
      <c r="AV196" s="192" t="s">
        <v>157</v>
      </c>
      <c r="AW196" s="192" t="s">
        <v>27</v>
      </c>
      <c r="AX196" s="192" t="s">
        <v>81</v>
      </c>
      <c r="AY196" s="194" t="s">
        <v>151</v>
      </c>
    </row>
    <row r="197" spans="2:65" s="33" customFormat="1" ht="16.5" customHeight="1">
      <c r="B197" s="142"/>
      <c r="C197" s="200" t="s">
        <v>213</v>
      </c>
      <c r="D197" s="200" t="s">
        <v>317</v>
      </c>
      <c r="E197" s="201" t="s">
        <v>966</v>
      </c>
      <c r="F197" s="202" t="s">
        <v>967</v>
      </c>
      <c r="G197" s="203" t="s">
        <v>528</v>
      </c>
      <c r="H197" s="204">
        <v>1.01</v>
      </c>
      <c r="I197" s="205"/>
      <c r="J197" s="206">
        <f>ROUND(I197*H197,2)</f>
        <v>0</v>
      </c>
      <c r="K197" s="207"/>
      <c r="L197" s="208"/>
      <c r="M197" s="209"/>
      <c r="N197" s="210" t="s">
        <v>39</v>
      </c>
      <c r="P197" s="180">
        <f>O197*H197</f>
        <v>0</v>
      </c>
      <c r="Q197" s="180">
        <v>0</v>
      </c>
      <c r="R197" s="180">
        <f>Q197*H197</f>
        <v>0</v>
      </c>
      <c r="S197" s="180">
        <v>0</v>
      </c>
      <c r="T197" s="181">
        <f>S197*H197</f>
        <v>0</v>
      </c>
      <c r="AR197" s="182" t="s">
        <v>175</v>
      </c>
      <c r="AT197" s="182" t="s">
        <v>317</v>
      </c>
      <c r="AU197" s="182" t="s">
        <v>130</v>
      </c>
      <c r="AY197" s="16" t="s">
        <v>151</v>
      </c>
      <c r="BE197" s="102">
        <f>IF(N197="základná",J197,0)</f>
        <v>0</v>
      </c>
      <c r="BF197" s="102">
        <f>IF(N197="znížená",J197,0)</f>
        <v>0</v>
      </c>
      <c r="BG197" s="102">
        <f>IF(N197="zákl. prenesená",J197,0)</f>
        <v>0</v>
      </c>
      <c r="BH197" s="102">
        <f>IF(N197="zníž. prenesená",J197,0)</f>
        <v>0</v>
      </c>
      <c r="BI197" s="102">
        <f>IF(N197="nulová",J197,0)</f>
        <v>0</v>
      </c>
      <c r="BJ197" s="16" t="s">
        <v>130</v>
      </c>
      <c r="BK197" s="102">
        <f>ROUND(I197*H197,2)</f>
        <v>0</v>
      </c>
      <c r="BL197" s="16" t="s">
        <v>157</v>
      </c>
      <c r="BM197" s="182" t="s">
        <v>387</v>
      </c>
    </row>
    <row r="198" spans="2:65" s="183" customFormat="1">
      <c r="B198" s="184"/>
      <c r="D198" s="185" t="s">
        <v>163</v>
      </c>
      <c r="E198" s="186"/>
      <c r="F198" s="187" t="s">
        <v>959</v>
      </c>
      <c r="H198" s="188">
        <v>1.01</v>
      </c>
      <c r="I198" s="189"/>
      <c r="L198" s="184"/>
      <c r="M198" s="190"/>
      <c r="T198" s="191"/>
      <c r="AT198" s="186" t="s">
        <v>163</v>
      </c>
      <c r="AU198" s="186" t="s">
        <v>130</v>
      </c>
      <c r="AV198" s="183" t="s">
        <v>130</v>
      </c>
      <c r="AW198" s="183" t="s">
        <v>27</v>
      </c>
      <c r="AX198" s="183" t="s">
        <v>73</v>
      </c>
      <c r="AY198" s="186" t="s">
        <v>151</v>
      </c>
    </row>
    <row r="199" spans="2:65" s="192" customFormat="1">
      <c r="B199" s="193"/>
      <c r="D199" s="185" t="s">
        <v>163</v>
      </c>
      <c r="E199" s="194"/>
      <c r="F199" s="195" t="s">
        <v>165</v>
      </c>
      <c r="H199" s="196">
        <v>1.01</v>
      </c>
      <c r="I199" s="197"/>
      <c r="L199" s="193"/>
      <c r="M199" s="198"/>
      <c r="T199" s="199"/>
      <c r="AT199" s="194" t="s">
        <v>163</v>
      </c>
      <c r="AU199" s="194" t="s">
        <v>130</v>
      </c>
      <c r="AV199" s="192" t="s">
        <v>157</v>
      </c>
      <c r="AW199" s="192" t="s">
        <v>27</v>
      </c>
      <c r="AX199" s="192" t="s">
        <v>81</v>
      </c>
      <c r="AY199" s="194" t="s">
        <v>151</v>
      </c>
    </row>
    <row r="200" spans="2:65" s="33" customFormat="1" ht="24.2" customHeight="1">
      <c r="B200" s="142"/>
      <c r="C200" s="171" t="s">
        <v>268</v>
      </c>
      <c r="D200" s="171" t="s">
        <v>153</v>
      </c>
      <c r="E200" s="172" t="s">
        <v>968</v>
      </c>
      <c r="F200" s="173" t="s">
        <v>969</v>
      </c>
      <c r="G200" s="174" t="s">
        <v>528</v>
      </c>
      <c r="H200" s="175">
        <v>1</v>
      </c>
      <c r="I200" s="176"/>
      <c r="J200" s="177">
        <f>ROUND(I200*H200,2)</f>
        <v>0</v>
      </c>
      <c r="K200" s="178"/>
      <c r="L200" s="34"/>
      <c r="M200" s="179"/>
      <c r="N200" s="141" t="s">
        <v>39</v>
      </c>
      <c r="P200" s="180">
        <f>O200*H200</f>
        <v>0</v>
      </c>
      <c r="Q200" s="180">
        <v>2.0000000000000002E-5</v>
      </c>
      <c r="R200" s="180">
        <f>Q200*H200</f>
        <v>2.0000000000000002E-5</v>
      </c>
      <c r="S200" s="180">
        <v>0</v>
      </c>
      <c r="T200" s="181">
        <f>S200*H200</f>
        <v>0</v>
      </c>
      <c r="AR200" s="182" t="s">
        <v>157</v>
      </c>
      <c r="AT200" s="182" t="s">
        <v>153</v>
      </c>
      <c r="AU200" s="182" t="s">
        <v>130</v>
      </c>
      <c r="AY200" s="16" t="s">
        <v>151</v>
      </c>
      <c r="BE200" s="102">
        <f>IF(N200="základná",J200,0)</f>
        <v>0</v>
      </c>
      <c r="BF200" s="102">
        <f>IF(N200="znížená",J200,0)</f>
        <v>0</v>
      </c>
      <c r="BG200" s="102">
        <f>IF(N200="zákl. prenesená",J200,0)</f>
        <v>0</v>
      </c>
      <c r="BH200" s="102">
        <f>IF(N200="zníž. prenesená",J200,0)</f>
        <v>0</v>
      </c>
      <c r="BI200" s="102">
        <f>IF(N200="nulová",J200,0)</f>
        <v>0</v>
      </c>
      <c r="BJ200" s="16" t="s">
        <v>130</v>
      </c>
      <c r="BK200" s="102">
        <f>ROUND(I200*H200,2)</f>
        <v>0</v>
      </c>
      <c r="BL200" s="16" t="s">
        <v>157</v>
      </c>
      <c r="BM200" s="182" t="s">
        <v>395</v>
      </c>
    </row>
    <row r="201" spans="2:65" s="33" customFormat="1" ht="24.2" customHeight="1">
      <c r="B201" s="142"/>
      <c r="C201" s="200" t="s">
        <v>272</v>
      </c>
      <c r="D201" s="200" t="s">
        <v>317</v>
      </c>
      <c r="E201" s="201" t="s">
        <v>970</v>
      </c>
      <c r="F201" s="202" t="s">
        <v>971</v>
      </c>
      <c r="G201" s="203" t="s">
        <v>528</v>
      </c>
      <c r="H201" s="204">
        <v>1</v>
      </c>
      <c r="I201" s="205"/>
      <c r="J201" s="206">
        <f>ROUND(I201*H201,2)</f>
        <v>0</v>
      </c>
      <c r="K201" s="207"/>
      <c r="L201" s="208"/>
      <c r="M201" s="209"/>
      <c r="N201" s="210" t="s">
        <v>39</v>
      </c>
      <c r="P201" s="180">
        <f>O201*H201</f>
        <v>0</v>
      </c>
      <c r="Q201" s="180">
        <v>0</v>
      </c>
      <c r="R201" s="180">
        <f>Q201*H201</f>
        <v>0</v>
      </c>
      <c r="S201" s="180">
        <v>0</v>
      </c>
      <c r="T201" s="181">
        <f>S201*H201</f>
        <v>0</v>
      </c>
      <c r="AR201" s="182" t="s">
        <v>175</v>
      </c>
      <c r="AT201" s="182" t="s">
        <v>317</v>
      </c>
      <c r="AU201" s="182" t="s">
        <v>130</v>
      </c>
      <c r="AY201" s="16" t="s">
        <v>151</v>
      </c>
      <c r="BE201" s="102">
        <f>IF(N201="základná",J201,0)</f>
        <v>0</v>
      </c>
      <c r="BF201" s="102">
        <f>IF(N201="znížená",J201,0)</f>
        <v>0</v>
      </c>
      <c r="BG201" s="102">
        <f>IF(N201="zákl. prenesená",J201,0)</f>
        <v>0</v>
      </c>
      <c r="BH201" s="102">
        <f>IF(N201="zníž. prenesená",J201,0)</f>
        <v>0</v>
      </c>
      <c r="BI201" s="102">
        <f>IF(N201="nulová",J201,0)</f>
        <v>0</v>
      </c>
      <c r="BJ201" s="16" t="s">
        <v>130</v>
      </c>
      <c r="BK201" s="102">
        <f>ROUND(I201*H201,2)</f>
        <v>0</v>
      </c>
      <c r="BL201" s="16" t="s">
        <v>157</v>
      </c>
      <c r="BM201" s="182" t="s">
        <v>280</v>
      </c>
    </row>
    <row r="202" spans="2:65" s="33" customFormat="1" ht="24.2" customHeight="1">
      <c r="B202" s="142"/>
      <c r="C202" s="200" t="s">
        <v>276</v>
      </c>
      <c r="D202" s="200" t="s">
        <v>317</v>
      </c>
      <c r="E202" s="201" t="s">
        <v>972</v>
      </c>
      <c r="F202" s="202" t="s">
        <v>973</v>
      </c>
      <c r="G202" s="203" t="s">
        <v>528</v>
      </c>
      <c r="H202" s="204">
        <v>1</v>
      </c>
      <c r="I202" s="205"/>
      <c r="J202" s="206">
        <f>ROUND(I202*H202,2)</f>
        <v>0</v>
      </c>
      <c r="K202" s="207"/>
      <c r="L202" s="208"/>
      <c r="M202" s="209"/>
      <c r="N202" s="210" t="s">
        <v>39</v>
      </c>
      <c r="P202" s="180">
        <f>O202*H202</f>
        <v>0</v>
      </c>
      <c r="Q202" s="180">
        <v>0</v>
      </c>
      <c r="R202" s="180">
        <f>Q202*H202</f>
        <v>0</v>
      </c>
      <c r="S202" s="180">
        <v>0</v>
      </c>
      <c r="T202" s="181">
        <f>S202*H202</f>
        <v>0</v>
      </c>
      <c r="AR202" s="182" t="s">
        <v>175</v>
      </c>
      <c r="AT202" s="182" t="s">
        <v>317</v>
      </c>
      <c r="AU202" s="182" t="s">
        <v>130</v>
      </c>
      <c r="AY202" s="16" t="s">
        <v>151</v>
      </c>
      <c r="BE202" s="102">
        <f>IF(N202="základná",J202,0)</f>
        <v>0</v>
      </c>
      <c r="BF202" s="102">
        <f>IF(N202="znížená",J202,0)</f>
        <v>0</v>
      </c>
      <c r="BG202" s="102">
        <f>IF(N202="zákl. prenesená",J202,0)</f>
        <v>0</v>
      </c>
      <c r="BH202" s="102">
        <f>IF(N202="zníž. prenesená",J202,0)</f>
        <v>0</v>
      </c>
      <c r="BI202" s="102">
        <f>IF(N202="nulová",J202,0)</f>
        <v>0</v>
      </c>
      <c r="BJ202" s="16" t="s">
        <v>130</v>
      </c>
      <c r="BK202" s="102">
        <f>ROUND(I202*H202,2)</f>
        <v>0</v>
      </c>
      <c r="BL202" s="16" t="s">
        <v>157</v>
      </c>
      <c r="BM202" s="182" t="s">
        <v>284</v>
      </c>
    </row>
    <row r="203" spans="2:65" s="158" customFormat="1" ht="22.9" customHeight="1">
      <c r="B203" s="159"/>
      <c r="D203" s="160" t="s">
        <v>72</v>
      </c>
      <c r="E203" s="169" t="s">
        <v>186</v>
      </c>
      <c r="F203" s="169" t="s">
        <v>312</v>
      </c>
      <c r="I203" s="162"/>
      <c r="J203" s="170">
        <f>BK203</f>
        <v>0</v>
      </c>
      <c r="L203" s="159"/>
      <c r="M203" s="164"/>
      <c r="P203" s="165">
        <f>SUM(P204:P208)</f>
        <v>0</v>
      </c>
      <c r="R203" s="165">
        <f>SUM(R204:R208)</f>
        <v>3.7599999999999999E-5</v>
      </c>
      <c r="T203" s="166">
        <f>SUM(T204:T208)</f>
        <v>0</v>
      </c>
      <c r="AR203" s="160" t="s">
        <v>81</v>
      </c>
      <c r="AT203" s="167" t="s">
        <v>72</v>
      </c>
      <c r="AU203" s="167" t="s">
        <v>81</v>
      </c>
      <c r="AY203" s="160" t="s">
        <v>151</v>
      </c>
      <c r="BK203" s="168">
        <f>SUM(BK204:BK208)</f>
        <v>0</v>
      </c>
    </row>
    <row r="204" spans="2:65" s="33" customFormat="1" ht="24.2" customHeight="1">
      <c r="B204" s="142"/>
      <c r="C204" s="171" t="s">
        <v>281</v>
      </c>
      <c r="D204" s="171" t="s">
        <v>153</v>
      </c>
      <c r="E204" s="172" t="s">
        <v>974</v>
      </c>
      <c r="F204" s="173" t="s">
        <v>975</v>
      </c>
      <c r="G204" s="174" t="s">
        <v>279</v>
      </c>
      <c r="H204" s="175">
        <v>4</v>
      </c>
      <c r="I204" s="176"/>
      <c r="J204" s="177">
        <f>ROUND(I204*H204,2)</f>
        <v>0</v>
      </c>
      <c r="K204" s="178"/>
      <c r="L204" s="34"/>
      <c r="M204" s="179"/>
      <c r="N204" s="141" t="s">
        <v>39</v>
      </c>
      <c r="P204" s="180">
        <f>O204*H204</f>
        <v>0</v>
      </c>
      <c r="Q204" s="180">
        <v>9.3999999999999998E-6</v>
      </c>
      <c r="R204" s="180">
        <f>Q204*H204</f>
        <v>3.7599999999999999E-5</v>
      </c>
      <c r="S204" s="180">
        <v>0</v>
      </c>
      <c r="T204" s="181">
        <f>S204*H204</f>
        <v>0</v>
      </c>
      <c r="AR204" s="182" t="s">
        <v>157</v>
      </c>
      <c r="AT204" s="182" t="s">
        <v>153</v>
      </c>
      <c r="AU204" s="182" t="s">
        <v>130</v>
      </c>
      <c r="AY204" s="16" t="s">
        <v>151</v>
      </c>
      <c r="BE204" s="102">
        <f>IF(N204="základná",J204,0)</f>
        <v>0</v>
      </c>
      <c r="BF204" s="102">
        <f>IF(N204="znížená",J204,0)</f>
        <v>0</v>
      </c>
      <c r="BG204" s="102">
        <f>IF(N204="zákl. prenesená",J204,0)</f>
        <v>0</v>
      </c>
      <c r="BH204" s="102">
        <f>IF(N204="zníž. prenesená",J204,0)</f>
        <v>0</v>
      </c>
      <c r="BI204" s="102">
        <f>IF(N204="nulová",J204,0)</f>
        <v>0</v>
      </c>
      <c r="BJ204" s="16" t="s">
        <v>130</v>
      </c>
      <c r="BK204" s="102">
        <f>ROUND(I204*H204,2)</f>
        <v>0</v>
      </c>
      <c r="BL204" s="16" t="s">
        <v>157</v>
      </c>
      <c r="BM204" s="182" t="s">
        <v>288</v>
      </c>
    </row>
    <row r="205" spans="2:65" s="183" customFormat="1">
      <c r="B205" s="184"/>
      <c r="D205" s="185" t="s">
        <v>163</v>
      </c>
      <c r="E205" s="186"/>
      <c r="F205" s="187" t="s">
        <v>976</v>
      </c>
      <c r="H205" s="188">
        <v>4</v>
      </c>
      <c r="I205" s="189"/>
      <c r="L205" s="184"/>
      <c r="M205" s="190"/>
      <c r="T205" s="191"/>
      <c r="AT205" s="186" t="s">
        <v>163</v>
      </c>
      <c r="AU205" s="186" t="s">
        <v>130</v>
      </c>
      <c r="AV205" s="183" t="s">
        <v>130</v>
      </c>
      <c r="AW205" s="183" t="s">
        <v>27</v>
      </c>
      <c r="AX205" s="183" t="s">
        <v>73</v>
      </c>
      <c r="AY205" s="186" t="s">
        <v>151</v>
      </c>
    </row>
    <row r="206" spans="2:65" s="192" customFormat="1">
      <c r="B206" s="193"/>
      <c r="D206" s="185" t="s">
        <v>163</v>
      </c>
      <c r="E206" s="194"/>
      <c r="F206" s="195" t="s">
        <v>165</v>
      </c>
      <c r="H206" s="196">
        <v>4</v>
      </c>
      <c r="I206" s="197"/>
      <c r="L206" s="193"/>
      <c r="M206" s="198"/>
      <c r="T206" s="199"/>
      <c r="AT206" s="194" t="s">
        <v>163</v>
      </c>
      <c r="AU206" s="194" t="s">
        <v>130</v>
      </c>
      <c r="AV206" s="192" t="s">
        <v>157</v>
      </c>
      <c r="AW206" s="192" t="s">
        <v>27</v>
      </c>
      <c r="AX206" s="192" t="s">
        <v>81</v>
      </c>
      <c r="AY206" s="194" t="s">
        <v>151</v>
      </c>
    </row>
    <row r="207" spans="2:65" s="33" customFormat="1" ht="33" customHeight="1">
      <c r="B207" s="142"/>
      <c r="C207" s="171" t="s">
        <v>285</v>
      </c>
      <c r="D207" s="171" t="s">
        <v>153</v>
      </c>
      <c r="E207" s="172" t="s">
        <v>977</v>
      </c>
      <c r="F207" s="173" t="s">
        <v>978</v>
      </c>
      <c r="G207" s="174" t="s">
        <v>230</v>
      </c>
      <c r="H207" s="175">
        <v>0.22500000000000001</v>
      </c>
      <c r="I207" s="176"/>
      <c r="J207" s="177">
        <f>ROUND(I207*H207,2)</f>
        <v>0</v>
      </c>
      <c r="K207" s="178"/>
      <c r="L207" s="34"/>
      <c r="M207" s="179"/>
      <c r="N207" s="141" t="s">
        <v>39</v>
      </c>
      <c r="P207" s="180">
        <f>O207*H207</f>
        <v>0</v>
      </c>
      <c r="Q207" s="180">
        <v>0</v>
      </c>
      <c r="R207" s="180">
        <f>Q207*H207</f>
        <v>0</v>
      </c>
      <c r="S207" s="180">
        <v>0</v>
      </c>
      <c r="T207" s="181">
        <f>S207*H207</f>
        <v>0</v>
      </c>
      <c r="AR207" s="182" t="s">
        <v>157</v>
      </c>
      <c r="AT207" s="182" t="s">
        <v>153</v>
      </c>
      <c r="AU207" s="182" t="s">
        <v>130</v>
      </c>
      <c r="AY207" s="16" t="s">
        <v>151</v>
      </c>
      <c r="BE207" s="102">
        <f>IF(N207="základná",J207,0)</f>
        <v>0</v>
      </c>
      <c r="BF207" s="102">
        <f>IF(N207="znížená",J207,0)</f>
        <v>0</v>
      </c>
      <c r="BG207" s="102">
        <f>IF(N207="zákl. prenesená",J207,0)</f>
        <v>0</v>
      </c>
      <c r="BH207" s="102">
        <f>IF(N207="zníž. prenesená",J207,0)</f>
        <v>0</v>
      </c>
      <c r="BI207" s="102">
        <f>IF(N207="nulová",J207,0)</f>
        <v>0</v>
      </c>
      <c r="BJ207" s="16" t="s">
        <v>130</v>
      </c>
      <c r="BK207" s="102">
        <f>ROUND(I207*H207,2)</f>
        <v>0</v>
      </c>
      <c r="BL207" s="16" t="s">
        <v>157</v>
      </c>
      <c r="BM207" s="182" t="s">
        <v>296</v>
      </c>
    </row>
    <row r="208" spans="2:65" s="33" customFormat="1" ht="24.2" customHeight="1">
      <c r="B208" s="142"/>
      <c r="C208" s="171" t="s">
        <v>293</v>
      </c>
      <c r="D208" s="171" t="s">
        <v>153</v>
      </c>
      <c r="E208" s="172" t="s">
        <v>979</v>
      </c>
      <c r="F208" s="173" t="s">
        <v>980</v>
      </c>
      <c r="G208" s="174" t="s">
        <v>230</v>
      </c>
      <c r="H208" s="175">
        <v>0.22500000000000001</v>
      </c>
      <c r="I208" s="176"/>
      <c r="J208" s="177">
        <f>ROUND(I208*H208,2)</f>
        <v>0</v>
      </c>
      <c r="K208" s="178"/>
      <c r="L208" s="34"/>
      <c r="M208" s="179"/>
      <c r="N208" s="141" t="s">
        <v>39</v>
      </c>
      <c r="P208" s="180">
        <f>O208*H208</f>
        <v>0</v>
      </c>
      <c r="Q208" s="180">
        <v>0</v>
      </c>
      <c r="R208" s="180">
        <f>Q208*H208</f>
        <v>0</v>
      </c>
      <c r="S208" s="180">
        <v>0</v>
      </c>
      <c r="T208" s="181">
        <f>S208*H208</f>
        <v>0</v>
      </c>
      <c r="AR208" s="182" t="s">
        <v>157</v>
      </c>
      <c r="AT208" s="182" t="s">
        <v>153</v>
      </c>
      <c r="AU208" s="182" t="s">
        <v>130</v>
      </c>
      <c r="AY208" s="16" t="s">
        <v>151</v>
      </c>
      <c r="BE208" s="102">
        <f>IF(N208="základná",J208,0)</f>
        <v>0</v>
      </c>
      <c r="BF208" s="102">
        <f>IF(N208="znížená",J208,0)</f>
        <v>0</v>
      </c>
      <c r="BG208" s="102">
        <f>IF(N208="zákl. prenesená",J208,0)</f>
        <v>0</v>
      </c>
      <c r="BH208" s="102">
        <f>IF(N208="zníž. prenesená",J208,0)</f>
        <v>0</v>
      </c>
      <c r="BI208" s="102">
        <f>IF(N208="nulová",J208,0)</f>
        <v>0</v>
      </c>
      <c r="BJ208" s="16" t="s">
        <v>130</v>
      </c>
      <c r="BK208" s="102">
        <f>ROUND(I208*H208,2)</f>
        <v>0</v>
      </c>
      <c r="BL208" s="16" t="s">
        <v>157</v>
      </c>
      <c r="BM208" s="182" t="s">
        <v>300</v>
      </c>
    </row>
    <row r="209" spans="2:65" s="158" customFormat="1" ht="22.9" customHeight="1">
      <c r="B209" s="159"/>
      <c r="D209" s="160" t="s">
        <v>72</v>
      </c>
      <c r="E209" s="169" t="s">
        <v>335</v>
      </c>
      <c r="F209" s="169" t="s">
        <v>981</v>
      </c>
      <c r="I209" s="162"/>
      <c r="J209" s="170">
        <f>BK209</f>
        <v>0</v>
      </c>
      <c r="L209" s="159"/>
      <c r="M209" s="164"/>
      <c r="P209" s="165">
        <f>P210</f>
        <v>0</v>
      </c>
      <c r="R209" s="165">
        <f>R210</f>
        <v>0</v>
      </c>
      <c r="T209" s="166">
        <f>T210</f>
        <v>0</v>
      </c>
      <c r="AR209" s="160" t="s">
        <v>81</v>
      </c>
      <c r="AT209" s="167" t="s">
        <v>72</v>
      </c>
      <c r="AU209" s="167" t="s">
        <v>81</v>
      </c>
      <c r="AY209" s="160" t="s">
        <v>151</v>
      </c>
      <c r="BK209" s="168">
        <f>BK210</f>
        <v>0</v>
      </c>
    </row>
    <row r="210" spans="2:65" s="33" customFormat="1" ht="33" customHeight="1">
      <c r="B210" s="142"/>
      <c r="C210" s="171" t="s">
        <v>297</v>
      </c>
      <c r="D210" s="171" t="s">
        <v>153</v>
      </c>
      <c r="E210" s="172" t="s">
        <v>533</v>
      </c>
      <c r="F210" s="173" t="s">
        <v>982</v>
      </c>
      <c r="G210" s="174" t="s">
        <v>230</v>
      </c>
      <c r="H210" s="175">
        <v>6.6130000000000004</v>
      </c>
      <c r="I210" s="176"/>
      <c r="J210" s="177">
        <f>ROUND(I210*H210,2)</f>
        <v>0</v>
      </c>
      <c r="K210" s="178"/>
      <c r="L210" s="34"/>
      <c r="M210" s="179"/>
      <c r="N210" s="141" t="s">
        <v>39</v>
      </c>
      <c r="P210" s="180">
        <f>O210*H210</f>
        <v>0</v>
      </c>
      <c r="Q210" s="180">
        <v>0</v>
      </c>
      <c r="R210" s="180">
        <f>Q210*H210</f>
        <v>0</v>
      </c>
      <c r="S210" s="180">
        <v>0</v>
      </c>
      <c r="T210" s="181">
        <f>S210*H210</f>
        <v>0</v>
      </c>
      <c r="AR210" s="182" t="s">
        <v>157</v>
      </c>
      <c r="AT210" s="182" t="s">
        <v>153</v>
      </c>
      <c r="AU210" s="182" t="s">
        <v>130</v>
      </c>
      <c r="AY210" s="16" t="s">
        <v>151</v>
      </c>
      <c r="BE210" s="102">
        <f>IF(N210="základná",J210,0)</f>
        <v>0</v>
      </c>
      <c r="BF210" s="102">
        <f>IF(N210="znížená",J210,0)</f>
        <v>0</v>
      </c>
      <c r="BG210" s="102">
        <f>IF(N210="zákl. prenesená",J210,0)</f>
        <v>0</v>
      </c>
      <c r="BH210" s="102">
        <f>IF(N210="zníž. prenesená",J210,0)</f>
        <v>0</v>
      </c>
      <c r="BI210" s="102">
        <f>IF(N210="nulová",J210,0)</f>
        <v>0</v>
      </c>
      <c r="BJ210" s="16" t="s">
        <v>130</v>
      </c>
      <c r="BK210" s="102">
        <f>ROUND(I210*H210,2)</f>
        <v>0</v>
      </c>
      <c r="BL210" s="16" t="s">
        <v>157</v>
      </c>
      <c r="BM210" s="182" t="s">
        <v>303</v>
      </c>
    </row>
    <row r="211" spans="2:65" s="158" customFormat="1" ht="25.9" customHeight="1">
      <c r="B211" s="159"/>
      <c r="D211" s="160" t="s">
        <v>72</v>
      </c>
      <c r="E211" s="161" t="s">
        <v>341</v>
      </c>
      <c r="F211" s="161" t="s">
        <v>342</v>
      </c>
      <c r="I211" s="162"/>
      <c r="J211" s="163">
        <f>BK211</f>
        <v>0</v>
      </c>
      <c r="L211" s="159"/>
      <c r="M211" s="164"/>
      <c r="P211" s="165">
        <f>P212</f>
        <v>0</v>
      </c>
      <c r="R211" s="165">
        <f>R212</f>
        <v>0</v>
      </c>
      <c r="T211" s="166">
        <f>T212</f>
        <v>0</v>
      </c>
      <c r="AR211" s="160" t="s">
        <v>130</v>
      </c>
      <c r="AT211" s="167" t="s">
        <v>72</v>
      </c>
      <c r="AU211" s="167" t="s">
        <v>73</v>
      </c>
      <c r="AY211" s="160" t="s">
        <v>151</v>
      </c>
      <c r="BK211" s="168">
        <f>BK212</f>
        <v>0</v>
      </c>
    </row>
    <row r="212" spans="2:65" s="158" customFormat="1" ht="22.9" customHeight="1">
      <c r="B212" s="159"/>
      <c r="D212" s="160" t="s">
        <v>72</v>
      </c>
      <c r="E212" s="169" t="s">
        <v>983</v>
      </c>
      <c r="F212" s="169" t="s">
        <v>984</v>
      </c>
      <c r="I212" s="162"/>
      <c r="J212" s="170">
        <f>BK212</f>
        <v>0</v>
      </c>
      <c r="L212" s="159"/>
      <c r="M212" s="164"/>
      <c r="P212" s="165">
        <f>SUM(P213:P215)</f>
        <v>0</v>
      </c>
      <c r="R212" s="165">
        <f>SUM(R213:R215)</f>
        <v>0</v>
      </c>
      <c r="T212" s="166">
        <f>SUM(T213:T215)</f>
        <v>0</v>
      </c>
      <c r="AR212" s="160" t="s">
        <v>130</v>
      </c>
      <c r="AT212" s="167" t="s">
        <v>72</v>
      </c>
      <c r="AU212" s="167" t="s">
        <v>81</v>
      </c>
      <c r="AY212" s="160" t="s">
        <v>151</v>
      </c>
      <c r="BK212" s="168">
        <f>SUM(BK213:BK215)</f>
        <v>0</v>
      </c>
    </row>
    <row r="213" spans="2:65" s="33" customFormat="1" ht="24.2" customHeight="1">
      <c r="B213" s="142"/>
      <c r="C213" s="171" t="s">
        <v>231</v>
      </c>
      <c r="D213" s="171" t="s">
        <v>153</v>
      </c>
      <c r="E213" s="172" t="s">
        <v>985</v>
      </c>
      <c r="F213" s="173" t="s">
        <v>986</v>
      </c>
      <c r="G213" s="174" t="s">
        <v>528</v>
      </c>
      <c r="H213" s="175">
        <v>1</v>
      </c>
      <c r="I213" s="176"/>
      <c r="J213" s="177">
        <f>ROUND(I213*H213,2)</f>
        <v>0</v>
      </c>
      <c r="K213" s="178"/>
      <c r="L213" s="34"/>
      <c r="M213" s="179"/>
      <c r="N213" s="141" t="s">
        <v>39</v>
      </c>
      <c r="P213" s="180">
        <f>O213*H213</f>
        <v>0</v>
      </c>
      <c r="Q213" s="180">
        <v>0</v>
      </c>
      <c r="R213" s="180">
        <f>Q213*H213</f>
        <v>0</v>
      </c>
      <c r="S213" s="180">
        <v>0</v>
      </c>
      <c r="T213" s="181">
        <f>S213*H213</f>
        <v>0</v>
      </c>
      <c r="AR213" s="182" t="s">
        <v>215</v>
      </c>
      <c r="AT213" s="182" t="s">
        <v>153</v>
      </c>
      <c r="AU213" s="182" t="s">
        <v>130</v>
      </c>
      <c r="AY213" s="16" t="s">
        <v>151</v>
      </c>
      <c r="BE213" s="102">
        <f>IF(N213="základná",J213,0)</f>
        <v>0</v>
      </c>
      <c r="BF213" s="102">
        <f>IF(N213="znížená",J213,0)</f>
        <v>0</v>
      </c>
      <c r="BG213" s="102">
        <f>IF(N213="zákl. prenesená",J213,0)</f>
        <v>0</v>
      </c>
      <c r="BH213" s="102">
        <f>IF(N213="zníž. prenesená",J213,0)</f>
        <v>0</v>
      </c>
      <c r="BI213" s="102">
        <f>IF(N213="nulová",J213,0)</f>
        <v>0</v>
      </c>
      <c r="BJ213" s="16" t="s">
        <v>130</v>
      </c>
      <c r="BK213" s="102">
        <f>ROUND(I213*H213,2)</f>
        <v>0</v>
      </c>
      <c r="BL213" s="16" t="s">
        <v>215</v>
      </c>
      <c r="BM213" s="182" t="s">
        <v>447</v>
      </c>
    </row>
    <row r="214" spans="2:65" s="33" customFormat="1" ht="24.2" customHeight="1">
      <c r="B214" s="142"/>
      <c r="C214" s="200" t="s">
        <v>304</v>
      </c>
      <c r="D214" s="200" t="s">
        <v>317</v>
      </c>
      <c r="E214" s="201" t="s">
        <v>987</v>
      </c>
      <c r="F214" s="202" t="s">
        <v>988</v>
      </c>
      <c r="G214" s="203" t="s">
        <v>528</v>
      </c>
      <c r="H214" s="204">
        <v>1</v>
      </c>
      <c r="I214" s="205"/>
      <c r="J214" s="206">
        <f>ROUND(I214*H214,2)</f>
        <v>0</v>
      </c>
      <c r="K214" s="207"/>
      <c r="L214" s="208"/>
      <c r="M214" s="209"/>
      <c r="N214" s="210" t="s">
        <v>39</v>
      </c>
      <c r="P214" s="180">
        <f>O214*H214</f>
        <v>0</v>
      </c>
      <c r="Q214" s="180">
        <v>0</v>
      </c>
      <c r="R214" s="180">
        <f>Q214*H214</f>
        <v>0</v>
      </c>
      <c r="S214" s="180">
        <v>0</v>
      </c>
      <c r="T214" s="181">
        <f>S214*H214</f>
        <v>0</v>
      </c>
      <c r="AR214" s="182" t="s">
        <v>281</v>
      </c>
      <c r="AT214" s="182" t="s">
        <v>317</v>
      </c>
      <c r="AU214" s="182" t="s">
        <v>130</v>
      </c>
      <c r="AY214" s="16" t="s">
        <v>151</v>
      </c>
      <c r="BE214" s="102">
        <f>IF(N214="základná",J214,0)</f>
        <v>0</v>
      </c>
      <c r="BF214" s="102">
        <f>IF(N214="znížená",J214,0)</f>
        <v>0</v>
      </c>
      <c r="BG214" s="102">
        <f>IF(N214="zákl. prenesená",J214,0)</f>
        <v>0</v>
      </c>
      <c r="BH214" s="102">
        <f>IF(N214="zníž. prenesená",J214,0)</f>
        <v>0</v>
      </c>
      <c r="BI214" s="102">
        <f>IF(N214="nulová",J214,0)</f>
        <v>0</v>
      </c>
      <c r="BJ214" s="16" t="s">
        <v>130</v>
      </c>
      <c r="BK214" s="102">
        <f>ROUND(I214*H214,2)</f>
        <v>0</v>
      </c>
      <c r="BL214" s="16" t="s">
        <v>215</v>
      </c>
      <c r="BM214" s="182" t="s">
        <v>455</v>
      </c>
    </row>
    <row r="215" spans="2:65" s="33" customFormat="1" ht="24.2" customHeight="1">
      <c r="B215" s="142"/>
      <c r="C215" s="171" t="s">
        <v>308</v>
      </c>
      <c r="D215" s="171" t="s">
        <v>153</v>
      </c>
      <c r="E215" s="172" t="s">
        <v>989</v>
      </c>
      <c r="F215" s="173" t="s">
        <v>990</v>
      </c>
      <c r="G215" s="174" t="s">
        <v>375</v>
      </c>
      <c r="H215" s="211"/>
      <c r="I215" s="176"/>
      <c r="J215" s="177">
        <f>ROUND(I215*H215,2)</f>
        <v>0</v>
      </c>
      <c r="K215" s="178"/>
      <c r="L215" s="34"/>
      <c r="M215" s="212"/>
      <c r="N215" s="213" t="s">
        <v>39</v>
      </c>
      <c r="O215" s="214"/>
      <c r="P215" s="215">
        <f>O215*H215</f>
        <v>0</v>
      </c>
      <c r="Q215" s="215">
        <v>0</v>
      </c>
      <c r="R215" s="215">
        <f>Q215*H215</f>
        <v>0</v>
      </c>
      <c r="S215" s="215">
        <v>0</v>
      </c>
      <c r="T215" s="216">
        <f>S215*H215</f>
        <v>0</v>
      </c>
      <c r="AR215" s="182" t="s">
        <v>215</v>
      </c>
      <c r="AT215" s="182" t="s">
        <v>153</v>
      </c>
      <c r="AU215" s="182" t="s">
        <v>130</v>
      </c>
      <c r="AY215" s="16" t="s">
        <v>151</v>
      </c>
      <c r="BE215" s="102">
        <f>IF(N215="základná",J215,0)</f>
        <v>0</v>
      </c>
      <c r="BF215" s="102">
        <f>IF(N215="znížená",J215,0)</f>
        <v>0</v>
      </c>
      <c r="BG215" s="102">
        <f>IF(N215="zákl. prenesená",J215,0)</f>
        <v>0</v>
      </c>
      <c r="BH215" s="102">
        <f>IF(N215="zníž. prenesená",J215,0)</f>
        <v>0</v>
      </c>
      <c r="BI215" s="102">
        <f>IF(N215="nulová",J215,0)</f>
        <v>0</v>
      </c>
      <c r="BJ215" s="16" t="s">
        <v>130</v>
      </c>
      <c r="BK215" s="102">
        <f>ROUND(I215*H215,2)</f>
        <v>0</v>
      </c>
      <c r="BL215" s="16" t="s">
        <v>215</v>
      </c>
      <c r="BM215" s="182" t="s">
        <v>991</v>
      </c>
    </row>
    <row r="216" spans="2:65" s="33" customFormat="1" ht="6.95" customHeight="1">
      <c r="B216" s="50"/>
      <c r="C216" s="51"/>
      <c r="D216" s="51"/>
      <c r="E216" s="51"/>
      <c r="F216" s="51"/>
      <c r="G216" s="51"/>
      <c r="H216" s="51"/>
      <c r="I216" s="51"/>
      <c r="J216" s="51"/>
      <c r="K216" s="51"/>
      <c r="L216" s="34"/>
    </row>
  </sheetData>
  <autoFilter ref="C134:K215" xr:uid="{00000000-0009-0000-0000-000005000000}"/>
  <mergeCells count="14">
    <mergeCell ref="D112:F112"/>
    <mergeCell ref="D113:F113"/>
    <mergeCell ref="E125:H125"/>
    <mergeCell ref="E127:H127"/>
    <mergeCell ref="E85:H85"/>
    <mergeCell ref="E87:H87"/>
    <mergeCell ref="D109:F109"/>
    <mergeCell ref="D110:F110"/>
    <mergeCell ref="D111:F111"/>
    <mergeCell ref="L2:V2"/>
    <mergeCell ref="E7:H7"/>
    <mergeCell ref="E9:H9"/>
    <mergeCell ref="E18:H18"/>
    <mergeCell ref="E27:H27"/>
  </mergeCells>
  <pageMargins left="0.39374999999999999" right="0.39374999999999999" top="0.39374999999999999" bottom="0.39374999999999999" header="0.511811023622047" footer="0"/>
  <pageSetup paperSize="9" fitToHeight="100" orientation="portrait" horizontalDpi="300" verticalDpi="300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H51"/>
  <sheetViews>
    <sheetView showGridLines="0" topLeftCell="A12" zoomScaleNormal="100" workbookViewId="0">
      <selection activeCell="K10" sqref="K10"/>
    </sheetView>
  </sheetViews>
  <sheetFormatPr defaultColWidth="8.5" defaultRowHeight="11.25"/>
  <cols>
    <col min="1" max="1" width="8.33203125" customWidth="1"/>
    <col min="2" max="2" width="1.6640625" customWidth="1"/>
    <col min="3" max="3" width="25" customWidth="1"/>
    <col min="4" max="4" width="75.83203125" customWidth="1"/>
    <col min="5" max="5" width="13.33203125" customWidth="1"/>
    <col min="6" max="6" width="20" customWidth="1"/>
    <col min="7" max="7" width="1.6640625" customWidth="1"/>
    <col min="8" max="8" width="8.33203125" customWidth="1"/>
  </cols>
  <sheetData>
    <row r="1" spans="2:8" ht="11.25" customHeight="1"/>
    <row r="2" spans="2:8" ht="36.950000000000003" customHeight="1"/>
    <row r="3" spans="2:8" ht="6.95" customHeight="1">
      <c r="B3" s="17"/>
      <c r="C3" s="18"/>
      <c r="D3" s="18"/>
      <c r="E3" s="18"/>
      <c r="F3" s="18"/>
      <c r="G3" s="18"/>
      <c r="H3" s="19"/>
    </row>
    <row r="4" spans="2:8" ht="24.95" customHeight="1">
      <c r="B4" s="19"/>
      <c r="C4" s="20" t="s">
        <v>992</v>
      </c>
      <c r="H4" s="19"/>
    </row>
    <row r="5" spans="2:8" ht="12" customHeight="1">
      <c r="B5" s="19"/>
      <c r="C5" s="23" t="s">
        <v>11</v>
      </c>
      <c r="D5" s="9" t="s">
        <v>993</v>
      </c>
      <c r="E5" s="9"/>
      <c r="F5" s="9"/>
      <c r="H5" s="19"/>
    </row>
    <row r="6" spans="2:8" ht="36.950000000000003" customHeight="1">
      <c r="B6" s="19"/>
      <c r="C6" s="25" t="s">
        <v>13</v>
      </c>
      <c r="D6" s="11" t="s">
        <v>14</v>
      </c>
      <c r="E6" s="11"/>
      <c r="F6" s="11"/>
      <c r="H6" s="19"/>
    </row>
    <row r="7" spans="2:8" ht="16.5" customHeight="1">
      <c r="B7" s="19"/>
      <c r="C7" s="26" t="s">
        <v>19</v>
      </c>
      <c r="D7" s="60" t="str">
        <f>'Rekapitulácia stavby'!AN8</f>
        <v>Vyplň údaj</v>
      </c>
      <c r="H7" s="19"/>
    </row>
    <row r="8" spans="2:8" s="33" customFormat="1" ht="10.9" customHeight="1">
      <c r="B8" s="34"/>
      <c r="H8" s="34"/>
    </row>
    <row r="9" spans="2:8" s="148" customFormat="1" ht="29.25" customHeight="1">
      <c r="B9" s="149"/>
      <c r="C9" s="150" t="s">
        <v>54</v>
      </c>
      <c r="D9" s="151" t="s">
        <v>55</v>
      </c>
      <c r="E9" s="151" t="s">
        <v>139</v>
      </c>
      <c r="F9" s="152" t="s">
        <v>994</v>
      </c>
      <c r="H9" s="149"/>
    </row>
    <row r="10" spans="2:8" s="33" customFormat="1" ht="26.45" customHeight="1">
      <c r="B10" s="34"/>
      <c r="C10" s="218" t="s">
        <v>83</v>
      </c>
      <c r="D10" s="218" t="s">
        <v>84</v>
      </c>
      <c r="H10" s="34"/>
    </row>
    <row r="11" spans="2:8" s="33" customFormat="1" ht="16.899999999999999" customHeight="1">
      <c r="B11" s="34"/>
      <c r="C11" s="219" t="s">
        <v>481</v>
      </c>
      <c r="D11" s="220"/>
      <c r="E11" s="221"/>
      <c r="F11" s="222">
        <v>12.010999999999999</v>
      </c>
      <c r="H11" s="34"/>
    </row>
    <row r="12" spans="2:8" s="33" customFormat="1" ht="16.899999999999999" customHeight="1">
      <c r="B12" s="34"/>
      <c r="C12" s="223" t="s">
        <v>481</v>
      </c>
      <c r="D12" s="223" t="s">
        <v>513</v>
      </c>
      <c r="E12" s="16"/>
      <c r="F12" s="224">
        <v>12.010999999999999</v>
      </c>
      <c r="H12" s="34"/>
    </row>
    <row r="13" spans="2:8" s="33" customFormat="1" ht="16.899999999999999" customHeight="1">
      <c r="B13" s="34"/>
      <c r="C13" s="225" t="s">
        <v>995</v>
      </c>
      <c r="H13" s="34"/>
    </row>
    <row r="14" spans="2:8" s="33" customFormat="1" ht="16.899999999999999" customHeight="1">
      <c r="B14" s="34"/>
      <c r="C14" s="223" t="s">
        <v>510</v>
      </c>
      <c r="D14" s="223" t="s">
        <v>511</v>
      </c>
      <c r="E14" s="16" t="s">
        <v>161</v>
      </c>
      <c r="F14" s="224">
        <v>12.010999999999999</v>
      </c>
      <c r="H14" s="34"/>
    </row>
    <row r="15" spans="2:8" s="33" customFormat="1" ht="22.5">
      <c r="B15" s="34"/>
      <c r="C15" s="223" t="s">
        <v>503</v>
      </c>
      <c r="D15" s="223" t="s">
        <v>504</v>
      </c>
      <c r="E15" s="16" t="s">
        <v>161</v>
      </c>
      <c r="F15" s="224">
        <v>12.010999999999999</v>
      </c>
      <c r="H15" s="34"/>
    </row>
    <row r="16" spans="2:8" s="33" customFormat="1" ht="22.5">
      <c r="B16" s="34"/>
      <c r="C16" s="223" t="s">
        <v>506</v>
      </c>
      <c r="D16" s="223" t="s">
        <v>507</v>
      </c>
      <c r="E16" s="16" t="s">
        <v>161</v>
      </c>
      <c r="F16" s="224">
        <v>84.076999999999998</v>
      </c>
      <c r="H16" s="34"/>
    </row>
    <row r="17" spans="2:8" s="33" customFormat="1" ht="16.899999999999999" customHeight="1">
      <c r="B17" s="34"/>
      <c r="C17" s="223" t="s">
        <v>514</v>
      </c>
      <c r="D17" s="223" t="s">
        <v>515</v>
      </c>
      <c r="E17" s="16" t="s">
        <v>161</v>
      </c>
      <c r="F17" s="224">
        <v>12.010999999999999</v>
      </c>
      <c r="H17" s="34"/>
    </row>
    <row r="18" spans="2:8" s="33" customFormat="1" ht="16.899999999999999" customHeight="1">
      <c r="B18" s="34"/>
      <c r="C18" s="223" t="s">
        <v>517</v>
      </c>
      <c r="D18" s="223" t="s">
        <v>518</v>
      </c>
      <c r="E18" s="16" t="s">
        <v>161</v>
      </c>
      <c r="F18" s="224">
        <v>1.256</v>
      </c>
      <c r="H18" s="34"/>
    </row>
    <row r="19" spans="2:8" s="33" customFormat="1" ht="26.45" customHeight="1">
      <c r="B19" s="34"/>
      <c r="C19" s="218" t="s">
        <v>86</v>
      </c>
      <c r="D19" s="218" t="s">
        <v>87</v>
      </c>
      <c r="H19" s="34"/>
    </row>
    <row r="20" spans="2:8" s="33" customFormat="1" ht="16.899999999999999" customHeight="1">
      <c r="B20" s="34"/>
      <c r="C20" s="219" t="s">
        <v>609</v>
      </c>
      <c r="D20" s="220"/>
      <c r="E20" s="221"/>
      <c r="F20" s="222">
        <v>35.423999999999999</v>
      </c>
      <c r="H20" s="34"/>
    </row>
    <row r="21" spans="2:8" s="33" customFormat="1" ht="16.899999999999999" customHeight="1">
      <c r="B21" s="34"/>
      <c r="C21" s="223" t="s">
        <v>609</v>
      </c>
      <c r="D21" s="223" t="s">
        <v>629</v>
      </c>
      <c r="E21" s="16"/>
      <c r="F21" s="224">
        <v>35.423999999999999</v>
      </c>
      <c r="H21" s="34"/>
    </row>
    <row r="22" spans="2:8" s="33" customFormat="1" ht="16.899999999999999" customHeight="1">
      <c r="B22" s="34"/>
      <c r="C22" s="225" t="s">
        <v>995</v>
      </c>
      <c r="H22" s="34"/>
    </row>
    <row r="23" spans="2:8" s="33" customFormat="1" ht="16.899999999999999" customHeight="1">
      <c r="B23" s="34"/>
      <c r="C23" s="223" t="s">
        <v>496</v>
      </c>
      <c r="D23" s="223" t="s">
        <v>497</v>
      </c>
      <c r="E23" s="16" t="s">
        <v>161</v>
      </c>
      <c r="F23" s="224">
        <v>35.423999999999999</v>
      </c>
      <c r="H23" s="34"/>
    </row>
    <row r="24" spans="2:8" s="33" customFormat="1" ht="22.5">
      <c r="B24" s="34"/>
      <c r="C24" s="223" t="s">
        <v>500</v>
      </c>
      <c r="D24" s="223" t="s">
        <v>501</v>
      </c>
      <c r="E24" s="16" t="s">
        <v>161</v>
      </c>
      <c r="F24" s="224">
        <v>35.423999999999999</v>
      </c>
      <c r="H24" s="34"/>
    </row>
    <row r="25" spans="2:8" s="33" customFormat="1" ht="16.899999999999999" customHeight="1">
      <c r="B25" s="34"/>
      <c r="C25" s="223" t="s">
        <v>517</v>
      </c>
      <c r="D25" s="223" t="s">
        <v>653</v>
      </c>
      <c r="E25" s="16" t="s">
        <v>161</v>
      </c>
      <c r="F25" s="224">
        <v>69.093000000000004</v>
      </c>
      <c r="H25" s="34"/>
    </row>
    <row r="26" spans="2:8" s="33" customFormat="1" ht="16.899999999999999" customHeight="1">
      <c r="B26" s="34"/>
      <c r="C26" s="219" t="s">
        <v>611</v>
      </c>
      <c r="D26" s="220"/>
      <c r="E26" s="221"/>
      <c r="F26" s="222">
        <v>68.507999999999996</v>
      </c>
      <c r="H26" s="34"/>
    </row>
    <row r="27" spans="2:8" s="33" customFormat="1" ht="16.899999999999999" customHeight="1">
      <c r="B27" s="34"/>
      <c r="C27" s="223" t="s">
        <v>611</v>
      </c>
      <c r="D27" s="223" t="s">
        <v>627</v>
      </c>
      <c r="E27" s="16"/>
      <c r="F27" s="224">
        <v>68.507999999999996</v>
      </c>
      <c r="H27" s="34"/>
    </row>
    <row r="28" spans="2:8" s="33" customFormat="1" ht="16.899999999999999" customHeight="1">
      <c r="B28" s="34"/>
      <c r="C28" s="225" t="s">
        <v>995</v>
      </c>
      <c r="H28" s="34"/>
    </row>
    <row r="29" spans="2:8" s="33" customFormat="1" ht="16.899999999999999" customHeight="1">
      <c r="B29" s="34"/>
      <c r="C29" s="223" t="s">
        <v>624</v>
      </c>
      <c r="D29" s="223" t="s">
        <v>625</v>
      </c>
      <c r="E29" s="16" t="s">
        <v>161</v>
      </c>
      <c r="F29" s="224">
        <v>68.507999999999996</v>
      </c>
      <c r="H29" s="34"/>
    </row>
    <row r="30" spans="2:8" s="33" customFormat="1" ht="22.5">
      <c r="B30" s="34"/>
      <c r="C30" s="223" t="s">
        <v>631</v>
      </c>
      <c r="D30" s="223" t="s">
        <v>632</v>
      </c>
      <c r="E30" s="16" t="s">
        <v>161</v>
      </c>
      <c r="F30" s="224">
        <v>68.507999999999996</v>
      </c>
      <c r="H30" s="34"/>
    </row>
    <row r="31" spans="2:8" s="33" customFormat="1" ht="16.899999999999999" customHeight="1">
      <c r="B31" s="34"/>
      <c r="C31" s="223" t="s">
        <v>634</v>
      </c>
      <c r="D31" s="223" t="s">
        <v>635</v>
      </c>
      <c r="E31" s="16" t="s">
        <v>161</v>
      </c>
      <c r="F31" s="224">
        <v>68.507999999999996</v>
      </c>
      <c r="H31" s="34"/>
    </row>
    <row r="32" spans="2:8" s="33" customFormat="1" ht="16.899999999999999" customHeight="1">
      <c r="B32" s="34"/>
      <c r="C32" s="223" t="s">
        <v>637</v>
      </c>
      <c r="D32" s="223" t="s">
        <v>638</v>
      </c>
      <c r="E32" s="16" t="s">
        <v>161</v>
      </c>
      <c r="F32" s="224">
        <v>68.507999999999996</v>
      </c>
      <c r="H32" s="34"/>
    </row>
    <row r="33" spans="2:8" s="33" customFormat="1" ht="16.899999999999999" customHeight="1">
      <c r="B33" s="34"/>
      <c r="C33" s="223" t="s">
        <v>517</v>
      </c>
      <c r="D33" s="223" t="s">
        <v>653</v>
      </c>
      <c r="E33" s="16" t="s">
        <v>161</v>
      </c>
      <c r="F33" s="224">
        <v>69.093000000000004</v>
      </c>
      <c r="H33" s="34"/>
    </row>
    <row r="34" spans="2:8" s="33" customFormat="1" ht="16.899999999999999" customHeight="1">
      <c r="B34" s="34"/>
      <c r="C34" s="219" t="s">
        <v>613</v>
      </c>
      <c r="D34" s="220"/>
      <c r="E34" s="221"/>
      <c r="F34" s="222">
        <v>3.149</v>
      </c>
      <c r="H34" s="34"/>
    </row>
    <row r="35" spans="2:8" s="33" customFormat="1" ht="16.899999999999999" customHeight="1">
      <c r="B35" s="34"/>
      <c r="C35" s="223"/>
      <c r="D35" s="223" t="s">
        <v>643</v>
      </c>
      <c r="E35" s="16"/>
      <c r="F35" s="224">
        <v>0.14899999999999999</v>
      </c>
      <c r="H35" s="34"/>
    </row>
    <row r="36" spans="2:8" s="33" customFormat="1" ht="16.899999999999999" customHeight="1">
      <c r="B36" s="34"/>
      <c r="C36" s="223"/>
      <c r="D36" s="223" t="s">
        <v>644</v>
      </c>
      <c r="E36" s="16"/>
      <c r="F36" s="224">
        <v>3</v>
      </c>
      <c r="H36" s="34"/>
    </row>
    <row r="37" spans="2:8" s="33" customFormat="1" ht="16.899999999999999" customHeight="1">
      <c r="B37" s="34"/>
      <c r="C37" s="223" t="s">
        <v>613</v>
      </c>
      <c r="D37" s="223" t="s">
        <v>165</v>
      </c>
      <c r="E37" s="16"/>
      <c r="F37" s="224">
        <v>3.149</v>
      </c>
      <c r="H37" s="34"/>
    </row>
    <row r="38" spans="2:8" s="33" customFormat="1" ht="16.899999999999999" customHeight="1">
      <c r="B38" s="34"/>
      <c r="C38" s="225" t="s">
        <v>995</v>
      </c>
      <c r="H38" s="34"/>
    </row>
    <row r="39" spans="2:8" s="33" customFormat="1" ht="16.899999999999999" customHeight="1">
      <c r="B39" s="34"/>
      <c r="C39" s="223" t="s">
        <v>640</v>
      </c>
      <c r="D39" s="223" t="s">
        <v>641</v>
      </c>
      <c r="E39" s="16" t="s">
        <v>161</v>
      </c>
      <c r="F39" s="224">
        <v>3.149</v>
      </c>
      <c r="H39" s="34"/>
    </row>
    <row r="40" spans="2:8" s="33" customFormat="1" ht="16.899999999999999" customHeight="1">
      <c r="B40" s="34"/>
      <c r="C40" s="223" t="s">
        <v>645</v>
      </c>
      <c r="D40" s="223" t="s">
        <v>646</v>
      </c>
      <c r="E40" s="16" t="s">
        <v>161</v>
      </c>
      <c r="F40" s="224">
        <v>31.49</v>
      </c>
      <c r="H40" s="34"/>
    </row>
    <row r="41" spans="2:8" s="33" customFormat="1" ht="16.899999999999999" customHeight="1">
      <c r="B41" s="34"/>
      <c r="C41" s="223" t="s">
        <v>510</v>
      </c>
      <c r="D41" s="223" t="s">
        <v>511</v>
      </c>
      <c r="E41" s="16" t="s">
        <v>161</v>
      </c>
      <c r="F41" s="224">
        <v>3.149</v>
      </c>
      <c r="H41" s="34"/>
    </row>
    <row r="42" spans="2:8" s="33" customFormat="1" ht="22.5">
      <c r="B42" s="34"/>
      <c r="C42" s="223" t="s">
        <v>650</v>
      </c>
      <c r="D42" s="223" t="s">
        <v>651</v>
      </c>
      <c r="E42" s="16" t="s">
        <v>161</v>
      </c>
      <c r="F42" s="224">
        <v>3.149</v>
      </c>
      <c r="H42" s="34"/>
    </row>
    <row r="43" spans="2:8" s="33" customFormat="1" ht="16.899999999999999" customHeight="1">
      <c r="B43" s="34"/>
      <c r="C43" s="223" t="s">
        <v>517</v>
      </c>
      <c r="D43" s="223" t="s">
        <v>653</v>
      </c>
      <c r="E43" s="16" t="s">
        <v>161</v>
      </c>
      <c r="F43" s="224">
        <v>69.093000000000004</v>
      </c>
      <c r="H43" s="34"/>
    </row>
    <row r="44" spans="2:8" s="33" customFormat="1" ht="16.899999999999999" customHeight="1">
      <c r="B44" s="34"/>
      <c r="C44" s="219" t="s">
        <v>615</v>
      </c>
      <c r="D44" s="220"/>
      <c r="E44" s="221"/>
      <c r="F44" s="222">
        <v>31.69</v>
      </c>
      <c r="H44" s="34"/>
    </row>
    <row r="45" spans="2:8" s="33" customFormat="1" ht="16.899999999999999" customHeight="1">
      <c r="B45" s="34"/>
      <c r="C45" s="223" t="s">
        <v>615</v>
      </c>
      <c r="D45" s="223" t="s">
        <v>659</v>
      </c>
      <c r="E45" s="16"/>
      <c r="F45" s="224">
        <v>31.69</v>
      </c>
      <c r="H45" s="34"/>
    </row>
    <row r="46" spans="2:8" s="33" customFormat="1" ht="16.899999999999999" customHeight="1">
      <c r="B46" s="34"/>
      <c r="C46" s="225" t="s">
        <v>995</v>
      </c>
      <c r="H46" s="34"/>
    </row>
    <row r="47" spans="2:8" s="33" customFormat="1" ht="16.899999999999999" customHeight="1">
      <c r="B47" s="34"/>
      <c r="C47" s="223" t="s">
        <v>656</v>
      </c>
      <c r="D47" s="223" t="s">
        <v>657</v>
      </c>
      <c r="E47" s="16" t="s">
        <v>161</v>
      </c>
      <c r="F47" s="224">
        <v>31.69</v>
      </c>
      <c r="H47" s="34"/>
    </row>
    <row r="48" spans="2:8" s="33" customFormat="1" ht="16.899999999999999" customHeight="1">
      <c r="B48" s="34"/>
      <c r="C48" s="223" t="s">
        <v>517</v>
      </c>
      <c r="D48" s="223" t="s">
        <v>653</v>
      </c>
      <c r="E48" s="16" t="s">
        <v>161</v>
      </c>
      <c r="F48" s="224">
        <v>69.093000000000004</v>
      </c>
      <c r="H48" s="34"/>
    </row>
    <row r="49" spans="2:8" s="33" customFormat="1" ht="16.899999999999999" customHeight="1">
      <c r="B49" s="34"/>
      <c r="C49" s="223" t="s">
        <v>660</v>
      </c>
      <c r="D49" s="223" t="s">
        <v>661</v>
      </c>
      <c r="E49" s="16" t="s">
        <v>161</v>
      </c>
      <c r="F49" s="224">
        <v>31.69</v>
      </c>
      <c r="H49" s="34"/>
    </row>
    <row r="50" spans="2:8" s="33" customFormat="1" ht="7.5" customHeight="1">
      <c r="B50" s="50"/>
      <c r="C50" s="51"/>
      <c r="D50" s="51"/>
      <c r="E50" s="51"/>
      <c r="F50" s="51"/>
      <c r="G50" s="51"/>
      <c r="H50" s="34"/>
    </row>
    <row r="51" spans="2:8" s="33" customFormat="1"/>
  </sheetData>
  <mergeCells count="2">
    <mergeCell ref="D5:F5"/>
    <mergeCell ref="D6:F6"/>
  </mergeCells>
  <pageMargins left="0.74791666666666701" right="0.74791666666666701" top="0.98402777777777795" bottom="0.98402777777777795" header="0.511811023622047" footer="0.51180555555555596"/>
  <pageSetup paperSize="9" fitToHeight="100" orientation="portrait" horizontalDpi="300" verticalDpi="300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14</vt:i4>
      </vt:variant>
    </vt:vector>
  </HeadingPairs>
  <TitlesOfParts>
    <vt:vector size="21" baseType="lpstr">
      <vt:lpstr>Rekapitulácia stavby</vt:lpstr>
      <vt:lpstr>arch - Architektúra a sta...</vt:lpstr>
      <vt:lpstr>zti - Zdravotechnické inš...</vt:lpstr>
      <vt:lpstr>plyn - Plynofikácia</vt:lpstr>
      <vt:lpstr>ele - Elektroinštalácia</vt:lpstr>
      <vt:lpstr>odvod - Odvodnenie obsluž...</vt:lpstr>
      <vt:lpstr>Zoznam figúr</vt:lpstr>
      <vt:lpstr>'arch - Architektúra a sta...'!Názvy_tlače</vt:lpstr>
      <vt:lpstr>'ele - Elektroinštalácia'!Názvy_tlače</vt:lpstr>
      <vt:lpstr>'odvod - Odvodnenie obsluž...'!Názvy_tlače</vt:lpstr>
      <vt:lpstr>'plyn - Plynofikácia'!Názvy_tlače</vt:lpstr>
      <vt:lpstr>'Rekapitulácia stavby'!Názvy_tlače</vt:lpstr>
      <vt:lpstr>'Zoznam figúr'!Názvy_tlače</vt:lpstr>
      <vt:lpstr>'zti - Zdravotechnické inš...'!Názvy_tlače</vt:lpstr>
      <vt:lpstr>'arch - Architektúra a sta...'!Oblasť_tlače</vt:lpstr>
      <vt:lpstr>'ele - Elektroinštalácia'!Oblasť_tlače</vt:lpstr>
      <vt:lpstr>'odvod - Odvodnenie obsluž...'!Oblasť_tlače</vt:lpstr>
      <vt:lpstr>'plyn - Plynofikácia'!Oblasť_tlače</vt:lpstr>
      <vt:lpstr>'Rekapitulácia stavby'!Oblasť_tlače</vt:lpstr>
      <vt:lpstr>'Zoznam figúr'!Oblasť_tlače</vt:lpstr>
      <vt:lpstr>'zti - Zdravotechnické inš...'!Oblasť_tlače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DESKTOP-RTG4CCU\Pouzivatel</dc:creator>
  <dc:description/>
  <cp:lastModifiedBy>Dominika Vlacseková</cp:lastModifiedBy>
  <cp:revision>1</cp:revision>
  <dcterms:created xsi:type="dcterms:W3CDTF">2024-11-08T09:38:52Z</dcterms:created>
  <dcterms:modified xsi:type="dcterms:W3CDTF">2024-12-06T09:53:11Z</dcterms:modified>
  <dc:language>sk-SK</dc:language>
</cp:coreProperties>
</file>