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SUTAZE\PETER VIKTORIN\"/>
    </mc:Choice>
  </mc:AlternateContent>
  <xr:revisionPtr revIDLastSave="0" documentId="13_ncr:1_{9BA6BBBE-1025-4411-9228-368989ECD3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kapitulácia stavby" sheetId="1" r:id="rId1"/>
    <sheet name="SO101 - Maštal" sheetId="2" r:id="rId2"/>
    <sheet name="1.1 - Studňa a napojenie ..." sheetId="3" r:id="rId3"/>
    <sheet name="1.2 - Dažďová kanalizácia" sheetId="4" r:id="rId4"/>
    <sheet name="1.3 - Žumpa" sheetId="5" r:id="rId5"/>
    <sheet name="1.3 - Elektroinštalácia +..." sheetId="6" r:id="rId6"/>
    <sheet name="1.4 - Bleskozvod + uzemnenie" sheetId="7" r:id="rId7"/>
    <sheet name="SO104 - Technológia pre m..." sheetId="8" r:id="rId8"/>
    <sheet name="SO105 - Spevnené plochy (..." sheetId="9" r:id="rId9"/>
  </sheets>
  <definedNames>
    <definedName name="_xlnm._FilterDatabase" localSheetId="2" hidden="1">'1.1 - Studňa a napojenie ...'!$C$137:$K$208</definedName>
    <definedName name="_xlnm._FilterDatabase" localSheetId="3" hidden="1">'1.2 - Dažďová kanalizácia'!$C$128:$K$167</definedName>
    <definedName name="_xlnm._FilterDatabase" localSheetId="5" hidden="1">'1.3 - Elektroinštalácia +...'!$C$124:$K$189</definedName>
    <definedName name="_xlnm._FilterDatabase" localSheetId="4" hidden="1">'1.3 - Žumpa'!$C$124:$K$152</definedName>
    <definedName name="_xlnm._FilterDatabase" localSheetId="6" hidden="1">'1.4 - Bleskozvod + uzemnenie'!$C$123:$K$175</definedName>
    <definedName name="_xlnm._FilterDatabase" localSheetId="1" hidden="1">'SO101 - Maštal'!$C$131:$K$446</definedName>
    <definedName name="_xlnm._FilterDatabase" localSheetId="7" hidden="1">'SO104 - Technológia pre m...'!$C$121:$K$150</definedName>
    <definedName name="_xlnm._FilterDatabase" localSheetId="8" hidden="1">'SO105 - Spevnené plochy (...'!$C$119:$K$154</definedName>
    <definedName name="_xlnm.Print_Titles" localSheetId="2">'1.1 - Studňa a napojenie ...'!$137:$137</definedName>
    <definedName name="_xlnm.Print_Titles" localSheetId="3">'1.2 - Dažďová kanalizácia'!$128:$128</definedName>
    <definedName name="_xlnm.Print_Titles" localSheetId="5">'1.3 - Elektroinštalácia +...'!$124:$124</definedName>
    <definedName name="_xlnm.Print_Titles" localSheetId="4">'1.3 - Žumpa'!$124:$124</definedName>
    <definedName name="_xlnm.Print_Titles" localSheetId="6">'1.4 - Bleskozvod + uzemnenie'!$123:$123</definedName>
    <definedName name="_xlnm.Print_Titles" localSheetId="0">'Rekapitulácia stavby'!$92:$92</definedName>
    <definedName name="_xlnm.Print_Titles" localSheetId="1">'SO101 - Maštal'!$131:$131</definedName>
    <definedName name="_xlnm.Print_Titles" localSheetId="7">'SO104 - Technológia pre m...'!$121:$121</definedName>
    <definedName name="_xlnm.Print_Titles" localSheetId="8">'SO105 - Spevnené plochy (...'!$119:$119</definedName>
    <definedName name="_xlnm.Print_Area" localSheetId="2">'1.1 - Studňa a napojenie ...'!$C$4:$J$76,'1.1 - Studňa a napojenie ...'!$C$82:$J$117,'1.1 - Studňa a napojenie ...'!$C$123:$J$208</definedName>
    <definedName name="_xlnm.Print_Area" localSheetId="3">'1.2 - Dažďová kanalizácia'!$C$4:$J$76,'1.2 - Dažďová kanalizácia'!$C$82:$J$108,'1.2 - Dažďová kanalizácia'!$C$114:$J$167</definedName>
    <definedName name="_xlnm.Print_Area" localSheetId="5">'1.3 - Elektroinštalácia +...'!$C$4:$J$76,'1.3 - Elektroinštalácia +...'!$C$82:$J$104,'1.3 - Elektroinštalácia +...'!$C$110:$J$189</definedName>
    <definedName name="_xlnm.Print_Area" localSheetId="4">'1.3 - Žumpa'!$C$4:$J$76,'1.3 - Žumpa'!$C$82:$J$104,'1.3 - Žumpa'!$C$110:$J$152</definedName>
    <definedName name="_xlnm.Print_Area" localSheetId="6">'1.4 - Bleskozvod + uzemnenie'!$C$4:$J$76,'1.4 - Bleskozvod + uzemnenie'!$C$82:$J$103,'1.4 - Bleskozvod + uzemnenie'!$C$109:$J$175</definedName>
    <definedName name="_xlnm.Print_Area" localSheetId="0">'Rekapitulácia stavby'!$D$4:$AO$76,'Rekapitulácia stavby'!$C$82:$AQ$105</definedName>
    <definedName name="_xlnm.Print_Area" localSheetId="1">'SO101 - Maštal'!$C$4:$J$76,'SO101 - Maštal'!$C$82:$J$113,'SO101 - Maštal'!$C$119:$J$446</definedName>
    <definedName name="_xlnm.Print_Area" localSheetId="7">'SO104 - Technológia pre m...'!$C$4:$J$76,'SO104 - Technológia pre m...'!$C$82:$J$103,'SO104 - Technológia pre m...'!$C$109:$J$150</definedName>
    <definedName name="_xlnm.Print_Area" localSheetId="8">'SO105 - Spevnené plochy (...'!$C$4:$J$76,'SO105 - Spevnené plochy (...'!$C$82:$J$101,'SO105 - Spevnené plochy (...'!$C$107:$J$154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7" i="1" l="1"/>
  <c r="AG94" i="1"/>
  <c r="AN106" i="1" l="1"/>
  <c r="J37" i="9"/>
  <c r="J36" i="9"/>
  <c r="AY104" i="1" s="1"/>
  <c r="J35" i="9"/>
  <c r="AX104" i="1" s="1"/>
  <c r="BI154" i="9"/>
  <c r="BH154" i="9"/>
  <c r="BG154" i="9"/>
  <c r="BE154" i="9"/>
  <c r="T154" i="9"/>
  <c r="T153" i="9" s="1"/>
  <c r="R154" i="9"/>
  <c r="R153" i="9" s="1"/>
  <c r="P154" i="9"/>
  <c r="P153" i="9" s="1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37" i="9"/>
  <c r="BH137" i="9"/>
  <c r="BG137" i="9"/>
  <c r="BE137" i="9"/>
  <c r="T137" i="9"/>
  <c r="R137" i="9"/>
  <c r="P137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BI125" i="9"/>
  <c r="BH125" i="9"/>
  <c r="BG125" i="9"/>
  <c r="BE125" i="9"/>
  <c r="T125" i="9"/>
  <c r="R125" i="9"/>
  <c r="P125" i="9"/>
  <c r="BI123" i="9"/>
  <c r="BH123" i="9"/>
  <c r="BG123" i="9"/>
  <c r="BE123" i="9"/>
  <c r="T123" i="9"/>
  <c r="R123" i="9"/>
  <c r="P123" i="9"/>
  <c r="J117" i="9"/>
  <c r="J116" i="9"/>
  <c r="F116" i="9"/>
  <c r="F114" i="9"/>
  <c r="E112" i="9"/>
  <c r="J92" i="9"/>
  <c r="J91" i="9"/>
  <c r="F91" i="9"/>
  <c r="F89" i="9"/>
  <c r="E87" i="9"/>
  <c r="J18" i="9"/>
  <c r="E18" i="9"/>
  <c r="F92" i="9" s="1"/>
  <c r="J17" i="9"/>
  <c r="J12" i="9"/>
  <c r="J89" i="9" s="1"/>
  <c r="E7" i="9"/>
  <c r="E110" i="9" s="1"/>
  <c r="J37" i="8"/>
  <c r="J36" i="8"/>
  <c r="AY103" i="1"/>
  <c r="J35" i="8"/>
  <c r="AX103" i="1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4" i="8"/>
  <c r="BH134" i="8"/>
  <c r="BG134" i="8"/>
  <c r="BE134" i="8"/>
  <c r="T134" i="8"/>
  <c r="T133" i="8"/>
  <c r="R134" i="8"/>
  <c r="R133" i="8" s="1"/>
  <c r="P134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5" i="8"/>
  <c r="BH125" i="8"/>
  <c r="BG125" i="8"/>
  <c r="BE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89" i="8" s="1"/>
  <c r="E7" i="8"/>
  <c r="E112" i="8" s="1"/>
  <c r="J39" i="7"/>
  <c r="J38" i="7"/>
  <c r="AY102" i="1"/>
  <c r="J37" i="7"/>
  <c r="AX102" i="1" s="1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J120" i="7"/>
  <c r="F120" i="7"/>
  <c r="F118" i="7"/>
  <c r="E116" i="7"/>
  <c r="J94" i="7"/>
  <c r="J93" i="7"/>
  <c r="F93" i="7"/>
  <c r="F91" i="7"/>
  <c r="E89" i="7"/>
  <c r="J20" i="7"/>
  <c r="E20" i="7"/>
  <c r="F121" i="7" s="1"/>
  <c r="J19" i="7"/>
  <c r="J14" i="7"/>
  <c r="J91" i="7" s="1"/>
  <c r="E7" i="7"/>
  <c r="E112" i="7" s="1"/>
  <c r="J39" i="6"/>
  <c r="J38" i="6"/>
  <c r="AY101" i="1" s="1"/>
  <c r="J37" i="6"/>
  <c r="AX101" i="1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T183" i="6" s="1"/>
  <c r="R184" i="6"/>
  <c r="R183" i="6" s="1"/>
  <c r="P184" i="6"/>
  <c r="P183" i="6" s="1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J122" i="6"/>
  <c r="J121" i="6"/>
  <c r="F121" i="6"/>
  <c r="F119" i="6"/>
  <c r="E117" i="6"/>
  <c r="J94" i="6"/>
  <c r="J93" i="6"/>
  <c r="F93" i="6"/>
  <c r="F91" i="6"/>
  <c r="E89" i="6"/>
  <c r="J20" i="6"/>
  <c r="E20" i="6"/>
  <c r="F122" i="6" s="1"/>
  <c r="J19" i="6"/>
  <c r="J14" i="6"/>
  <c r="J119" i="6" s="1"/>
  <c r="E7" i="6"/>
  <c r="E113" i="6" s="1"/>
  <c r="J39" i="5"/>
  <c r="J38" i="5"/>
  <c r="AY99" i="1"/>
  <c r="J37" i="5"/>
  <c r="AX99" i="1" s="1"/>
  <c r="BI152" i="5"/>
  <c r="BH152" i="5"/>
  <c r="BG152" i="5"/>
  <c r="BE152" i="5"/>
  <c r="T152" i="5"/>
  <c r="T151" i="5"/>
  <c r="R152" i="5"/>
  <c r="R151" i="5" s="1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T144" i="5"/>
  <c r="R145" i="5"/>
  <c r="R144" i="5" s="1"/>
  <c r="P145" i="5"/>
  <c r="P144" i="5"/>
  <c r="BI142" i="5"/>
  <c r="BH142" i="5"/>
  <c r="BG142" i="5"/>
  <c r="BE142" i="5"/>
  <c r="T142" i="5"/>
  <c r="R142" i="5"/>
  <c r="P142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94" i="5" s="1"/>
  <c r="J19" i="5"/>
  <c r="J14" i="5"/>
  <c r="J119" i="5" s="1"/>
  <c r="E7" i="5"/>
  <c r="E85" i="5" s="1"/>
  <c r="J39" i="4"/>
  <c r="J38" i="4"/>
  <c r="AY98" i="1" s="1"/>
  <c r="J37" i="4"/>
  <c r="AX98" i="1"/>
  <c r="BI167" i="4"/>
  <c r="BH167" i="4"/>
  <c r="BG167" i="4"/>
  <c r="BE167" i="4"/>
  <c r="T167" i="4"/>
  <c r="T166" i="4" s="1"/>
  <c r="T165" i="4" s="1"/>
  <c r="R167" i="4"/>
  <c r="R166" i="4"/>
  <c r="R165" i="4" s="1"/>
  <c r="P167" i="4"/>
  <c r="P166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T147" i="4" s="1"/>
  <c r="R148" i="4"/>
  <c r="R147" i="4"/>
  <c r="P148" i="4"/>
  <c r="P147" i="4" s="1"/>
  <c r="BI146" i="4"/>
  <c r="BH146" i="4"/>
  <c r="BG146" i="4"/>
  <c r="BE146" i="4"/>
  <c r="T146" i="4"/>
  <c r="T145" i="4"/>
  <c r="R146" i="4"/>
  <c r="R145" i="4" s="1"/>
  <c r="P146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J126" i="4"/>
  <c r="J125" i="4"/>
  <c r="F125" i="4"/>
  <c r="F123" i="4"/>
  <c r="E121" i="4"/>
  <c r="J94" i="4"/>
  <c r="J93" i="4"/>
  <c r="F93" i="4"/>
  <c r="F91" i="4"/>
  <c r="E89" i="4"/>
  <c r="J20" i="4"/>
  <c r="E20" i="4"/>
  <c r="F126" i="4" s="1"/>
  <c r="J19" i="4"/>
  <c r="J14" i="4"/>
  <c r="J91" i="4" s="1"/>
  <c r="E7" i="4"/>
  <c r="E85" i="4" s="1"/>
  <c r="J39" i="3"/>
  <c r="J38" i="3"/>
  <c r="AY97" i="1"/>
  <c r="J37" i="3"/>
  <c r="AX97" i="1" s="1"/>
  <c r="BI208" i="3"/>
  <c r="BH208" i="3"/>
  <c r="BG208" i="3"/>
  <c r="BE208" i="3"/>
  <c r="T208" i="3"/>
  <c r="T207" i="3"/>
  <c r="R208" i="3"/>
  <c r="R207" i="3" s="1"/>
  <c r="P208" i="3"/>
  <c r="P207" i="3"/>
  <c r="BI206" i="3"/>
  <c r="BH206" i="3"/>
  <c r="BG206" i="3"/>
  <c r="BE206" i="3"/>
  <c r="T206" i="3"/>
  <c r="T205" i="3" s="1"/>
  <c r="R206" i="3"/>
  <c r="R205" i="3"/>
  <c r="P206" i="3"/>
  <c r="P205" i="3" s="1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T188" i="3"/>
  <c r="R189" i="3"/>
  <c r="R188" i="3" s="1"/>
  <c r="P189" i="3"/>
  <c r="P188" i="3"/>
  <c r="BI187" i="3"/>
  <c r="BH187" i="3"/>
  <c r="BG187" i="3"/>
  <c r="BE187" i="3"/>
  <c r="T187" i="3"/>
  <c r="T186" i="3" s="1"/>
  <c r="R187" i="3"/>
  <c r="R186" i="3"/>
  <c r="P187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4" i="3"/>
  <c r="F132" i="3"/>
  <c r="E130" i="3"/>
  <c r="J94" i="3"/>
  <c r="J93" i="3"/>
  <c r="F93" i="3"/>
  <c r="F91" i="3"/>
  <c r="E89" i="3"/>
  <c r="J20" i="3"/>
  <c r="E20" i="3"/>
  <c r="F135" i="3" s="1"/>
  <c r="J19" i="3"/>
  <c r="J14" i="3"/>
  <c r="J132" i="3" s="1"/>
  <c r="E7" i="3"/>
  <c r="E126" i="3" s="1"/>
  <c r="J37" i="2"/>
  <c r="J36" i="2"/>
  <c r="AY95" i="1"/>
  <c r="J35" i="2"/>
  <c r="AX95" i="1"/>
  <c r="BI446" i="2"/>
  <c r="BH446" i="2"/>
  <c r="BG446" i="2"/>
  <c r="BE446" i="2"/>
  <c r="T446" i="2"/>
  <c r="T445" i="2"/>
  <c r="R446" i="2"/>
  <c r="R445" i="2"/>
  <c r="P446" i="2"/>
  <c r="P445" i="2" s="1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0" i="2"/>
  <c r="BH440" i="2"/>
  <c r="BG440" i="2"/>
  <c r="BE440" i="2"/>
  <c r="T440" i="2"/>
  <c r="R440" i="2"/>
  <c r="P440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25" i="2"/>
  <c r="BH425" i="2"/>
  <c r="BG425" i="2"/>
  <c r="BE425" i="2"/>
  <c r="T425" i="2"/>
  <c r="R425" i="2"/>
  <c r="P425" i="2"/>
  <c r="BI421" i="2"/>
  <c r="BH421" i="2"/>
  <c r="BG421" i="2"/>
  <c r="BE421" i="2"/>
  <c r="T421" i="2"/>
  <c r="T420" i="2" s="1"/>
  <c r="R421" i="2"/>
  <c r="R420" i="2"/>
  <c r="P421" i="2"/>
  <c r="P420" i="2" s="1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09" i="2"/>
  <c r="BH409" i="2"/>
  <c r="BG409" i="2"/>
  <c r="BE409" i="2"/>
  <c r="T409" i="2"/>
  <c r="R409" i="2"/>
  <c r="P409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T348" i="2"/>
  <c r="R349" i="2"/>
  <c r="R348" i="2" s="1"/>
  <c r="P349" i="2"/>
  <c r="P348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T337" i="2" s="1"/>
  <c r="R338" i="2"/>
  <c r="R337" i="2"/>
  <c r="P338" i="2"/>
  <c r="P337" i="2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298" i="2"/>
  <c r="BH298" i="2"/>
  <c r="BG298" i="2"/>
  <c r="BE298" i="2"/>
  <c r="T298" i="2"/>
  <c r="R298" i="2"/>
  <c r="P298" i="2"/>
  <c r="BI291" i="2"/>
  <c r="BH291" i="2"/>
  <c r="BG291" i="2"/>
  <c r="BE291" i="2"/>
  <c r="T291" i="2"/>
  <c r="R291" i="2"/>
  <c r="P291" i="2"/>
  <c r="BI278" i="2"/>
  <c r="BH278" i="2"/>
  <c r="BG278" i="2"/>
  <c r="BE278" i="2"/>
  <c r="T278" i="2"/>
  <c r="R278" i="2"/>
  <c r="P27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56" i="2"/>
  <c r="BH256" i="2"/>
  <c r="BG256" i="2"/>
  <c r="BE256" i="2"/>
  <c r="T256" i="2"/>
  <c r="R256" i="2"/>
  <c r="P256" i="2"/>
  <c r="BI245" i="2"/>
  <c r="BH245" i="2"/>
  <c r="BG245" i="2"/>
  <c r="BE245" i="2"/>
  <c r="T245" i="2"/>
  <c r="R245" i="2"/>
  <c r="P245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25" i="2"/>
  <c r="BH225" i="2"/>
  <c r="BG225" i="2"/>
  <c r="BE225" i="2"/>
  <c r="T225" i="2"/>
  <c r="R225" i="2"/>
  <c r="P225" i="2"/>
  <c r="BI214" i="2"/>
  <c r="BH214" i="2"/>
  <c r="BG214" i="2"/>
  <c r="BE214" i="2"/>
  <c r="T214" i="2"/>
  <c r="R214" i="2"/>
  <c r="P214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197" i="2"/>
  <c r="BH197" i="2"/>
  <c r="BG197" i="2"/>
  <c r="BE197" i="2"/>
  <c r="T197" i="2"/>
  <c r="R197" i="2"/>
  <c r="P197" i="2"/>
  <c r="BI186" i="2"/>
  <c r="BH186" i="2"/>
  <c r="BG186" i="2"/>
  <c r="BE186" i="2"/>
  <c r="T186" i="2"/>
  <c r="R186" i="2"/>
  <c r="P186" i="2"/>
  <c r="BI181" i="2"/>
  <c r="BH181" i="2"/>
  <c r="BG181" i="2"/>
  <c r="BE181" i="2"/>
  <c r="T181" i="2"/>
  <c r="R181" i="2"/>
  <c r="P181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2" i="2"/>
  <c r="BH142" i="2"/>
  <c r="F36" i="2" s="1"/>
  <c r="BG142" i="2"/>
  <c r="BE142" i="2"/>
  <c r="T142" i="2"/>
  <c r="R142" i="2"/>
  <c r="P142" i="2"/>
  <c r="BI140" i="2"/>
  <c r="BH140" i="2"/>
  <c r="BG140" i="2"/>
  <c r="F35" i="2" s="1"/>
  <c r="BE140" i="2"/>
  <c r="T140" i="2"/>
  <c r="R140" i="2"/>
  <c r="P140" i="2"/>
  <c r="BI137" i="2"/>
  <c r="BH137" i="2"/>
  <c r="BG137" i="2"/>
  <c r="BE137" i="2"/>
  <c r="J33" i="2" s="1"/>
  <c r="T137" i="2"/>
  <c r="R137" i="2"/>
  <c r="P137" i="2"/>
  <c r="BI135" i="2"/>
  <c r="F37" i="2" s="1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 s="1"/>
  <c r="J17" i="2"/>
  <c r="J12" i="2"/>
  <c r="J126" i="2" s="1"/>
  <c r="E7" i="2"/>
  <c r="E122" i="2" s="1"/>
  <c r="L90" i="1"/>
  <c r="AM90" i="1"/>
  <c r="AM89" i="1"/>
  <c r="L89" i="1"/>
  <c r="AM87" i="1"/>
  <c r="L87" i="1"/>
  <c r="L85" i="1"/>
  <c r="BK444" i="2"/>
  <c r="J443" i="2"/>
  <c r="BK440" i="2"/>
  <c r="BK433" i="2"/>
  <c r="BK425" i="2"/>
  <c r="J421" i="2"/>
  <c r="J419" i="2"/>
  <c r="BK417" i="2"/>
  <c r="BK416" i="2"/>
  <c r="J415" i="2"/>
  <c r="BK407" i="2"/>
  <c r="BK404" i="2"/>
  <c r="J401" i="2"/>
  <c r="BK396" i="2"/>
  <c r="J395" i="2"/>
  <c r="BK390" i="2"/>
  <c r="J389" i="2"/>
  <c r="J380" i="2"/>
  <c r="J375" i="2"/>
  <c r="J372" i="2"/>
  <c r="BK369" i="2"/>
  <c r="J367" i="2"/>
  <c r="BK364" i="2"/>
  <c r="J360" i="2"/>
  <c r="BK355" i="2"/>
  <c r="J352" i="2"/>
  <c r="BK347" i="2"/>
  <c r="J343" i="2"/>
  <c r="J313" i="2"/>
  <c r="BK266" i="2"/>
  <c r="J236" i="2"/>
  <c r="BK205" i="2"/>
  <c r="BK174" i="2"/>
  <c r="J162" i="2"/>
  <c r="J140" i="2"/>
  <c r="BK200" i="3"/>
  <c r="J166" i="3"/>
  <c r="J208" i="3"/>
  <c r="BK179" i="3"/>
  <c r="J204" i="3"/>
  <c r="BK156" i="3"/>
  <c r="J199" i="3"/>
  <c r="BK168" i="3"/>
  <c r="BK147" i="3"/>
  <c r="BK197" i="3"/>
  <c r="J165" i="3"/>
  <c r="J179" i="3"/>
  <c r="J154" i="3"/>
  <c r="J195" i="3"/>
  <c r="J143" i="3"/>
  <c r="BK164" i="4"/>
  <c r="BK144" i="4"/>
  <c r="BK154" i="4"/>
  <c r="BK159" i="4"/>
  <c r="BK132" i="4"/>
  <c r="J148" i="4"/>
  <c r="J167" i="4"/>
  <c r="BK152" i="4"/>
  <c r="BK137" i="4"/>
  <c r="J133" i="4"/>
  <c r="BK152" i="5"/>
  <c r="BK149" i="5"/>
  <c r="J165" i="6"/>
  <c r="J182" i="6"/>
  <c r="BK132" i="6"/>
  <c r="BK175" i="6"/>
  <c r="BK136" i="6"/>
  <c r="BK169" i="6"/>
  <c r="BK133" i="6"/>
  <c r="BK148" i="6"/>
  <c r="J175" i="6"/>
  <c r="BK180" i="6"/>
  <c r="J151" i="6"/>
  <c r="J164" i="6"/>
  <c r="J130" i="6"/>
  <c r="J139" i="7"/>
  <c r="J161" i="7"/>
  <c r="J127" i="7"/>
  <c r="J146" i="7"/>
  <c r="J172" i="7"/>
  <c r="BK173" i="7"/>
  <c r="J175" i="7"/>
  <c r="BK144" i="7"/>
  <c r="J132" i="7"/>
  <c r="BK143" i="7"/>
  <c r="BK137" i="8"/>
  <c r="BK131" i="8"/>
  <c r="J127" i="8"/>
  <c r="BK144" i="8"/>
  <c r="J142" i="8"/>
  <c r="J446" i="2"/>
  <c r="BK443" i="2"/>
  <c r="J442" i="2"/>
  <c r="J433" i="2"/>
  <c r="J431" i="2"/>
  <c r="BK421" i="2"/>
  <c r="BK418" i="2"/>
  <c r="J417" i="2"/>
  <c r="BK415" i="2"/>
  <c r="BK409" i="2"/>
  <c r="J407" i="2"/>
  <c r="J406" i="2"/>
  <c r="BK401" i="2"/>
  <c r="J398" i="2"/>
  <c r="BK395" i="2"/>
  <c r="J392" i="2"/>
  <c r="BK389" i="2"/>
  <c r="BK378" i="2"/>
  <c r="BK375" i="2"/>
  <c r="J374" i="2"/>
  <c r="J371" i="2"/>
  <c r="BK367" i="2"/>
  <c r="J365" i="2"/>
  <c r="BK362" i="2"/>
  <c r="BK360" i="2"/>
  <c r="J357" i="2"/>
  <c r="BK352" i="2"/>
  <c r="J349" i="2"/>
  <c r="BK344" i="2"/>
  <c r="BK343" i="2"/>
  <c r="J342" i="2"/>
  <c r="BK312" i="2"/>
  <c r="J278" i="2"/>
  <c r="BK256" i="2"/>
  <c r="BK214" i="2"/>
  <c r="J197" i="2"/>
  <c r="J172" i="2"/>
  <c r="BK164" i="2"/>
  <c r="BK137" i="2"/>
  <c r="AS96" i="1"/>
  <c r="BK157" i="3"/>
  <c r="BK180" i="3"/>
  <c r="J145" i="3"/>
  <c r="J187" i="3"/>
  <c r="BK165" i="3"/>
  <c r="BK206" i="3"/>
  <c r="J185" i="3"/>
  <c r="J148" i="3"/>
  <c r="BK172" i="3"/>
  <c r="J142" i="3"/>
  <c r="J171" i="3"/>
  <c r="J147" i="3"/>
  <c r="BK203" i="3"/>
  <c r="BK208" i="3"/>
  <c r="BK185" i="3"/>
  <c r="J160" i="3"/>
  <c r="BK141" i="3"/>
  <c r="BK150" i="4"/>
  <c r="BK138" i="4"/>
  <c r="J151" i="4"/>
  <c r="J154" i="4"/>
  <c r="J139" i="4"/>
  <c r="BK156" i="4"/>
  <c r="J153" i="4"/>
  <c r="J143" i="4"/>
  <c r="J150" i="5"/>
  <c r="BK142" i="5"/>
  <c r="J152" i="5"/>
  <c r="BK181" i="6"/>
  <c r="J189" i="6"/>
  <c r="J160" i="6"/>
  <c r="BK189" i="6"/>
  <c r="BK137" i="6"/>
  <c r="J161" i="6"/>
  <c r="J163" i="6"/>
  <c r="BK153" i="6"/>
  <c r="BK171" i="6"/>
  <c r="J135" i="6"/>
  <c r="BK179" i="6"/>
  <c r="J143" i="6"/>
  <c r="J151" i="7"/>
  <c r="BK149" i="7"/>
  <c r="J162" i="7"/>
  <c r="J150" i="7"/>
  <c r="BK168" i="7"/>
  <c r="J144" i="7"/>
  <c r="J166" i="7"/>
  <c r="J167" i="7"/>
  <c r="BK138" i="7"/>
  <c r="J148" i="7"/>
  <c r="BK136" i="7"/>
  <c r="BK133" i="7"/>
  <c r="J140" i="8"/>
  <c r="J138" i="8"/>
  <c r="J150" i="8"/>
  <c r="J128" i="8"/>
  <c r="J125" i="8"/>
  <c r="J171" i="2"/>
  <c r="J153" i="2"/>
  <c r="BK140" i="4"/>
  <c r="J149" i="5"/>
  <c r="J128" i="5"/>
  <c r="BK160" i="6"/>
  <c r="J188" i="6"/>
  <c r="BK165" i="6"/>
  <c r="J136" i="6"/>
  <c r="J177" i="6"/>
  <c r="BK158" i="6"/>
  <c r="J144" i="6"/>
  <c r="J132" i="6"/>
  <c r="BK143" i="6"/>
  <c r="BK146" i="6"/>
  <c r="BK188" i="6"/>
  <c r="J134" i="6"/>
  <c r="J156" i="7"/>
  <c r="BK147" i="7"/>
  <c r="J168" i="7"/>
  <c r="BK146" i="7"/>
  <c r="BK159" i="7"/>
  <c r="BK131" i="7"/>
  <c r="J163" i="7"/>
  <c r="BK167" i="7"/>
  <c r="J147" i="7"/>
  <c r="BK165" i="7"/>
  <c r="J137" i="7"/>
  <c r="BK150" i="8"/>
  <c r="J145" i="8"/>
  <c r="J131" i="8"/>
  <c r="BK145" i="8"/>
  <c r="BK342" i="2"/>
  <c r="BK298" i="2"/>
  <c r="J265" i="2"/>
  <c r="BK235" i="2"/>
  <c r="J206" i="2"/>
  <c r="BK186" i="2"/>
  <c r="BK171" i="2"/>
  <c r="J164" i="2"/>
  <c r="J142" i="2"/>
  <c r="AS100" i="1"/>
  <c r="J159" i="3"/>
  <c r="J196" i="3"/>
  <c r="J172" i="3"/>
  <c r="J198" i="3"/>
  <c r="J176" i="3"/>
  <c r="J149" i="3"/>
  <c r="J189" i="3"/>
  <c r="BK164" i="3"/>
  <c r="BK191" i="3"/>
  <c r="BK171" i="3"/>
  <c r="J206" i="3"/>
  <c r="J170" i="3"/>
  <c r="BK146" i="3"/>
  <c r="BK176" i="3"/>
  <c r="J150" i="3"/>
  <c r="J191" i="3"/>
  <c r="J153" i="3"/>
  <c r="BK158" i="4"/>
  <c r="BK134" i="4"/>
  <c r="BK146" i="4"/>
  <c r="J161" i="4"/>
  <c r="J141" i="4"/>
  <c r="J155" i="4"/>
  <c r="BK139" i="4"/>
  <c r="BK153" i="4"/>
  <c r="BK135" i="5"/>
  <c r="BK133" i="5"/>
  <c r="BK134" i="5"/>
  <c r="BK177" i="6"/>
  <c r="J178" i="6"/>
  <c r="BK151" i="6"/>
  <c r="J180" i="6"/>
  <c r="J159" i="6"/>
  <c r="BK129" i="6"/>
  <c r="J147" i="6"/>
  <c r="J173" i="6"/>
  <c r="BK187" i="6"/>
  <c r="J145" i="6"/>
  <c r="BK168" i="6"/>
  <c r="J140" i="6"/>
  <c r="BK186" i="6"/>
  <c r="BK155" i="6"/>
  <c r="J159" i="7"/>
  <c r="BK172" i="7"/>
  <c r="BK134" i="7"/>
  <c r="J154" i="7"/>
  <c r="J128" i="7"/>
  <c r="BK150" i="7"/>
  <c r="BK130" i="7"/>
  <c r="J174" i="7"/>
  <c r="BK141" i="7"/>
  <c r="BK158" i="7"/>
  <c r="J140" i="7"/>
  <c r="BK161" i="7"/>
  <c r="BK138" i="8"/>
  <c r="BK132" i="8"/>
  <c r="BK142" i="8"/>
  <c r="BK147" i="8"/>
  <c r="J132" i="9"/>
  <c r="BK128" i="9"/>
  <c r="J123" i="9"/>
  <c r="J147" i="9"/>
  <c r="J145" i="9"/>
  <c r="J144" i="9"/>
  <c r="J137" i="9"/>
  <c r="BK134" i="9"/>
  <c r="J154" i="9"/>
  <c r="BK151" i="9"/>
  <c r="J149" i="9"/>
  <c r="J130" i="9"/>
  <c r="BK137" i="9"/>
  <c r="BK123" i="9"/>
  <c r="BK147" i="9"/>
  <c r="BK144" i="9"/>
  <c r="J143" i="9"/>
  <c r="BK132" i="9"/>
  <c r="BK125" i="9"/>
  <c r="BK145" i="9"/>
  <c r="J125" i="9"/>
  <c r="BK149" i="9"/>
  <c r="J134" i="9"/>
  <c r="BK133" i="9"/>
  <c r="BK154" i="9"/>
  <c r="J151" i="9"/>
  <c r="BK143" i="9"/>
  <c r="J133" i="9"/>
  <c r="BK130" i="9"/>
  <c r="J128" i="9"/>
  <c r="BK313" i="2"/>
  <c r="J298" i="2"/>
  <c r="J266" i="2"/>
  <c r="BK245" i="2"/>
  <c r="BK225" i="2"/>
  <c r="BK197" i="2"/>
  <c r="BK176" i="2"/>
  <c r="J169" i="2"/>
  <c r="BK162" i="2"/>
  <c r="BK142" i="2"/>
  <c r="J135" i="2"/>
  <c r="J197" i="3"/>
  <c r="J163" i="3"/>
  <c r="BK144" i="3"/>
  <c r="BK173" i="3"/>
  <c r="J200" i="3"/>
  <c r="J183" i="3"/>
  <c r="J146" i="3"/>
  <c r="BK181" i="3"/>
  <c r="J152" i="3"/>
  <c r="J180" i="3"/>
  <c r="BK160" i="3"/>
  <c r="BK196" i="3"/>
  <c r="J157" i="3"/>
  <c r="BK143" i="3"/>
  <c r="J168" i="3"/>
  <c r="BK199" i="3"/>
  <c r="J156" i="3"/>
  <c r="BK167" i="4"/>
  <c r="BK143" i="4"/>
  <c r="J164" i="4"/>
  <c r="J136" i="4"/>
  <c r="J150" i="4"/>
  <c r="J132" i="4"/>
  <c r="J138" i="4"/>
  <c r="J135" i="4"/>
  <c r="J142" i="4"/>
  <c r="BK137" i="5"/>
  <c r="BK128" i="5"/>
  <c r="BK131" i="5"/>
  <c r="BK148" i="5"/>
  <c r="J146" i="6"/>
  <c r="J186" i="6"/>
  <c r="BK164" i="6"/>
  <c r="BK134" i="6"/>
  <c r="J169" i="6"/>
  <c r="J153" i="6"/>
  <c r="J167" i="6"/>
  <c r="J155" i="6"/>
  <c r="BK184" i="6"/>
  <c r="BK154" i="6"/>
  <c r="J162" i="6"/>
  <c r="J129" i="6"/>
  <c r="J158" i="6"/>
  <c r="BK142" i="6"/>
  <c r="BK170" i="7"/>
  <c r="J173" i="7"/>
  <c r="BK139" i="7"/>
  <c r="BK142" i="7"/>
  <c r="J158" i="7"/>
  <c r="J133" i="7"/>
  <c r="BK145" i="7"/>
  <c r="BK151" i="7"/>
  <c r="J165" i="7"/>
  <c r="J143" i="7"/>
  <c r="J145" i="7"/>
  <c r="J149" i="8"/>
  <c r="BK146" i="8"/>
  <c r="J147" i="8"/>
  <c r="BK140" i="8"/>
  <c r="BK148" i="8"/>
  <c r="BK129" i="8"/>
  <c r="F33" i="2"/>
  <c r="J338" i="2"/>
  <c r="BK278" i="2"/>
  <c r="J256" i="2"/>
  <c r="J235" i="2"/>
  <c r="BK206" i="2"/>
  <c r="J186" i="2"/>
  <c r="BK172" i="2"/>
  <c r="J165" i="2"/>
  <c r="BK155" i="2"/>
  <c r="BK140" i="2"/>
  <c r="BK151" i="4"/>
  <c r="J134" i="4"/>
  <c r="J146" i="4"/>
  <c r="J152" i="4"/>
  <c r="J160" i="4"/>
  <c r="J148" i="5"/>
  <c r="J135" i="5"/>
  <c r="J133" i="5"/>
  <c r="BK173" i="6"/>
  <c r="BK145" i="6"/>
  <c r="BK159" i="6"/>
  <c r="J184" i="6"/>
  <c r="BK163" i="6"/>
  <c r="J131" i="6"/>
  <c r="J148" i="6"/>
  <c r="J187" i="6"/>
  <c r="BK152" i="6"/>
  <c r="BK172" i="6"/>
  <c r="BK150" i="6"/>
  <c r="BK166" i="6"/>
  <c r="J137" i="6"/>
  <c r="BK182" i="6"/>
  <c r="J152" i="6"/>
  <c r="BK175" i="7"/>
  <c r="BK129" i="7"/>
  <c r="BK140" i="7"/>
  <c r="J155" i="7"/>
  <c r="J135" i="7"/>
  <c r="BK155" i="7"/>
  <c r="BK135" i="7"/>
  <c r="J153" i="7"/>
  <c r="BK128" i="7"/>
  <c r="BK154" i="7"/>
  <c r="J134" i="7"/>
  <c r="J130" i="7"/>
  <c r="J148" i="8"/>
  <c r="BK125" i="8"/>
  <c r="BK139" i="8"/>
  <c r="J132" i="8"/>
  <c r="BK291" i="2"/>
  <c r="BK236" i="2"/>
  <c r="J225" i="2"/>
  <c r="J205" i="2"/>
  <c r="J181" i="2"/>
  <c r="J174" i="2"/>
  <c r="BK165" i="2"/>
  <c r="J155" i="2"/>
  <c r="J137" i="2"/>
  <c r="BK201" i="3"/>
  <c r="BK167" i="3"/>
  <c r="BK153" i="3"/>
  <c r="BK198" i="3"/>
  <c r="BK150" i="3"/>
  <c r="BK189" i="3"/>
  <c r="J167" i="3"/>
  <c r="BK151" i="3"/>
  <c r="BK195" i="3"/>
  <c r="BK175" i="3"/>
  <c r="BK149" i="3"/>
  <c r="J175" i="3"/>
  <c r="BK154" i="3"/>
  <c r="J192" i="3"/>
  <c r="J151" i="3"/>
  <c r="J173" i="3"/>
  <c r="J201" i="3"/>
  <c r="BK163" i="3"/>
  <c r="BK148" i="3"/>
  <c r="J163" i="4"/>
  <c r="J140" i="4"/>
  <c r="BK163" i="4"/>
  <c r="J137" i="4"/>
  <c r="J144" i="4"/>
  <c r="J158" i="4"/>
  <c r="BK136" i="4"/>
  <c r="BK142" i="4"/>
  <c r="BK155" i="4"/>
  <c r="J142" i="5"/>
  <c r="BK145" i="5"/>
  <c r="BK150" i="5"/>
  <c r="J137" i="5"/>
  <c r="BK149" i="6"/>
  <c r="BK167" i="6"/>
  <c r="J149" i="6"/>
  <c r="J179" i="6"/>
  <c r="J166" i="6"/>
  <c r="BK144" i="6"/>
  <c r="BK178" i="6"/>
  <c r="BK135" i="6"/>
  <c r="BK147" i="6"/>
  <c r="BK161" i="6"/>
  <c r="J181" i="6"/>
  <c r="J150" i="6"/>
  <c r="BK128" i="6"/>
  <c r="J154" i="6"/>
  <c r="J128" i="6"/>
  <c r="BK137" i="7"/>
  <c r="BK127" i="7"/>
  <c r="J157" i="7"/>
  <c r="J136" i="7"/>
  <c r="BK148" i="7"/>
  <c r="BK156" i="7"/>
  <c r="BK152" i="7"/>
  <c r="J170" i="7"/>
  <c r="J142" i="7"/>
  <c r="BK163" i="7"/>
  <c r="J131" i="7"/>
  <c r="J139" i="8"/>
  <c r="J144" i="8"/>
  <c r="BK128" i="8"/>
  <c r="J134" i="8"/>
  <c r="BK127" i="8"/>
  <c r="BK446" i="2"/>
  <c r="J444" i="2"/>
  <c r="BK442" i="2"/>
  <c r="J440" i="2"/>
  <c r="BK431" i="2"/>
  <c r="J425" i="2"/>
  <c r="BK419" i="2"/>
  <c r="J418" i="2"/>
  <c r="J416" i="2"/>
  <c r="J409" i="2"/>
  <c r="BK406" i="2"/>
  <c r="J404" i="2"/>
  <c r="BK398" i="2"/>
  <c r="J396" i="2"/>
  <c r="BK392" i="2"/>
  <c r="J390" i="2"/>
  <c r="BK380" i="2"/>
  <c r="J378" i="2"/>
  <c r="BK374" i="2"/>
  <c r="BK372" i="2"/>
  <c r="BK371" i="2"/>
  <c r="J369" i="2"/>
  <c r="BK365" i="2"/>
  <c r="J364" i="2"/>
  <c r="J362" i="2"/>
  <c r="BK357" i="2"/>
  <c r="J355" i="2"/>
  <c r="BK349" i="2"/>
  <c r="J347" i="2"/>
  <c r="J344" i="2"/>
  <c r="BK338" i="2"/>
  <c r="J312" i="2"/>
  <c r="J291" i="2"/>
  <c r="BK265" i="2"/>
  <c r="J245" i="2"/>
  <c r="J214" i="2"/>
  <c r="BK181" i="2"/>
  <c r="J176" i="2"/>
  <c r="BK169" i="2"/>
  <c r="BK153" i="2"/>
  <c r="BK135" i="2"/>
  <c r="J203" i="3"/>
  <c r="BK192" i="3"/>
  <c r="J164" i="3"/>
  <c r="BK152" i="3"/>
  <c r="J181" i="3"/>
  <c r="J144" i="3"/>
  <c r="J184" i="3"/>
  <c r="BK161" i="3"/>
  <c r="BK204" i="3"/>
  <c r="BK184" i="3"/>
  <c r="BK166" i="3"/>
  <c r="BK183" i="3"/>
  <c r="BK170" i="3"/>
  <c r="BK187" i="3"/>
  <c r="BK145" i="3"/>
  <c r="J141" i="3"/>
  <c r="BK159" i="3"/>
  <c r="J161" i="3"/>
  <c r="BK142" i="3"/>
  <c r="BK148" i="4"/>
  <c r="BK160" i="4"/>
  <c r="BK161" i="4"/>
  <c r="J156" i="4"/>
  <c r="J159" i="4"/>
  <c r="BK135" i="4"/>
  <c r="BK133" i="4"/>
  <c r="BK141" i="4"/>
  <c r="J131" i="5"/>
  <c r="J134" i="5"/>
  <c r="J145" i="5"/>
  <c r="J172" i="6"/>
  <c r="J138" i="6"/>
  <c r="J171" i="6"/>
  <c r="BK140" i="6"/>
  <c r="J168" i="6"/>
  <c r="J142" i="6"/>
  <c r="J156" i="6"/>
  <c r="BK157" i="6"/>
  <c r="BK130" i="6"/>
  <c r="J157" i="6"/>
  <c r="BK138" i="6"/>
  <c r="BK156" i="6"/>
  <c r="J133" i="6"/>
  <c r="BK162" i="6"/>
  <c r="BK131" i="6"/>
  <c r="BK157" i="7"/>
  <c r="BK153" i="7"/>
  <c r="BK174" i="7"/>
  <c r="J138" i="7"/>
  <c r="J149" i="7"/>
  <c r="J129" i="7"/>
  <c r="BK166" i="7"/>
  <c r="BK132" i="7"/>
  <c r="BK162" i="7"/>
  <c r="J141" i="7"/>
  <c r="J152" i="7"/>
  <c r="J129" i="8"/>
  <c r="BK149" i="8"/>
  <c r="J146" i="8"/>
  <c r="BK134" i="8"/>
  <c r="J137" i="8"/>
  <c r="T134" i="2" l="1"/>
  <c r="T277" i="2"/>
  <c r="T341" i="2"/>
  <c r="P363" i="2"/>
  <c r="P391" i="2"/>
  <c r="BK140" i="3"/>
  <c r="J140" i="3"/>
  <c r="J100" i="3"/>
  <c r="R158" i="3"/>
  <c r="P169" i="3"/>
  <c r="T178" i="3"/>
  <c r="T194" i="3"/>
  <c r="R131" i="4"/>
  <c r="P157" i="4"/>
  <c r="R127" i="5"/>
  <c r="BK147" i="5"/>
  <c r="J147" i="5" s="1"/>
  <c r="J102" i="5" s="1"/>
  <c r="T170" i="6"/>
  <c r="T160" i="7"/>
  <c r="P136" i="8"/>
  <c r="P134" i="2"/>
  <c r="R277" i="2"/>
  <c r="P341" i="2"/>
  <c r="BK351" i="2"/>
  <c r="J351" i="2" s="1"/>
  <c r="J105" i="2" s="1"/>
  <c r="BK379" i="2"/>
  <c r="J379" i="2" s="1"/>
  <c r="J107" i="2" s="1"/>
  <c r="T424" i="2"/>
  <c r="T423" i="2"/>
  <c r="R155" i="3"/>
  <c r="T162" i="3"/>
  <c r="T174" i="3"/>
  <c r="P182" i="3"/>
  <c r="BK190" i="3"/>
  <c r="J190" i="3" s="1"/>
  <c r="J111" i="3" s="1"/>
  <c r="T202" i="3"/>
  <c r="P149" i="4"/>
  <c r="P162" i="4"/>
  <c r="BK127" i="5"/>
  <c r="J127" i="5"/>
  <c r="J100" i="5" s="1"/>
  <c r="T147" i="5"/>
  <c r="P127" i="6"/>
  <c r="T126" i="7"/>
  <c r="T125" i="7" s="1"/>
  <c r="T124" i="7" s="1"/>
  <c r="T171" i="7"/>
  <c r="BK124" i="8"/>
  <c r="J124" i="8" s="1"/>
  <c r="J98" i="8" s="1"/>
  <c r="T124" i="8"/>
  <c r="T123" i="8"/>
  <c r="T141" i="8"/>
  <c r="R134" i="2"/>
  <c r="BK277" i="2"/>
  <c r="J277" i="2"/>
  <c r="J100" i="2" s="1"/>
  <c r="R363" i="2"/>
  <c r="T391" i="2"/>
  <c r="P155" i="3"/>
  <c r="T158" i="3"/>
  <c r="T169" i="3"/>
  <c r="P178" i="3"/>
  <c r="R194" i="3"/>
  <c r="T131" i="4"/>
  <c r="R157" i="4"/>
  <c r="R127" i="6"/>
  <c r="R126" i="7"/>
  <c r="BK171" i="7"/>
  <c r="J171" i="7" s="1"/>
  <c r="J102" i="7" s="1"/>
  <c r="P141" i="8"/>
  <c r="BK122" i="9"/>
  <c r="R122" i="9"/>
  <c r="R173" i="2"/>
  <c r="R341" i="2"/>
  <c r="T363" i="2"/>
  <c r="P379" i="2"/>
  <c r="R424" i="2"/>
  <c r="R423" i="2"/>
  <c r="T155" i="3"/>
  <c r="R162" i="3"/>
  <c r="BK174" i="3"/>
  <c r="J174" i="3"/>
  <c r="J105" i="3" s="1"/>
  <c r="R178" i="3"/>
  <c r="R190" i="3"/>
  <c r="BK202" i="3"/>
  <c r="J202" i="3"/>
  <c r="J114" i="3"/>
  <c r="BK149" i="4"/>
  <c r="J149" i="4"/>
  <c r="J103" i="4" s="1"/>
  <c r="R162" i="4"/>
  <c r="T127" i="5"/>
  <c r="T126" i="5" s="1"/>
  <c r="T125" i="5" s="1"/>
  <c r="P147" i="5"/>
  <c r="P170" i="6"/>
  <c r="P185" i="6"/>
  <c r="P126" i="7"/>
  <c r="R171" i="7"/>
  <c r="R136" i="8"/>
  <c r="P122" i="9"/>
  <c r="T122" i="9"/>
  <c r="T173" i="2"/>
  <c r="BK341" i="2"/>
  <c r="J341" i="2"/>
  <c r="J102" i="2" s="1"/>
  <c r="T351" i="2"/>
  <c r="R391" i="2"/>
  <c r="P140" i="3"/>
  <c r="BK158" i="3"/>
  <c r="J158" i="3"/>
  <c r="J102" i="3"/>
  <c r="BK169" i="3"/>
  <c r="J169" i="3" s="1"/>
  <c r="J104" i="3" s="1"/>
  <c r="BK178" i="3"/>
  <c r="J178" i="3" s="1"/>
  <c r="J107" i="3" s="1"/>
  <c r="T190" i="3"/>
  <c r="P202" i="3"/>
  <c r="P131" i="4"/>
  <c r="P130" i="4" s="1"/>
  <c r="P129" i="4" s="1"/>
  <c r="AU98" i="1" s="1"/>
  <c r="T149" i="4"/>
  <c r="BK157" i="4"/>
  <c r="J157" i="4"/>
  <c r="J104" i="4"/>
  <c r="P127" i="5"/>
  <c r="P126" i="5" s="1"/>
  <c r="P125" i="5" s="1"/>
  <c r="AU99" i="1" s="1"/>
  <c r="R147" i="5"/>
  <c r="R170" i="6"/>
  <c r="T185" i="6"/>
  <c r="R160" i="7"/>
  <c r="P124" i="8"/>
  <c r="P123" i="8" s="1"/>
  <c r="BK136" i="9"/>
  <c r="J136" i="9"/>
  <c r="J99" i="9" s="1"/>
  <c r="BK173" i="2"/>
  <c r="J173" i="2"/>
  <c r="J99" i="2"/>
  <c r="R351" i="2"/>
  <c r="BK391" i="2"/>
  <c r="J391" i="2" s="1"/>
  <c r="J108" i="2" s="1"/>
  <c r="BK155" i="3"/>
  <c r="J155" i="3"/>
  <c r="J101" i="3"/>
  <c r="P162" i="3"/>
  <c r="P174" i="3"/>
  <c r="R182" i="3"/>
  <c r="P194" i="3"/>
  <c r="P193" i="3"/>
  <c r="BK131" i="4"/>
  <c r="J131" i="4"/>
  <c r="J100" i="4"/>
  <c r="T162" i="4"/>
  <c r="BK170" i="6"/>
  <c r="J170" i="6" s="1"/>
  <c r="J101" i="6" s="1"/>
  <c r="P160" i="7"/>
  <c r="BK136" i="8"/>
  <c r="T136" i="8"/>
  <c r="T135" i="8"/>
  <c r="T136" i="9"/>
  <c r="P173" i="2"/>
  <c r="BK363" i="2"/>
  <c r="J363" i="2" s="1"/>
  <c r="J106" i="2" s="1"/>
  <c r="R379" i="2"/>
  <c r="P424" i="2"/>
  <c r="P423" i="2"/>
  <c r="T140" i="3"/>
  <c r="T139" i="3"/>
  <c r="BK162" i="3"/>
  <c r="J162" i="3" s="1"/>
  <c r="J103" i="3" s="1"/>
  <c r="R174" i="3"/>
  <c r="T182" i="3"/>
  <c r="BK194" i="3"/>
  <c r="BK193" i="3"/>
  <c r="J193" i="3"/>
  <c r="J112" i="3" s="1"/>
  <c r="T157" i="4"/>
  <c r="T127" i="6"/>
  <c r="T126" i="6" s="1"/>
  <c r="T125" i="6" s="1"/>
  <c r="R185" i="6"/>
  <c r="BK126" i="7"/>
  <c r="J126" i="7" s="1"/>
  <c r="J100" i="7" s="1"/>
  <c r="P171" i="7"/>
  <c r="R124" i="8"/>
  <c r="R123" i="8" s="1"/>
  <c r="BK141" i="8"/>
  <c r="J141" i="8" s="1"/>
  <c r="J102" i="8" s="1"/>
  <c r="P136" i="9"/>
  <c r="BK134" i="2"/>
  <c r="J134" i="2"/>
  <c r="J98" i="2" s="1"/>
  <c r="P277" i="2"/>
  <c r="P351" i="2"/>
  <c r="P350" i="2" s="1"/>
  <c r="T379" i="2"/>
  <c r="BK424" i="2"/>
  <c r="J424" i="2"/>
  <c r="J111" i="2"/>
  <c r="R140" i="3"/>
  <c r="R139" i="3" s="1"/>
  <c r="P158" i="3"/>
  <c r="R169" i="3"/>
  <c r="BK182" i="3"/>
  <c r="J182" i="3"/>
  <c r="J108" i="3"/>
  <c r="P190" i="3"/>
  <c r="R202" i="3"/>
  <c r="R149" i="4"/>
  <c r="BK162" i="4"/>
  <c r="BK130" i="4" s="1"/>
  <c r="J130" i="4" s="1"/>
  <c r="J99" i="4" s="1"/>
  <c r="BK127" i="6"/>
  <c r="J127" i="6"/>
  <c r="J100" i="6"/>
  <c r="BK185" i="6"/>
  <c r="J185" i="6" s="1"/>
  <c r="J103" i="6" s="1"/>
  <c r="BK160" i="7"/>
  <c r="J160" i="7"/>
  <c r="J101" i="7"/>
  <c r="R141" i="8"/>
  <c r="R136" i="9"/>
  <c r="BK205" i="3"/>
  <c r="J205" i="3" s="1"/>
  <c r="J115" i="3" s="1"/>
  <c r="BK147" i="4"/>
  <c r="J147" i="4"/>
  <c r="J102" i="4"/>
  <c r="BK188" i="3"/>
  <c r="J188" i="3"/>
  <c r="J110" i="3" s="1"/>
  <c r="BK348" i="2"/>
  <c r="J348" i="2"/>
  <c r="J103" i="2" s="1"/>
  <c r="BK186" i="3"/>
  <c r="J186" i="3"/>
  <c r="J109" i="3"/>
  <c r="BK207" i="3"/>
  <c r="J207" i="3" s="1"/>
  <c r="J116" i="3" s="1"/>
  <c r="BK166" i="4"/>
  <c r="J166" i="4" s="1"/>
  <c r="J107" i="4" s="1"/>
  <c r="BK420" i="2"/>
  <c r="J420" i="2"/>
  <c r="J109" i="2"/>
  <c r="BK145" i="4"/>
  <c r="J145" i="4" s="1"/>
  <c r="J101" i="4" s="1"/>
  <c r="BK183" i="6"/>
  <c r="J183" i="6" s="1"/>
  <c r="J102" i="6" s="1"/>
  <c r="BK337" i="2"/>
  <c r="J337" i="2"/>
  <c r="J101" i="2" s="1"/>
  <c r="BK133" i="8"/>
  <c r="J133" i="8"/>
  <c r="J99" i="8" s="1"/>
  <c r="BK445" i="2"/>
  <c r="J445" i="2"/>
  <c r="J112" i="2"/>
  <c r="BK144" i="5"/>
  <c r="J144" i="5" s="1"/>
  <c r="J101" i="5" s="1"/>
  <c r="BK151" i="5"/>
  <c r="J151" i="5" s="1"/>
  <c r="J103" i="5" s="1"/>
  <c r="BK153" i="9"/>
  <c r="J153" i="9"/>
  <c r="J100" i="9"/>
  <c r="BK123" i="8"/>
  <c r="J123" i="8" s="1"/>
  <c r="J97" i="8" s="1"/>
  <c r="J136" i="8"/>
  <c r="J101" i="8" s="1"/>
  <c r="F117" i="9"/>
  <c r="BF143" i="9"/>
  <c r="E85" i="9"/>
  <c r="J114" i="9"/>
  <c r="BF151" i="9"/>
  <c r="BF154" i="9"/>
  <c r="BF128" i="9"/>
  <c r="BF145" i="9"/>
  <c r="BF147" i="9"/>
  <c r="BF132" i="9"/>
  <c r="BF133" i="9"/>
  <c r="BF123" i="9"/>
  <c r="BF125" i="9"/>
  <c r="BF130" i="9"/>
  <c r="BF149" i="9"/>
  <c r="BF134" i="9"/>
  <c r="BF137" i="9"/>
  <c r="BF144" i="9"/>
  <c r="F92" i="8"/>
  <c r="BF129" i="8"/>
  <c r="BF138" i="8"/>
  <c r="BF142" i="8"/>
  <c r="BF149" i="8"/>
  <c r="J116" i="8"/>
  <c r="BF127" i="8"/>
  <c r="BF137" i="8"/>
  <c r="BF147" i="8"/>
  <c r="BF148" i="8"/>
  <c r="E85" i="8"/>
  <c r="BF125" i="8"/>
  <c r="BF131" i="8"/>
  <c r="BF134" i="8"/>
  <c r="BF132" i="8"/>
  <c r="BF139" i="8"/>
  <c r="BF128" i="8"/>
  <c r="BF144" i="8"/>
  <c r="BF150" i="8"/>
  <c r="BF140" i="8"/>
  <c r="BF145" i="8"/>
  <c r="BF146" i="8"/>
  <c r="BK126" i="6"/>
  <c r="J126" i="6" s="1"/>
  <c r="J99" i="6" s="1"/>
  <c r="J118" i="7"/>
  <c r="BF134" i="7"/>
  <c r="BF140" i="7"/>
  <c r="BF150" i="7"/>
  <c r="BF157" i="7"/>
  <c r="BF170" i="7"/>
  <c r="BF173" i="7"/>
  <c r="BF175" i="7"/>
  <c r="E85" i="7"/>
  <c r="BF130" i="7"/>
  <c r="BF138" i="7"/>
  <c r="BF149" i="7"/>
  <c r="BF146" i="7"/>
  <c r="BF158" i="7"/>
  <c r="BF168" i="7"/>
  <c r="BF174" i="7"/>
  <c r="BF142" i="7"/>
  <c r="BF143" i="7"/>
  <c r="BF161" i="7"/>
  <c r="BF163" i="7"/>
  <c r="BF127" i="7"/>
  <c r="BF141" i="7"/>
  <c r="BF153" i="7"/>
  <c r="BF166" i="7"/>
  <c r="BF172" i="7"/>
  <c r="BF139" i="7"/>
  <c r="BF151" i="7"/>
  <c r="F94" i="7"/>
  <c r="BF128" i="7"/>
  <c r="BF129" i="7"/>
  <c r="BF131" i="7"/>
  <c r="BF136" i="7"/>
  <c r="BF137" i="7"/>
  <c r="BF144" i="7"/>
  <c r="BF155" i="7"/>
  <c r="BF156" i="7"/>
  <c r="BF159" i="7"/>
  <c r="BF167" i="7"/>
  <c r="BF132" i="7"/>
  <c r="BF133" i="7"/>
  <c r="BF135" i="7"/>
  <c r="BF145" i="7"/>
  <c r="BF147" i="7"/>
  <c r="BF148" i="7"/>
  <c r="BF152" i="7"/>
  <c r="BF154" i="7"/>
  <c r="BF162" i="7"/>
  <c r="BF165" i="7"/>
  <c r="E85" i="6"/>
  <c r="BF145" i="6"/>
  <c r="BF146" i="6"/>
  <c r="BF147" i="6"/>
  <c r="BF160" i="6"/>
  <c r="BF168" i="6"/>
  <c r="BF180" i="6"/>
  <c r="BF189" i="6"/>
  <c r="J91" i="6"/>
  <c r="BF130" i="6"/>
  <c r="BF144" i="6"/>
  <c r="BF148" i="6"/>
  <c r="BF152" i="6"/>
  <c r="BF164" i="6"/>
  <c r="BF182" i="6"/>
  <c r="BF129" i="6"/>
  <c r="BF132" i="6"/>
  <c r="BF166" i="6"/>
  <c r="BF167" i="6"/>
  <c r="BF177" i="6"/>
  <c r="BF179" i="6"/>
  <c r="BF134" i="6"/>
  <c r="BF135" i="6"/>
  <c r="BF136" i="6"/>
  <c r="BF138" i="6"/>
  <c r="BF140" i="6"/>
  <c r="BF142" i="6"/>
  <c r="BF150" i="6"/>
  <c r="BF169" i="6"/>
  <c r="BF175" i="6"/>
  <c r="BF178" i="6"/>
  <c r="BF184" i="6"/>
  <c r="BF131" i="6"/>
  <c r="BF149" i="6"/>
  <c r="BF159" i="6"/>
  <c r="BF165" i="6"/>
  <c r="BF186" i="6"/>
  <c r="BF171" i="6"/>
  <c r="BF181" i="6"/>
  <c r="BF188" i="6"/>
  <c r="BF137" i="6"/>
  <c r="BF153" i="6"/>
  <c r="BF154" i="6"/>
  <c r="BF157" i="6"/>
  <c r="BF161" i="6"/>
  <c r="BF172" i="6"/>
  <c r="BF173" i="6"/>
  <c r="F94" i="6"/>
  <c r="BF128" i="6"/>
  <c r="BF133" i="6"/>
  <c r="BF143" i="6"/>
  <c r="BF151" i="6"/>
  <c r="BF155" i="6"/>
  <c r="BF156" i="6"/>
  <c r="BF158" i="6"/>
  <c r="BF162" i="6"/>
  <c r="BF163" i="6"/>
  <c r="BF187" i="6"/>
  <c r="E113" i="5"/>
  <c r="BF131" i="5"/>
  <c r="BF135" i="5"/>
  <c r="J91" i="5"/>
  <c r="BF145" i="5"/>
  <c r="BF133" i="5"/>
  <c r="BF134" i="5"/>
  <c r="BF137" i="5"/>
  <c r="BF152" i="5"/>
  <c r="BF128" i="5"/>
  <c r="F122" i="5"/>
  <c r="BF150" i="5"/>
  <c r="BF142" i="5"/>
  <c r="BF148" i="5"/>
  <c r="BF149" i="5"/>
  <c r="BK177" i="3"/>
  <c r="J177" i="3" s="1"/>
  <c r="J106" i="3" s="1"/>
  <c r="BF144" i="4"/>
  <c r="F94" i="4"/>
  <c r="BF167" i="4"/>
  <c r="BF159" i="4"/>
  <c r="BF160" i="4"/>
  <c r="BF163" i="4"/>
  <c r="BF164" i="4"/>
  <c r="J123" i="4"/>
  <c r="BF133" i="4"/>
  <c r="BF138" i="4"/>
  <c r="BF139" i="4"/>
  <c r="BF141" i="4"/>
  <c r="BF142" i="4"/>
  <c r="BF146" i="4"/>
  <c r="BF152" i="4"/>
  <c r="BF153" i="4"/>
  <c r="BF161" i="4"/>
  <c r="J194" i="3"/>
  <c r="J113" i="3"/>
  <c r="E117" i="4"/>
  <c r="BF134" i="4"/>
  <c r="BF135" i="4"/>
  <c r="BF136" i="4"/>
  <c r="BF140" i="4"/>
  <c r="BF143" i="4"/>
  <c r="BF148" i="4"/>
  <c r="BF150" i="4"/>
  <c r="BF151" i="4"/>
  <c r="BF155" i="4"/>
  <c r="BF156" i="4"/>
  <c r="BF158" i="4"/>
  <c r="BF132" i="4"/>
  <c r="BF137" i="4"/>
  <c r="BF154" i="4"/>
  <c r="BF145" i="3"/>
  <c r="BF146" i="3"/>
  <c r="BF151" i="3"/>
  <c r="BF157" i="3"/>
  <c r="BF166" i="3"/>
  <c r="F94" i="3"/>
  <c r="BF141" i="3"/>
  <c r="BF148" i="3"/>
  <c r="BF165" i="3"/>
  <c r="BF183" i="3"/>
  <c r="BF198" i="3"/>
  <c r="J91" i="3"/>
  <c r="BF150" i="3"/>
  <c r="BF154" i="3"/>
  <c r="BF161" i="3"/>
  <c r="BF176" i="3"/>
  <c r="BF179" i="3"/>
  <c r="BF181" i="3"/>
  <c r="BF184" i="3"/>
  <c r="BF199" i="3"/>
  <c r="BF203" i="3"/>
  <c r="E85" i="3"/>
  <c r="BF144" i="3"/>
  <c r="BF149" i="3"/>
  <c r="BF164" i="3"/>
  <c r="BF167" i="3"/>
  <c r="BF185" i="3"/>
  <c r="BF197" i="3"/>
  <c r="BK133" i="2"/>
  <c r="J133" i="2"/>
  <c r="J97" i="2" s="1"/>
  <c r="BK423" i="2"/>
  <c r="J423" i="2"/>
  <c r="J110" i="2" s="1"/>
  <c r="BF156" i="3"/>
  <c r="BF159" i="3"/>
  <c r="BF160" i="3"/>
  <c r="BF171" i="3"/>
  <c r="BF191" i="3"/>
  <c r="BF208" i="3"/>
  <c r="BF142" i="3"/>
  <c r="BF143" i="3"/>
  <c r="BF147" i="3"/>
  <c r="BF153" i="3"/>
  <c r="BF172" i="3"/>
  <c r="BF180" i="3"/>
  <c r="BF195" i="3"/>
  <c r="BF196" i="3"/>
  <c r="BF200" i="3"/>
  <c r="BF201" i="3"/>
  <c r="BF152" i="3"/>
  <c r="BF163" i="3"/>
  <c r="BF168" i="3"/>
  <c r="BF187" i="3"/>
  <c r="BF189" i="3"/>
  <c r="BF192" i="3"/>
  <c r="BF204" i="3"/>
  <c r="BF206" i="3"/>
  <c r="BF170" i="3"/>
  <c r="BF173" i="3"/>
  <c r="BF175" i="3"/>
  <c r="AV95" i="1"/>
  <c r="AZ95" i="1"/>
  <c r="BB95" i="1"/>
  <c r="E85" i="2"/>
  <c r="J89" i="2"/>
  <c r="F92" i="2"/>
  <c r="BF135" i="2"/>
  <c r="BF137" i="2"/>
  <c r="BF140" i="2"/>
  <c r="BF142" i="2"/>
  <c r="BF153" i="2"/>
  <c r="BF155" i="2"/>
  <c r="BF162" i="2"/>
  <c r="BF164" i="2"/>
  <c r="BF165" i="2"/>
  <c r="BF169" i="2"/>
  <c r="BF171" i="2"/>
  <c r="BF172" i="2"/>
  <c r="BF174" i="2"/>
  <c r="BF176" i="2"/>
  <c r="BF181" i="2"/>
  <c r="BF186" i="2"/>
  <c r="BF197" i="2"/>
  <c r="BF205" i="2"/>
  <c r="BF206" i="2"/>
  <c r="BF214" i="2"/>
  <c r="BF225" i="2"/>
  <c r="BF235" i="2"/>
  <c r="BF236" i="2"/>
  <c r="BF245" i="2"/>
  <c r="BF256" i="2"/>
  <c r="BF265" i="2"/>
  <c r="BF266" i="2"/>
  <c r="BF278" i="2"/>
  <c r="BF291" i="2"/>
  <c r="BF298" i="2"/>
  <c r="BF312" i="2"/>
  <c r="BF313" i="2"/>
  <c r="BF338" i="2"/>
  <c r="BF342" i="2"/>
  <c r="BF343" i="2"/>
  <c r="BF344" i="2"/>
  <c r="BF347" i="2"/>
  <c r="BF349" i="2"/>
  <c r="BF352" i="2"/>
  <c r="BF355" i="2"/>
  <c r="BF357" i="2"/>
  <c r="BF360" i="2"/>
  <c r="BF362" i="2"/>
  <c r="BF364" i="2"/>
  <c r="BF365" i="2"/>
  <c r="BF367" i="2"/>
  <c r="BF369" i="2"/>
  <c r="BF371" i="2"/>
  <c r="BF372" i="2"/>
  <c r="BF374" i="2"/>
  <c r="BF375" i="2"/>
  <c r="BF378" i="2"/>
  <c r="BF380" i="2"/>
  <c r="BF389" i="2"/>
  <c r="BF390" i="2"/>
  <c r="BF392" i="2"/>
  <c r="BF395" i="2"/>
  <c r="BF396" i="2"/>
  <c r="BF398" i="2"/>
  <c r="BF401" i="2"/>
  <c r="BF404" i="2"/>
  <c r="BF406" i="2"/>
  <c r="BF407" i="2"/>
  <c r="BF409" i="2"/>
  <c r="BF415" i="2"/>
  <c r="BF416" i="2"/>
  <c r="BF417" i="2"/>
  <c r="BF418" i="2"/>
  <c r="BF419" i="2"/>
  <c r="BF421" i="2"/>
  <c r="BF425" i="2"/>
  <c r="BF431" i="2"/>
  <c r="BF433" i="2"/>
  <c r="BF440" i="2"/>
  <c r="BF442" i="2"/>
  <c r="BF443" i="2"/>
  <c r="BF444" i="2"/>
  <c r="BF446" i="2"/>
  <c r="BC95" i="1"/>
  <c r="BD95" i="1"/>
  <c r="AS94" i="1"/>
  <c r="J35" i="4"/>
  <c r="AV98" i="1" s="1"/>
  <c r="F38" i="4"/>
  <c r="BC98" i="1" s="1"/>
  <c r="F35" i="6"/>
  <c r="AZ101" i="1" s="1"/>
  <c r="F39" i="7"/>
  <c r="BD102" i="1"/>
  <c r="F35" i="9"/>
  <c r="BB104" i="1"/>
  <c r="F35" i="4"/>
  <c r="AZ98" i="1" s="1"/>
  <c r="F39" i="4"/>
  <c r="BD98" i="1" s="1"/>
  <c r="F39" i="5"/>
  <c r="BD99" i="1"/>
  <c r="J35" i="7"/>
  <c r="AV102" i="1" s="1"/>
  <c r="F36" i="8"/>
  <c r="BC103" i="1" s="1"/>
  <c r="J33" i="9"/>
  <c r="AV104" i="1" s="1"/>
  <c r="F35" i="3"/>
  <c r="AZ97" i="1"/>
  <c r="F35" i="5"/>
  <c r="AZ99" i="1"/>
  <c r="F37" i="6"/>
  <c r="BB101" i="1" s="1"/>
  <c r="F33" i="8"/>
  <c r="AZ103" i="1" s="1"/>
  <c r="F35" i="8"/>
  <c r="BB103" i="1"/>
  <c r="F37" i="3"/>
  <c r="BB97" i="1"/>
  <c r="F37" i="5"/>
  <c r="BB99" i="1" s="1"/>
  <c r="F39" i="6"/>
  <c r="BD101" i="1" s="1"/>
  <c r="F37" i="8"/>
  <c r="BD103" i="1"/>
  <c r="F36" i="9"/>
  <c r="BC104" i="1"/>
  <c r="F39" i="3"/>
  <c r="BD97" i="1" s="1"/>
  <c r="J35" i="5"/>
  <c r="AV99" i="1" s="1"/>
  <c r="F38" i="6"/>
  <c r="BC101" i="1"/>
  <c r="F37" i="7"/>
  <c r="BB102" i="1"/>
  <c r="F38" i="3"/>
  <c r="BC97" i="1" s="1"/>
  <c r="F37" i="4"/>
  <c r="BB98" i="1" s="1"/>
  <c r="J35" i="6"/>
  <c r="AV101" i="1" s="1"/>
  <c r="F38" i="7"/>
  <c r="BC102" i="1"/>
  <c r="F37" i="9"/>
  <c r="BD104" i="1" s="1"/>
  <c r="J35" i="3"/>
  <c r="AV97" i="1" s="1"/>
  <c r="F38" i="5"/>
  <c r="BC99" i="1"/>
  <c r="F35" i="7"/>
  <c r="AZ102" i="1"/>
  <c r="J33" i="8"/>
  <c r="AV103" i="1" s="1"/>
  <c r="F33" i="9"/>
  <c r="AZ104" i="1" s="1"/>
  <c r="J162" i="4" l="1"/>
  <c r="J105" i="4" s="1"/>
  <c r="BK126" i="5"/>
  <c r="BK125" i="5" s="1"/>
  <c r="J125" i="5" s="1"/>
  <c r="J98" i="5" s="1"/>
  <c r="BK139" i="3"/>
  <c r="J139" i="3" s="1"/>
  <c r="J99" i="3" s="1"/>
  <c r="R126" i="6"/>
  <c r="R125" i="6" s="1"/>
  <c r="BK125" i="7"/>
  <c r="J125" i="7"/>
  <c r="J99" i="7"/>
  <c r="T350" i="2"/>
  <c r="R193" i="3"/>
  <c r="R126" i="5"/>
  <c r="R125" i="5"/>
  <c r="T121" i="9"/>
  <c r="T120" i="9"/>
  <c r="R125" i="7"/>
  <c r="R124" i="7"/>
  <c r="P135" i="8"/>
  <c r="P122" i="8" s="1"/>
  <c r="AU103" i="1" s="1"/>
  <c r="P125" i="7"/>
  <c r="P124" i="7" s="1"/>
  <c r="AU102" i="1" s="1"/>
  <c r="R177" i="3"/>
  <c r="R138" i="3"/>
  <c r="BK121" i="9"/>
  <c r="J121" i="9" s="1"/>
  <c r="J97" i="9" s="1"/>
  <c r="P126" i="6"/>
  <c r="P125" i="6" s="1"/>
  <c r="AU101" i="1" s="1"/>
  <c r="T130" i="4"/>
  <c r="T129" i="4"/>
  <c r="T122" i="8"/>
  <c r="R130" i="4"/>
  <c r="R129" i="4"/>
  <c r="T177" i="3"/>
  <c r="R121" i="9"/>
  <c r="R120" i="9"/>
  <c r="T193" i="3"/>
  <c r="BK135" i="8"/>
  <c r="J135" i="8" s="1"/>
  <c r="J100" i="8" s="1"/>
  <c r="R350" i="2"/>
  <c r="P139" i="3"/>
  <c r="P121" i="9"/>
  <c r="P120" i="9"/>
  <c r="AU104" i="1"/>
  <c r="R133" i="2"/>
  <c r="R132" i="2" s="1"/>
  <c r="P133" i="2"/>
  <c r="P132" i="2"/>
  <c r="AU95" i="1"/>
  <c r="R135" i="8"/>
  <c r="R122" i="8"/>
  <c r="P177" i="3"/>
  <c r="T133" i="2"/>
  <c r="T132" i="2" s="1"/>
  <c r="BK350" i="2"/>
  <c r="J350" i="2"/>
  <c r="J104" i="2"/>
  <c r="J122" i="9"/>
  <c r="J98" i="9"/>
  <c r="BK165" i="4"/>
  <c r="J165" i="4"/>
  <c r="J106" i="4" s="1"/>
  <c r="BK125" i="6"/>
  <c r="J125" i="6" s="1"/>
  <c r="J32" i="6" s="1"/>
  <c r="AG101" i="1" s="1"/>
  <c r="J126" i="5"/>
  <c r="J99" i="5"/>
  <c r="BK129" i="4"/>
  <c r="J129" i="4" s="1"/>
  <c r="J32" i="4" s="1"/>
  <c r="AG98" i="1" s="1"/>
  <c r="BK132" i="2"/>
  <c r="J132" i="2" s="1"/>
  <c r="J96" i="2" s="1"/>
  <c r="BC96" i="1"/>
  <c r="BD96" i="1"/>
  <c r="J36" i="5"/>
  <c r="AW99" i="1" s="1"/>
  <c r="AT99" i="1" s="1"/>
  <c r="J36" i="6"/>
  <c r="AW101" i="1" s="1"/>
  <c r="AT101" i="1" s="1"/>
  <c r="F34" i="2"/>
  <c r="BA95" i="1"/>
  <c r="F36" i="4"/>
  <c r="BA98" i="1" s="1"/>
  <c r="J32" i="5"/>
  <c r="AG99" i="1"/>
  <c r="AZ100" i="1"/>
  <c r="AV100" i="1" s="1"/>
  <c r="BC100" i="1"/>
  <c r="AY100" i="1" s="1"/>
  <c r="BD100" i="1"/>
  <c r="F34" i="8"/>
  <c r="BA103" i="1"/>
  <c r="J34" i="2"/>
  <c r="AW95" i="1" s="1"/>
  <c r="AT95" i="1" s="1"/>
  <c r="F36" i="5"/>
  <c r="BA99" i="1" s="1"/>
  <c r="AZ96" i="1"/>
  <c r="AV96" i="1" s="1"/>
  <c r="BB96" i="1"/>
  <c r="F36" i="7"/>
  <c r="BA102" i="1"/>
  <c r="J36" i="3"/>
  <c r="AW97" i="1" s="1"/>
  <c r="AT97" i="1" s="1"/>
  <c r="BB100" i="1"/>
  <c r="AX100" i="1" s="1"/>
  <c r="J34" i="8"/>
  <c r="AW103" i="1" s="1"/>
  <c r="AT103" i="1" s="1"/>
  <c r="J36" i="4"/>
  <c r="AW98" i="1" s="1"/>
  <c r="AT98" i="1" s="1"/>
  <c r="F36" i="6"/>
  <c r="BA101" i="1"/>
  <c r="F34" i="9"/>
  <c r="BA104" i="1" s="1"/>
  <c r="F36" i="3"/>
  <c r="BA97" i="1"/>
  <c r="J36" i="7"/>
  <c r="AW102" i="1" s="1"/>
  <c r="AT102" i="1" s="1"/>
  <c r="J34" i="9"/>
  <c r="AW104" i="1" s="1"/>
  <c r="AT104" i="1" s="1"/>
  <c r="BK138" i="3" l="1"/>
  <c r="J138" i="3" s="1"/>
  <c r="J32" i="3" s="1"/>
  <c r="AG97" i="1" s="1"/>
  <c r="AG96" i="1" s="1"/>
  <c r="BK122" i="8"/>
  <c r="J122" i="8" s="1"/>
  <c r="J30" i="8" s="1"/>
  <c r="AG103" i="1" s="1"/>
  <c r="P138" i="3"/>
  <c r="AU97" i="1"/>
  <c r="T138" i="3"/>
  <c r="BK120" i="9"/>
  <c r="J120" i="9"/>
  <c r="J96" i="9"/>
  <c r="BK124" i="7"/>
  <c r="J124" i="7"/>
  <c r="AN103" i="1"/>
  <c r="J96" i="8"/>
  <c r="AN101" i="1"/>
  <c r="J98" i="6"/>
  <c r="AN99" i="1"/>
  <c r="J41" i="6"/>
  <c r="AN98" i="1"/>
  <c r="J41" i="5"/>
  <c r="J98" i="4"/>
  <c r="J98" i="3"/>
  <c r="J41" i="4"/>
  <c r="J41" i="3"/>
  <c r="AU96" i="1"/>
  <c r="AX96" i="1"/>
  <c r="BC94" i="1"/>
  <c r="W32" i="1" s="1"/>
  <c r="J30" i="2"/>
  <c r="AG95" i="1"/>
  <c r="BD94" i="1"/>
  <c r="W33" i="1" s="1"/>
  <c r="AU100" i="1"/>
  <c r="BA100" i="1"/>
  <c r="AW100" i="1" s="1"/>
  <c r="AT100" i="1" s="1"/>
  <c r="J32" i="7"/>
  <c r="AG102" i="1"/>
  <c r="AG100" i="1" s="1"/>
  <c r="AY96" i="1"/>
  <c r="AZ94" i="1"/>
  <c r="W29" i="1" s="1"/>
  <c r="BA96" i="1"/>
  <c r="AW96" i="1" s="1"/>
  <c r="AT96" i="1" s="1"/>
  <c r="BB94" i="1"/>
  <c r="W31" i="1" s="1"/>
  <c r="AN97" i="1" l="1"/>
  <c r="J39" i="8"/>
  <c r="AN102" i="1"/>
  <c r="J41" i="7"/>
  <c r="J98" i="7"/>
  <c r="AN100" i="1"/>
  <c r="AN96" i="1"/>
  <c r="J39" i="2"/>
  <c r="AN95" i="1"/>
  <c r="AX94" i="1"/>
  <c r="AY94" i="1"/>
  <c r="AV94" i="1"/>
  <c r="AK29" i="1" s="1"/>
  <c r="J30" i="9"/>
  <c r="AG104" i="1"/>
  <c r="AU94" i="1"/>
  <c r="BA94" i="1"/>
  <c r="W30" i="1" s="1"/>
  <c r="AG107" i="1" l="1"/>
  <c r="AG106" i="1" s="1"/>
  <c r="J39" i="9"/>
  <c r="AN104" i="1"/>
  <c r="AW94" i="1"/>
  <c r="AK30" i="1" s="1"/>
  <c r="AK26" i="1" l="1"/>
  <c r="AK35" i="1" s="1"/>
  <c r="AG109" i="1"/>
  <c r="AT94" i="1"/>
  <c r="AN94" i="1" s="1"/>
  <c r="AN109" i="1" s="1"/>
</calcChain>
</file>

<file path=xl/sharedStrings.xml><?xml version="1.0" encoding="utf-8"?>
<sst xmlns="http://schemas.openxmlformats.org/spreadsheetml/2006/main" count="8277" uniqueCount="1284">
  <si>
    <t>Export Komplet</t>
  </si>
  <si>
    <t/>
  </si>
  <si>
    <t>2.0</t>
  </si>
  <si>
    <t>False</t>
  </si>
  <si>
    <t>{04859d83-e868-4278-a128-a1ea192de589}</t>
  </si>
  <si>
    <t>&gt;&gt;  skryté stĺpce  &lt;&lt;</t>
  </si>
  <si>
    <t>0,01</t>
  </si>
  <si>
    <t>20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</si>
  <si>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</si>
  <si>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</si>
  <si>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</si>
  <si>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</si>
  <si>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</si>
  <si>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</si>
  <si>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Maštal pre mladý dobytok, jalovice, býky a výkrmový dobytok</t>
  </si>
  <si>
    <t>JKSO:</t>
  </si>
  <si>
    <t>KS:</t>
  </si>
  <si>
    <t>Miesto:</t>
  </si>
  <si>
    <t>Dežerice</t>
  </si>
  <si>
    <t>Dátum:</t>
  </si>
  <si>
    <t>Objednávateľ:</t>
  </si>
  <si>
    <t>IČO:</t>
  </si>
  <si>
    <t>Peter Viktorín, Dežerice</t>
  </si>
  <si>
    <t>IČ DPH:</t>
  </si>
  <si>
    <t>Zhotoviteľ:</t>
  </si>
  <si>
    <t>Vyplň údaj</t>
  </si>
  <si>
    <t>Projektant:</t>
  </si>
  <si>
    <t>Miriam Kuchťáková</t>
  </si>
  <si>
    <t>True</t>
  </si>
  <si>
    <t>Spracovateľ:</t>
  </si>
  <si>
    <t>Ing. Bodnárová Glasová Marcela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</si>
  <si>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</si>
  <si>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</si>
  <si>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</si>
  <si>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</si>
  <si>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</si>
  <si>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</si>
  <si>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</si>
  <si>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</si>
  <si>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</si>
  <si>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</si>
  <si>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</si>
  <si>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</si>
  <si>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</si>
  <si>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</si>
  <si>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</si>
  <si>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</si>
  <si>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</si>
  <si>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</si>
  <si>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</si>
  <si>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</si>
  <si>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</si>
  <si>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</si>
  <si>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</si>
  <si>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</si>
  <si>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</si>
  <si>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</si>
  <si>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</si>
  <si>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</si>
  <si>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</si>
  <si>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</si>
  <si>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</si>
  <si>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</si>
  <si>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</si>
  <si>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</si>
  <si>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</si>
  <si>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</si>
  <si>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</si>
  <si>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</si>
  <si>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</si>
  <si>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</si>
  <si>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</si>
  <si>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</si>
  <si>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</si>
  <si>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</si>
  <si>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</si>
  <si>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</si>
  <si>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Maštal</t>
  </si>
  <si>
    <t>STA</t>
  </si>
  <si>
    <t>1</t>
  </si>
  <si>
    <t>{4b8e8eed-e094-435b-bebc-055344d7ef39}</t>
  </si>
  <si>
    <t>SO102</t>
  </si>
  <si>
    <t>Zdravotechnika</t>
  </si>
  <si>
    <t>{3efd6bc7-2880-47ac-9744-cb7d9fbfa86c}</t>
  </si>
  <si>
    <t>1.1</t>
  </si>
  <si>
    <t>Studňa a napojenie na napájačky</t>
  </si>
  <si>
    <t>Časť</t>
  </si>
  <si>
    <t>2</t>
  </si>
  <si>
    <t>{2978a3a6-a062-46a4-8287-8c95ed1d53f6}</t>
  </si>
  <si>
    <t>1.2</t>
  </si>
  <si>
    <t>Dažďová kanalizácia</t>
  </si>
  <si>
    <t>{17f25327-8b89-4cdb-80e6-9d1f098efdc2}</t>
  </si>
  <si>
    <t>1.3</t>
  </si>
  <si>
    <t>Žumpa</t>
  </si>
  <si>
    <t>{c9be2b7a-7579-49eb-b7b2-aff538443c32}</t>
  </si>
  <si>
    <t>SO103</t>
  </si>
  <si>
    <t>Elektroinštalácia</t>
  </si>
  <si>
    <t>{70c758c0-119e-492f-a8a2-c5040674f5d2}</t>
  </si>
  <si>
    <t>Elektroinštalácia + prípojka NN</t>
  </si>
  <si>
    <t>{b78b68db-d515-4502-a5b6-90d4e3a8d167}</t>
  </si>
  <si>
    <t>1.4</t>
  </si>
  <si>
    <t>Bleskozvod + uzemnenie</t>
  </si>
  <si>
    <t>{beed71d4-961c-4d8c-83fa-8019a226cb9a}</t>
  </si>
  <si>
    <t>SO104</t>
  </si>
  <si>
    <t>Technológia pre maštal</t>
  </si>
  <si>
    <t>{da694b57-9892-41fe-8c08-db3e7707d79b}</t>
  </si>
  <si>
    <t>SO105</t>
  </si>
  <si>
    <t>{c7a2f23c-7aef-43db-ae79-de4148ea0c64}</t>
  </si>
  <si>
    <t>KRYCÍ LIST ROZPOČTU</t>
  </si>
  <si>
    <t>Objekt:</t>
  </si>
  <si>
    <t>SO101 - Maštal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</si>
  <si>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</si>
  <si>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</si>
  <si>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</si>
  <si>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</si>
  <si>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</si>
  <si>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</si>
  <si>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</si>
  <si>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</si>
  <si>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</si>
  <si>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</si>
  <si>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</si>
  <si>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</si>
  <si>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</si>
  <si>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</si>
  <si>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</si>
  <si>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</si>
  <si>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</si>
  <si>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</si>
  <si>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</si>
  <si>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</si>
  <si>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</si>
  <si>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</si>
  <si>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</si>
  <si>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</si>
  <si>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</si>
  <si>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</si>
  <si>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</si>
  <si>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</si>
  <si>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</si>
  <si>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</si>
  <si>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</si>
  <si>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</si>
  <si>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</si>
  <si>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</si>
  <si>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</si>
  <si>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</si>
  <si>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</si>
  <si>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</si>
  <si>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</si>
  <si>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</si>
  <si>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</si>
  <si>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</si>
  <si>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830535032</t>
  </si>
  <si>
    <t>VV</t>
  </si>
  <si>
    <t>18,6*17,1*0,15</t>
  </si>
  <si>
    <t>131201102.S</t>
  </si>
  <si>
    <t>Výkop nezapaženej jamy v hornine 3, nad 100 do 1000 m3</t>
  </si>
  <si>
    <t>-2125155914</t>
  </si>
  <si>
    <t>odkop prehĺbenej časti po kótu -0,85m od -0,45m (bez ornice hr. 0,15m)</t>
  </si>
  <si>
    <t>18,6*13,1*(0,85-0,45-0,15)</t>
  </si>
  <si>
    <t>3</t>
  </si>
  <si>
    <t>131201109.S</t>
  </si>
  <si>
    <t>Hĺbenie nezapažených jám a zárezov. Príplatok za lepivosť horniny 3</t>
  </si>
  <si>
    <t>-2005588878</t>
  </si>
  <si>
    <t>"30%"    60,915*0,3</t>
  </si>
  <si>
    <t>132201101.S</t>
  </si>
  <si>
    <t>Výkop ryhy do šírky 600 mm v horn.3 do 100 m3</t>
  </si>
  <si>
    <t>-1155716280</t>
  </si>
  <si>
    <t>výkop pre základový pás - š 600/ v 1000mm</t>
  </si>
  <si>
    <t>P1 (-0,2/-1,2)m</t>
  </si>
  <si>
    <t>0,6*1,0*18,6</t>
  </si>
  <si>
    <t>P2 (-0,45/-1,45)m</t>
  </si>
  <si>
    <t>0,6*1,0*(18,6+2*3,4+2*3,05+2*3,25+2*3,2)</t>
  </si>
  <si>
    <t>Medzisúčet</t>
  </si>
  <si>
    <t>výkop pre pätky</t>
  </si>
  <si>
    <t>ZP3 - 500/500 (-0,45/-0,75) 300mm - 9ks</t>
  </si>
  <si>
    <t>0,5*0,5*1,0*9</t>
  </si>
  <si>
    <t>Súčet</t>
  </si>
  <si>
    <t>5</t>
  </si>
  <si>
    <t>132201109.S</t>
  </si>
  <si>
    <t>Príplatok k cene za lepivosť pri hĺbení rýh šírky do 600 mm zapažených i nezapažených s urovnaním dna v hornine 3</t>
  </si>
  <si>
    <t>179974773</t>
  </si>
  <si>
    <t>"30%"     40,05*0,3</t>
  </si>
  <si>
    <t>6</t>
  </si>
  <si>
    <t>132201201.S</t>
  </si>
  <si>
    <t>Výkop ryhy šírky 600-2000mm horn.3 do 100m3</t>
  </si>
  <si>
    <t>-876887899</t>
  </si>
  <si>
    <t>ZP1 - 1800/1800 (-0,45/-0,75)300mm- 4ks</t>
  </si>
  <si>
    <t>1,8*1,8*0,3*4</t>
  </si>
  <si>
    <t>ZP2 - 1400/1200 (-0,45/-1,45)1000mm - 6ks</t>
  </si>
  <si>
    <t>1,4*1,2*1,0*6</t>
  </si>
  <si>
    <t>7</t>
  </si>
  <si>
    <t>132201209.S</t>
  </si>
  <si>
    <t>Príplatok k cenám za lepivosť pri hĺbení rýh š. nad 600 do 2 000 mm zapaž. i nezapažených, s urovnaním dna v hornine 3</t>
  </si>
  <si>
    <t>835069341</t>
  </si>
  <si>
    <t>"30%"     12,015*0,3</t>
  </si>
  <si>
    <t>8</t>
  </si>
  <si>
    <t>162201102.S</t>
  </si>
  <si>
    <t>Vodorovné premiestnenie výkopku z horniny 1-4 nad 20-50m - ornica</t>
  </si>
  <si>
    <t>-1489269985</t>
  </si>
  <si>
    <t>9</t>
  </si>
  <si>
    <t>162501102.S</t>
  </si>
  <si>
    <t>Vodorovné premiestnenie výkopku po spevnenej ceste z horniny tr.1-4, do 100 m3 na vzdialenosť do 3000 m</t>
  </si>
  <si>
    <t>-1861767588</t>
  </si>
  <si>
    <t>"jama"     60,915</t>
  </si>
  <si>
    <t>"ryha"      40,05+13,968</t>
  </si>
  <si>
    <t>10</t>
  </si>
  <si>
    <t>162501105.S</t>
  </si>
  <si>
    <t>Vodorovné premiestnenie výkopku po spevnenej ceste z horniny tr.1-4, do 100 m3, príplatok k cene za každých ďalšich a začatých 1000 m</t>
  </si>
  <si>
    <t>-543894598</t>
  </si>
  <si>
    <t>"do 10km"     114,933*7</t>
  </si>
  <si>
    <t>11</t>
  </si>
  <si>
    <t>167101102.S</t>
  </si>
  <si>
    <t>Nakladanie neuľahnutého výkopku z hornín tr.1-4 nad 100 do 1000 m3</t>
  </si>
  <si>
    <t>-291204368</t>
  </si>
  <si>
    <t>12</t>
  </si>
  <si>
    <t>171201202.S</t>
  </si>
  <si>
    <t>Uloženie sypaniny na skládky nad 100 do 1000 m3</t>
  </si>
  <si>
    <t>991145377</t>
  </si>
  <si>
    <t>Zakladanie</t>
  </si>
  <si>
    <t>13</t>
  </si>
  <si>
    <t>215901101.S</t>
  </si>
  <si>
    <t>Zhutnenie podložia pod násypy</t>
  </si>
  <si>
    <t>m2</t>
  </si>
  <si>
    <t>-363239850</t>
  </si>
  <si>
    <t>18,6*17,1</t>
  </si>
  <si>
    <t>14</t>
  </si>
  <si>
    <t>271533001.S</t>
  </si>
  <si>
    <t>Násyp pod základové konštrukcie so zhutnením z  kameniva hrubého drveného fr.32-63 mm</t>
  </si>
  <si>
    <t>377403996</t>
  </si>
  <si>
    <t>násyp fr. 32-63mm hr. 300mm</t>
  </si>
  <si>
    <t>15,9*17,4*0,3</t>
  </si>
  <si>
    <t>-1,8*1,8*0,2*4</t>
  </si>
  <si>
    <t>15</t>
  </si>
  <si>
    <t>271563001.S</t>
  </si>
  <si>
    <t>Násyp pod základové konštrukcie so zhutnením z kameniva drobného ťaženého 4-8 mm</t>
  </si>
  <si>
    <t>-1717423628</t>
  </si>
  <si>
    <t>vyrovnávací fr. 4-8mm hr. 100mm</t>
  </si>
  <si>
    <t>15,9*17,4*0,1</t>
  </si>
  <si>
    <t>-1,8*1,8*0,1*4</t>
  </si>
  <si>
    <t>16</t>
  </si>
  <si>
    <t>273326242.S</t>
  </si>
  <si>
    <t xml:space="preserve">Základové dosky z betónu železového vodostavebného C 30/37 XC4, XF3, XA1 (bez výstuže) - pre poľnohospodárske stavby </t>
  </si>
  <si>
    <t>764529707</t>
  </si>
  <si>
    <t>základová doska - hr. 200mm</t>
  </si>
  <si>
    <t>časť - kŕmna chodba (na kóte +0,00m)</t>
  </si>
  <si>
    <t>(3,525+0,2)*18,2*0,2</t>
  </si>
  <si>
    <t>1/2*(0,25*0,25)*18,2</t>
  </si>
  <si>
    <t>časť - krmovisko, ležovisko, teľatá (na kóte -0,25m)</t>
  </si>
  <si>
    <t>(0,15+0,2+3,725+8,5+2*0,2)*18,2*0,2</t>
  </si>
  <si>
    <t>0,4*0,1*18,2</t>
  </si>
  <si>
    <t>"stratné 7%"    62,085*0,07</t>
  </si>
  <si>
    <t>17</t>
  </si>
  <si>
    <t>273356021.S</t>
  </si>
  <si>
    <t>Debnenie základových konštrukcií pre plochy rovinné zhotovenie</t>
  </si>
  <si>
    <t>447684908</t>
  </si>
  <si>
    <t>základová doska -debnenie po obvode -  hr. 200mm</t>
  </si>
  <si>
    <t>2*((3,525+0,2)+18,2)*0,2</t>
  </si>
  <si>
    <t>2*((0,15+0,2+3,725+8,5+2*0,2)+18,2)*0,2</t>
  </si>
  <si>
    <t>0,1*18,2</t>
  </si>
  <si>
    <t>18</t>
  </si>
  <si>
    <t>273356022.S</t>
  </si>
  <si>
    <t>Debnenie základových konštrukcií pre plochy rovinné odstránenie</t>
  </si>
  <si>
    <t>1756102533</t>
  </si>
  <si>
    <t>19</t>
  </si>
  <si>
    <t>273362442.S</t>
  </si>
  <si>
    <t>Výstuž základových dosiek zo zvár. sietí KARI, priemer drôtu 8/8 mm, veľkosť oka 150x150 mm</t>
  </si>
  <si>
    <t>-227494961</t>
  </si>
  <si>
    <t>(3,525+0,2)*18,2</t>
  </si>
  <si>
    <t>(0,15+0,2+3,725+8,5+2*0,2)*18,2</t>
  </si>
  <si>
    <t>0,4*18,2</t>
  </si>
  <si>
    <t>274321511.S</t>
  </si>
  <si>
    <t>Betón základových pásov, železový (bez výstuže), tr. C 30/37 - XA3, XF1</t>
  </si>
  <si>
    <t>-746090175</t>
  </si>
  <si>
    <t>základový pás - š 600/ v 1000mm</t>
  </si>
  <si>
    <t>rozšírenie zákl. pásu 150/500mm - 2ks</t>
  </si>
  <si>
    <t>0,15*0,5*3*1,0</t>
  </si>
  <si>
    <t>"stratné 7%"     38,025*0,07</t>
  </si>
  <si>
    <t>21</t>
  </si>
  <si>
    <t>274351217.S</t>
  </si>
  <si>
    <t>Debnenie stien základových pásov, zhotovenie-tradičné</t>
  </si>
  <si>
    <t>-527701175</t>
  </si>
  <si>
    <t>debnenie- len časti v násype z vnútornej strany</t>
  </si>
  <si>
    <t>0,4*18,6</t>
  </si>
  <si>
    <t>0,4*(18,6+2*3,4+2*3,05+2*3,25+2*3,2)</t>
  </si>
  <si>
    <t>(2*0,15+0,5)*2*1,0</t>
  </si>
  <si>
    <t>22</t>
  </si>
  <si>
    <t>274351218.S</t>
  </si>
  <si>
    <t>Debnenie stien základových pásov, odstránenie-tradičné</t>
  </si>
  <si>
    <t>-1529425069</t>
  </si>
  <si>
    <t>23</t>
  </si>
  <si>
    <t>274361821.S</t>
  </si>
  <si>
    <t>Výstuž základových pásov z ocele B500 (10505)</t>
  </si>
  <si>
    <t>t</t>
  </si>
  <si>
    <t>-1748668006</t>
  </si>
  <si>
    <t>dĺžka pásov P1+P2 = 2*18,6+2*3,4+2*3,05+2*3,25+2*3,2=63,0m</t>
  </si>
  <si>
    <t>výstuž základového pása - statika</t>
  </si>
  <si>
    <t>"R8 - a´300mm"    63,0/0,3*2*(1,0+0,6+0,2)*0,39*0,001</t>
  </si>
  <si>
    <t>"R10 - 2ks"          2*(63,0+3*0,5)*0,61*0,001</t>
  </si>
  <si>
    <t>"R12 - 2*5ks"      2*5*(63,0+3*0,5)*0,89*0,001</t>
  </si>
  <si>
    <t>"5% na strih"    0,948*0,05</t>
  </si>
  <si>
    <t>24</t>
  </si>
  <si>
    <t>275321511.S</t>
  </si>
  <si>
    <t>Betón základových pätiek, železový (bez výstuže), tr. C 30/37 - XA3, XF1</t>
  </si>
  <si>
    <t>327143045</t>
  </si>
  <si>
    <t>pätky</t>
  </si>
  <si>
    <t>ZP2 - 1200/1400 (-0,45/-1,45)1000mm - 6ks</t>
  </si>
  <si>
    <t>1,2*1,4*1,0*6</t>
  </si>
  <si>
    <t>0,5*0,5*1,0*9,0</t>
  </si>
  <si>
    <t>"stratné 7%"    16,218*0,07</t>
  </si>
  <si>
    <t>25</t>
  </si>
  <si>
    <t>275351217.S</t>
  </si>
  <si>
    <t>Debnenie stien základových pätiek, zhotovenie-tradičné</t>
  </si>
  <si>
    <t>1440168422</t>
  </si>
  <si>
    <t>pätky - debnenie v násype</t>
  </si>
  <si>
    <t>4*1,8*0,3*4</t>
  </si>
  <si>
    <t>2*(1,2+1,4)*1,0*6</t>
  </si>
  <si>
    <t>4*0,5*1,0*9</t>
  </si>
  <si>
    <t>26</t>
  </si>
  <si>
    <t>275351218.S</t>
  </si>
  <si>
    <t>Debnenie stien základových pätiek, odstránenie-tradičné</t>
  </si>
  <si>
    <t>318149950</t>
  </si>
  <si>
    <t>27</t>
  </si>
  <si>
    <t>275361821.S</t>
  </si>
  <si>
    <t>Výstuž základových pätiek z ocele B500 (10505)</t>
  </si>
  <si>
    <t>478369615</t>
  </si>
  <si>
    <t>pätky - výstuž - R12 2x(2+2) ks</t>
  </si>
  <si>
    <t>ZP1 - 1800/1800/300mm- 4ks</t>
  </si>
  <si>
    <t>2*4*1,8*4*0,89*0,001</t>
  </si>
  <si>
    <t>ZP2 - 1200/1400/1000mm - 6ks</t>
  </si>
  <si>
    <t>2*4*1,4*6*0,89*0,001</t>
  </si>
  <si>
    <t>ZP3 - 500/500/300mm - 9ks</t>
  </si>
  <si>
    <t>2*4*0,5*9,0*0,89*0,001</t>
  </si>
  <si>
    <t>"5% na strih"      0,143*0,05</t>
  </si>
  <si>
    <t>Zvislé a kompletné konštrukcie</t>
  </si>
  <si>
    <t>28</t>
  </si>
  <si>
    <t>311321511.S</t>
  </si>
  <si>
    <t>Betón nadzákladových múrov, železový (bez výstuže) tr. C 30/37</t>
  </si>
  <si>
    <t>1787109798</t>
  </si>
  <si>
    <t>deliaci múrik hr. 200mm - v 400mm</t>
  </si>
  <si>
    <t>"v osi B"    6,7*0,4*0,2</t>
  </si>
  <si>
    <t>"v osi C"    (6,5+3,9)*0,4*0,2</t>
  </si>
  <si>
    <t>"v osi A"   18,2*0,4*0,2</t>
  </si>
  <si>
    <t>deliaci múrik hr. 150mm - v 400mm</t>
  </si>
  <si>
    <t>"v osi D"    18,2*0,15*0,4</t>
  </si>
  <si>
    <t xml:space="preserve">obvodový múrik hr. 200mm </t>
  </si>
  <si>
    <t>"v osi A - v 2000mm" 18,2*2,0*0,2</t>
  </si>
  <si>
    <t>"v osi E - v 600mm"    18,2*0,6*0,2</t>
  </si>
  <si>
    <t>"v osi 1 - v 2000mm"   (2*0,75+0,8)*2,0*0,2</t>
  </si>
  <si>
    <t>"v osi 4- v 2000mm"  (2*0,75+0,8)*2,0*0,2</t>
  </si>
  <si>
    <t>29</t>
  </si>
  <si>
    <t>311321821.S</t>
  </si>
  <si>
    <t>Príplatok za pohľadový betón nadzákladových múrov triedy SB 1</t>
  </si>
  <si>
    <t>2041482106</t>
  </si>
  <si>
    <t>"v osi A - v 2000mm" 18,2*2,0*2</t>
  </si>
  <si>
    <t>"v osi E - v 600mm"    18,2*0,6*2</t>
  </si>
  <si>
    <t>"v osi 1 - v 2000mm"   (2*0,75+0,8)*2,0*2</t>
  </si>
  <si>
    <t>"v osi 4 - v 2000mm"  (2*0,75+0,8)*2,0*2</t>
  </si>
  <si>
    <t>30</t>
  </si>
  <si>
    <t>311351105.S</t>
  </si>
  <si>
    <t>Debnenie nadzákladových múrov obojstranné zhotovenie-dielce</t>
  </si>
  <si>
    <t>1959140369</t>
  </si>
  <si>
    <t>debnenie obojstranné</t>
  </si>
  <si>
    <t>"v osi B"    6,7*0,4*2</t>
  </si>
  <si>
    <t>"v osi C"    (6,5+3,9)*0,4*2</t>
  </si>
  <si>
    <t>"v osi A"   18,2*0,4*2</t>
  </si>
  <si>
    <t>"v osi D"    18,2*0,4*2</t>
  </si>
  <si>
    <t>"v osi 4- v 2000mm"  (2*0,75+0,8)*2,0*2</t>
  </si>
  <si>
    <t>31</t>
  </si>
  <si>
    <t>311351106.S</t>
  </si>
  <si>
    <t>Debnenie nadzákladových múrov obojstranné odstránenie-dielce</t>
  </si>
  <si>
    <t>-583118344</t>
  </si>
  <si>
    <t>32</t>
  </si>
  <si>
    <t>311361821.S</t>
  </si>
  <si>
    <t>Výstuž nadzákladových múrov B500 (10505)</t>
  </si>
  <si>
    <t>2092891344</t>
  </si>
  <si>
    <t>v osi A+B+C - dl. 18,2+6,5+3,9+6,7 =35,3m</t>
  </si>
  <si>
    <t>"R8 - a´200mm dl. 600mm"   35,3/0,2*0,6*0,39*0,001</t>
  </si>
  <si>
    <t>"R12 - a´200mm dl. 1400mm"  35,3/0,2*1,4*0,89*0,001</t>
  </si>
  <si>
    <t>"R12 - 3x2ks"   35,3*6*0,89*0,001</t>
  </si>
  <si>
    <t xml:space="preserve">v osi D - dl. 18,2m </t>
  </si>
  <si>
    <t>"R8 - a´200mm dl. 500mm"   18,2/0,2*0,5*0,39*0,001</t>
  </si>
  <si>
    <t>"R12 - a´200mm dl. 1300mm"  18,2/0,2*1,3*0,89*0,001</t>
  </si>
  <si>
    <t>"R12 - 3x2ks"      18,2*6*0,89*0,001</t>
  </si>
  <si>
    <t>v osi A+1+4 - v 2000mm</t>
  </si>
  <si>
    <t>18,2+2*(2*0,75+0,8) =22,8m</t>
  </si>
  <si>
    <t>"R6 - a´ 150mm - dl. 800mm"   22,8/0,15*0,8*0,22*0,001</t>
  </si>
  <si>
    <t>"R10 - a´200mm na výšku"    2,0/0,2*2*22,8*0,61*0,001</t>
  </si>
  <si>
    <t>"R12 - a´150mm - 2x dl. 2,8m"   22,8/0,15*2*2,8*0,89*0,001</t>
  </si>
  <si>
    <t>v osi E - v 600mm - dl.   18,2m</t>
  </si>
  <si>
    <t>"R6 - a´ 150mm - dl. 800mm"   18,2/0,15*0,8*0,22*0,001</t>
  </si>
  <si>
    <t>"R10 - a´200mm na výšku"        0,6/0,2*2*18,2*0,61*0,001</t>
  </si>
  <si>
    <t>"R12 - a´150mm - 2x dl. 1,4m"   18,2/0,15*2*1,4*0,89*0,001</t>
  </si>
  <si>
    <t>"na strih 5%"     2,123*0,05</t>
  </si>
  <si>
    <t>Úpravy povrchov, podlahy, osadenie</t>
  </si>
  <si>
    <t>33</t>
  </si>
  <si>
    <t>632451911.S.</t>
  </si>
  <si>
    <t>Príplatok k poterom a mazaninám za úpravu povrchu ryhovaním</t>
  </si>
  <si>
    <t>-1051882137</t>
  </si>
  <si>
    <t>Pd2 - krmovisko</t>
  </si>
  <si>
    <t>3,725*18,2</t>
  </si>
  <si>
    <t>Ostatné konštrukcie a práce-búranie</t>
  </si>
  <si>
    <t>34</t>
  </si>
  <si>
    <t>9122911.01.S</t>
  </si>
  <si>
    <t>Osadenie smerového stĺpika kotvením do zákl. pätky</t>
  </si>
  <si>
    <t>ks</t>
  </si>
  <si>
    <t>1971896519</t>
  </si>
  <si>
    <t>35</t>
  </si>
  <si>
    <t>M</t>
  </si>
  <si>
    <t>4044900031.01.S</t>
  </si>
  <si>
    <t>Ochranný stĺpik oceľový 1200mm priem. 15,9mm, 24kg/ks, farba reflexná čierna / žltá na vymedzenie priestoru</t>
  </si>
  <si>
    <t>-555800813</t>
  </si>
  <si>
    <t>36</t>
  </si>
  <si>
    <t>916991112.S</t>
  </si>
  <si>
    <t>Monolitické rigoly z bet. zmesi z kam. fr. do 22 mm, pl. od 0,10 do 0,15 m2 ako súčasť okapového chodníka</t>
  </si>
  <si>
    <t>m</t>
  </si>
  <si>
    <t>-381098564</t>
  </si>
  <si>
    <t>po stranách</t>
  </si>
  <si>
    <t>(18,2+2*2,5)*2</t>
  </si>
  <si>
    <t>37</t>
  </si>
  <si>
    <t>952901311.S</t>
  </si>
  <si>
    <t>Vyčistenie budov poľnohospodárskych objektov akejkoľvek výšky</t>
  </si>
  <si>
    <t>1235324589</t>
  </si>
  <si>
    <t>99</t>
  </si>
  <si>
    <t>Presun hmôt HSV</t>
  </si>
  <si>
    <t>38</t>
  </si>
  <si>
    <t>998021021.S</t>
  </si>
  <si>
    <t>Presun hmôt pre haly občianskej výstavby 802, haly pre výrobu a služby 811 a 811(8) haly pre poľnohospodársku výrobu a chov živočíchov,  zvislá konštrukcia kovová do výšky 20 m</t>
  </si>
  <si>
    <t>762306226</t>
  </si>
  <si>
    <t>PSV</t>
  </si>
  <si>
    <t>Práce a dodávky PSV</t>
  </si>
  <si>
    <t>711</t>
  </si>
  <si>
    <t>Izolácie proti vode a vlhkosti</t>
  </si>
  <si>
    <t>39</t>
  </si>
  <si>
    <t>711471051.S</t>
  </si>
  <si>
    <t>Zhotovenie izolácie proti tlakovej vode PVC fóliou položenou voľne na vodorovnej ploche so zvarením spoju</t>
  </si>
  <si>
    <t>-1095540505</t>
  </si>
  <si>
    <t>hydroizolácia - fólia</t>
  </si>
  <si>
    <t>"plocha zákl. dosky"   (17,1+0,2)*18,6</t>
  </si>
  <si>
    <t>40</t>
  </si>
  <si>
    <t>283220000300</t>
  </si>
  <si>
    <t>Hydroizolačná fólia PVC-P FATRAFOL 803, hr. 1,5 mm, š. 1,3 m, izolácia základov proti zemnej vlhkosti, tlakovej vode, radónu</t>
  </si>
  <si>
    <t>-1479543530</t>
  </si>
  <si>
    <t>321,78*1,1 'Prepočítané koeficientom množstva</t>
  </si>
  <si>
    <t>41</t>
  </si>
  <si>
    <t>711491171.S</t>
  </si>
  <si>
    <t>Zhotovenie podkladnej a ochrannej vrstvy izolácie z textílie na ploche vodorovnej, pre izolácie proti zemnej vlhkosti, podpovrchovej a tlakovej vode</t>
  </si>
  <si>
    <t>18279060</t>
  </si>
  <si>
    <t>geotextília v dvoch vrstvách - podkladná + ochranná</t>
  </si>
  <si>
    <t>"plocha zákl. dosky"   (17,1+0,2)*18,6*2</t>
  </si>
  <si>
    <t>42</t>
  </si>
  <si>
    <t>693110003200.S</t>
  </si>
  <si>
    <t>Geotextília polypropylénová netkaná 500 g/m2</t>
  </si>
  <si>
    <t>363285031</t>
  </si>
  <si>
    <t>643,56*1,15 'Prepočítané koeficientom množstva</t>
  </si>
  <si>
    <t>43</t>
  </si>
  <si>
    <t>998711202.S</t>
  </si>
  <si>
    <t>Presun hmôt pre izoláciu proti vode v objektoch výšky nad 6 do 12 m</t>
  </si>
  <si>
    <t>%</t>
  </si>
  <si>
    <t>-955999490</t>
  </si>
  <si>
    <t>764</t>
  </si>
  <si>
    <t>Konštrukcie klampiarske</t>
  </si>
  <si>
    <t>44</t>
  </si>
  <si>
    <t>764321219.S</t>
  </si>
  <si>
    <t>Oplechovanie z pozinkovaného PZ plechu hrebeňa strechy hr. 0,55mm r.š. 150 mm (KL6)</t>
  </si>
  <si>
    <t>-350217867</t>
  </si>
  <si>
    <t>45</t>
  </si>
  <si>
    <t>764352227.S</t>
  </si>
  <si>
    <t>Žľaby z pozinkovaného PZ plechu, pododkvapové polkruhové r.š. 330 mm, hr. 0,55mm  (KL1)</t>
  </si>
  <si>
    <t>-760497770</t>
  </si>
  <si>
    <t>19,2*2</t>
  </si>
  <si>
    <t>46</t>
  </si>
  <si>
    <t>764359212.S</t>
  </si>
  <si>
    <t>Kotlík kónický z pozinkovaného PZ plechu, pre rúry s priemerom od 100 do 125 mm (KL2)</t>
  </si>
  <si>
    <t>2081738384</t>
  </si>
  <si>
    <t>2*3</t>
  </si>
  <si>
    <t>47</t>
  </si>
  <si>
    <t>764454234.S</t>
  </si>
  <si>
    <t>Montáž kruhových kolien z pozinkovaného PZ plechu, pre zvodové rúry s priemerom 120 mm</t>
  </si>
  <si>
    <t>1664806538</t>
  </si>
  <si>
    <t>48</t>
  </si>
  <si>
    <t>553440039500.S</t>
  </si>
  <si>
    <t>Koleno výtokové pozinkované, priemer 120 mm, dl. 300mm/165mm (KL5)</t>
  </si>
  <si>
    <t>-1835617377</t>
  </si>
  <si>
    <t>49</t>
  </si>
  <si>
    <t>764454235.S</t>
  </si>
  <si>
    <t>Montáž kruhvého odskoku z pozinkovaného PZ plechu, pre zvodové rúry s priemerom  120 mm</t>
  </si>
  <si>
    <t>-1396234486</t>
  </si>
  <si>
    <t>50</t>
  </si>
  <si>
    <t>553440039900.S</t>
  </si>
  <si>
    <t>Koleno odskokové horné - S pozinkované, priemer 120 mm (dl. 100/300+300+300/100)mm (KL4)</t>
  </si>
  <si>
    <t>-1556896996</t>
  </si>
  <si>
    <t>51</t>
  </si>
  <si>
    <t>764454254.S</t>
  </si>
  <si>
    <t>Zvodové rúry z pozinkovaného PZ plechu, kruhové priemer 120 mm (KL3)</t>
  </si>
  <si>
    <t>442484421</t>
  </si>
  <si>
    <t>zvody - 2x 3ks</t>
  </si>
  <si>
    <t>2*3*4</t>
  </si>
  <si>
    <t>52</t>
  </si>
  <si>
    <t>998764202.S</t>
  </si>
  <si>
    <t>Presun hmôt pre konštrukcie klampiarske v objektoch výšky nad 6 do 12 m</t>
  </si>
  <si>
    <t>72455645</t>
  </si>
  <si>
    <t>766</t>
  </si>
  <si>
    <t>Konštrukcie stolárske</t>
  </si>
  <si>
    <t>53</t>
  </si>
  <si>
    <t>766416123.S</t>
  </si>
  <si>
    <t>Montáž oblož. stien nad 5 m2 panelmi obkladovými smrekovcovými, z tvrdých drevín, veľkosti nad 1,5 m2</t>
  </si>
  <si>
    <t>-853855445</t>
  </si>
  <si>
    <t>bok haly - v 1,75m</t>
  </si>
  <si>
    <t>18,2*1,75</t>
  </si>
  <si>
    <t xml:space="preserve">čelá haly </t>
  </si>
  <si>
    <t>1,7*16,7*2</t>
  </si>
  <si>
    <t>1/2*(9,6*3,9)*2</t>
  </si>
  <si>
    <t>1/2*(7,1*3,0)*2</t>
  </si>
  <si>
    <t>(2*0,75*1,7+0,8*1,7)*2</t>
  </si>
  <si>
    <t>54</t>
  </si>
  <si>
    <t>605450000100.S</t>
  </si>
  <si>
    <t>Obklad drevený zo smreku, hobľovaný, bez defektov, hniloby, hrčí vrátane podkladnej konštrukcie kotvenia</t>
  </si>
  <si>
    <t>1057567487</t>
  </si>
  <si>
    <t>55</t>
  </si>
  <si>
    <t>998766202.S</t>
  </si>
  <si>
    <t>Presun hmot pre konštrukcie stolárske v objektoch výšky nad 6 do 12 m</t>
  </si>
  <si>
    <t>137879778</t>
  </si>
  <si>
    <t>767</t>
  </si>
  <si>
    <t>Konštrukcie doplnkové kovové</t>
  </si>
  <si>
    <t>56</t>
  </si>
  <si>
    <t>767397101.S</t>
  </si>
  <si>
    <t>Montáž strešných sendvičových panelov na OK, hrúbky do 80 mm</t>
  </si>
  <si>
    <t>-1636837255</t>
  </si>
  <si>
    <t>plocha strechy</t>
  </si>
  <si>
    <t>230,5+173,0</t>
  </si>
  <si>
    <t>57</t>
  </si>
  <si>
    <t>553260001500.S</t>
  </si>
  <si>
    <t>Panel AGORPANEL strešný sendvičový s polyuretánovým jadrom hr. 50mm do agresívneho prostredia, vrchný trapézový plech, spodná sklolaminátová vrstva</t>
  </si>
  <si>
    <t>-1063458799</t>
  </si>
  <si>
    <t>58</t>
  </si>
  <si>
    <t>767421111.S</t>
  </si>
  <si>
    <t>Montáž opláštenia stien haly na oceľovú konštrukciu, výšky do 15 m</t>
  </si>
  <si>
    <t>905773669</t>
  </si>
  <si>
    <t>72,8+27,3+45,773+19,2</t>
  </si>
  <si>
    <t>59</t>
  </si>
  <si>
    <t>63171000030.1.S</t>
  </si>
  <si>
    <t>Krytina sklolaminátová vlnitá hr. 0,7mm /v. 2,0m/ dl. 18,2 (W1)</t>
  </si>
  <si>
    <t>-773055722</t>
  </si>
  <si>
    <t>obe strany</t>
  </si>
  <si>
    <t>18,2*2,0*2</t>
  </si>
  <si>
    <t>60</t>
  </si>
  <si>
    <t>63171000030.2.S</t>
  </si>
  <si>
    <t>Protiprievanová sieť pevne zabudovaná - textília napnutá s vyššou účinnosťou 460g/m2, v 1,5m m / dl. 18,2m (W3)</t>
  </si>
  <si>
    <t>1762112747</t>
  </si>
  <si>
    <t>jedna strana - v 1,5m / dl. 18,2m</t>
  </si>
  <si>
    <t>1,5*18,2</t>
  </si>
  <si>
    <t>61</t>
  </si>
  <si>
    <t>63171000030.3.S</t>
  </si>
  <si>
    <t>Zavinovacia bočná plachta - odolná voči poveternostným vplyvom a UV žiareniu) + navýjajúci mechanizmus s elektropohonom š. 2,515m/ dl. 18,2m (W2)</t>
  </si>
  <si>
    <t>1628660360</t>
  </si>
  <si>
    <t>2,515*18,2</t>
  </si>
  <si>
    <t>62</t>
  </si>
  <si>
    <t>28357000111.S.</t>
  </si>
  <si>
    <t>Sieť H12 Netlon R32 - bočná podporná sieť k vetracím systémom (W2)</t>
  </si>
  <si>
    <t>149226509</t>
  </si>
  <si>
    <t>63</t>
  </si>
  <si>
    <t>63171000030.4.S</t>
  </si>
  <si>
    <t>Hrebeňová vetracia štrbina - pletivo pozink. 1,5x1,5cm š 1,0m/dl. 19,2m (KL7)</t>
  </si>
  <si>
    <t>-1371585744</t>
  </si>
  <si>
    <t>1,0*19,2</t>
  </si>
  <si>
    <t>64</t>
  </si>
  <si>
    <t>767658337.S</t>
  </si>
  <si>
    <t>Montáž rolovacej lamelovej brány pozink farebný plochy nad 13 m2</t>
  </si>
  <si>
    <t>940186684</t>
  </si>
  <si>
    <t>"4440/3500mm"   2</t>
  </si>
  <si>
    <t>"3525/3500mm"    2</t>
  </si>
  <si>
    <t>"3130/3500mm"    2</t>
  </si>
  <si>
    <t>"2905/3500mm"    2</t>
  </si>
  <si>
    <t>65</t>
  </si>
  <si>
    <t>5534100620.1.S</t>
  </si>
  <si>
    <t>Rolovacie vráta konštrukcia pozink + plachtovina 4440/3500mm</t>
  </si>
  <si>
    <t>529857663</t>
  </si>
  <si>
    <t>66</t>
  </si>
  <si>
    <t>5534100620.2.S</t>
  </si>
  <si>
    <t>Rolovacie vráta konštrukcia pozink + plachtovina 3525/3500mm</t>
  </si>
  <si>
    <t>-1558085717</t>
  </si>
  <si>
    <t>67</t>
  </si>
  <si>
    <t>5534100620.3.S</t>
  </si>
  <si>
    <t>Rolovacie vráta konštrukcia pozink + plachtovina 3130/3500mm</t>
  </si>
  <si>
    <t>667836479</t>
  </si>
  <si>
    <t>68</t>
  </si>
  <si>
    <t>5534100620.4.S</t>
  </si>
  <si>
    <t>Rolovacie vráta konštrukcia pozink + plachtovina 2905/3500mm</t>
  </si>
  <si>
    <t>-880268745</t>
  </si>
  <si>
    <t>69</t>
  </si>
  <si>
    <t>998767202.S</t>
  </si>
  <si>
    <t>Presun hmôt pre kovové stavebné doplnkové konštrukcie v objektoch výšky nad 6 do 12 m</t>
  </si>
  <si>
    <t>-2132765546</t>
  </si>
  <si>
    <t>783</t>
  </si>
  <si>
    <t>Nátery</t>
  </si>
  <si>
    <t>70</t>
  </si>
  <si>
    <t>783293112.S</t>
  </si>
  <si>
    <t>Nátery kov.stav.doplnk.konštr. antikoróznou farbou, riediteľnou vodou, dvojnásobné</t>
  </si>
  <si>
    <t>-1283132836</t>
  </si>
  <si>
    <t>"predpoklad 10% zo zvislej ok"     11760*0,032*0,1</t>
  </si>
  <si>
    <t>Práce a dodávky M</t>
  </si>
  <si>
    <t>43-M</t>
  </si>
  <si>
    <t>Montáž oceľových konštrukcií</t>
  </si>
  <si>
    <t>71</t>
  </si>
  <si>
    <t>430861001</t>
  </si>
  <si>
    <t xml:space="preserve">Montáž zvislej nosnej oceľovej konštrukcie vrátane montážnej plošiny, žeriavu a presunov </t>
  </si>
  <si>
    <t>kg</t>
  </si>
  <si>
    <t>-61018839</t>
  </si>
  <si>
    <t>výkaz zvislej oceľ. konštrukcie</t>
  </si>
  <si>
    <t>11760,0</t>
  </si>
  <si>
    <t>kotviace prvky + spojovací materiál + zvary+ pomocná konštr. pre obklady stien</t>
  </si>
  <si>
    <t>1400,0</t>
  </si>
  <si>
    <t>72</t>
  </si>
  <si>
    <t>424954019.1</t>
  </si>
  <si>
    <t>Dodávka oceľovej konštrukcie pozinkovanej, materiál trieda S355 (vrátane pozinkovej úpravy)</t>
  </si>
  <si>
    <t>128</t>
  </si>
  <si>
    <t>2045817653</t>
  </si>
  <si>
    <t>73</t>
  </si>
  <si>
    <t>430861002</t>
  </si>
  <si>
    <t xml:space="preserve">Montáž strešnej nosnej oceľovej konštrukcie vrátane montážnej plošiny, žeriavu a presunov </t>
  </si>
  <si>
    <t>-102617978</t>
  </si>
  <si>
    <t>výkaz strešnej oceľ. konštrukcie</t>
  </si>
  <si>
    <t>13ks väzníc 202.Z20 - dl. 19,0m (s presahom), 5,4kg/mb</t>
  </si>
  <si>
    <t>13*19*5,4</t>
  </si>
  <si>
    <t>kotviace prvky + spojovací materiál + zvary</t>
  </si>
  <si>
    <t>1333,8*0,2</t>
  </si>
  <si>
    <t>74</t>
  </si>
  <si>
    <t>424954019.2</t>
  </si>
  <si>
    <t>Dodávka oceľovej strešnej konštrukcie pozinkovanej, materiál trieda S355 (vrátane pozinkovej úpravy)</t>
  </si>
  <si>
    <t>2073689956</t>
  </si>
  <si>
    <t>75</t>
  </si>
  <si>
    <t>MV</t>
  </si>
  <si>
    <t>Murárske výpomoci</t>
  </si>
  <si>
    <t>-1698132875</t>
  </si>
  <si>
    <t>76</t>
  </si>
  <si>
    <t>PM</t>
  </si>
  <si>
    <t>Podružný materiál</t>
  </si>
  <si>
    <t>-876271726</t>
  </si>
  <si>
    <t>77</t>
  </si>
  <si>
    <t>PPV</t>
  </si>
  <si>
    <t>Podiel pridružených výkonov</t>
  </si>
  <si>
    <t>-983542496</t>
  </si>
  <si>
    <t>VRN</t>
  </si>
  <si>
    <t>Investičné náklady neobsiahnuté v cenách</t>
  </si>
  <si>
    <t>78</t>
  </si>
  <si>
    <t>000300031.S</t>
  </si>
  <si>
    <t>Geodetické práce - vykonávané po výstavbe zameranie skutočného vyhotovenia stavby</t>
  </si>
  <si>
    <t>kpl</t>
  </si>
  <si>
    <t>1024</t>
  </si>
  <si>
    <t>1993319231</t>
  </si>
  <si>
    <t>SO102 - Zdravotechnika</t>
  </si>
  <si>
    <t>Časť:</t>
  </si>
  <si>
    <t>1.1 - Studňa a napojenie na napájačky</t>
  </si>
  <si>
    <t>Ing. Ivan Minárik</t>
  </si>
  <si>
    <t xml:space="preserve">    4 - Vodorovné konštrukcie</t>
  </si>
  <si>
    <t xml:space="preserve">    8 - Rúrové vedenie</t>
  </si>
  <si>
    <t xml:space="preserve">    89 - Šachty</t>
  </si>
  <si>
    <t xml:space="preserve">    713 - Izolácie tepelné</t>
  </si>
  <si>
    <t xml:space="preserve">    722 - Zdravotechnika</t>
  </si>
  <si>
    <t xml:space="preserve">    724 - Zdravotechnika - strojné vybavenie</t>
  </si>
  <si>
    <t xml:space="preserve">    725 - Zdravotechnika</t>
  </si>
  <si>
    <t xml:space="preserve">    21-M - Elektromontáže</t>
  </si>
  <si>
    <t xml:space="preserve">    46-M - Zemné práce pri extr.mont.prácach</t>
  </si>
  <si>
    <t>HZS - Hodinové zúčtovacie sadzby</t>
  </si>
  <si>
    <t>VRN - Vedľajšie rozpočtové náklady</t>
  </si>
  <si>
    <t>131201101</t>
  </si>
  <si>
    <t>Hľbenie nezapažených jám v hornine 3 do 100 m3</t>
  </si>
  <si>
    <t>M3</t>
  </si>
  <si>
    <t>131201109</t>
  </si>
  <si>
    <t>Príplatok k cenám za lepivosť horniny</t>
  </si>
  <si>
    <t>132201101</t>
  </si>
  <si>
    <t>132201109</t>
  </si>
  <si>
    <t>Hĺbenie rýh šírky do 600 mm zapažených i nezapažených s urovnaním dna. Príplatok k cene za lepivosť horniny 3</t>
  </si>
  <si>
    <t>162301101</t>
  </si>
  <si>
    <t>Vodorovné premiestnenie výkopku tr.1-4 do 500 m</t>
  </si>
  <si>
    <t>162301102</t>
  </si>
  <si>
    <t>Vodorovné premiestnenie výkopku tr.1-4, do 1000 m</t>
  </si>
  <si>
    <t>167101101</t>
  </si>
  <si>
    <t>Nakladanie neuľahnutého výkopku z hornín tr.1-4 do 100 m3</t>
  </si>
  <si>
    <t>171201201</t>
  </si>
  <si>
    <t>Uloženie sypaniny na skládky do 100 m3</t>
  </si>
  <si>
    <t>171201201.1</t>
  </si>
  <si>
    <t>Uloženie sypaniny na skládky</t>
  </si>
  <si>
    <t>174101102</t>
  </si>
  <si>
    <t>Zásyp sypaninou v uzavretých priestoroch s urovnaním povrchu zásypu</t>
  </si>
  <si>
    <t>174201101</t>
  </si>
  <si>
    <t>Zásyp sypaninou bez zhutnenia jám, šachiet, rýh, zárezov v týchto vykopávkach do 100 m3</t>
  </si>
  <si>
    <t>175101101</t>
  </si>
  <si>
    <t>Obsyp potrubia sypaninou z vhodných hornín 1 až 4 bez prehodenia sypaniny</t>
  </si>
  <si>
    <t>5833773700</t>
  </si>
  <si>
    <t>Štrkopiesok drvený 0-4 N</t>
  </si>
  <si>
    <t>181101101</t>
  </si>
  <si>
    <t>Úprava pláne v zárezoch v hornine 1 až 4 bez zhutnenia</t>
  </si>
  <si>
    <t>M2</t>
  </si>
  <si>
    <t>242741114</t>
  </si>
  <si>
    <t>Vŕtaná studňa do priemeru 250 mm a do hĺbky 40m</t>
  </si>
  <si>
    <t>245111112</t>
  </si>
  <si>
    <t>D+M Osadenie prefabrikovanej skruže o priemere 1000 mm s poklopom</t>
  </si>
  <si>
    <t>Vodorovné konštrukcie</t>
  </si>
  <si>
    <t>451573111</t>
  </si>
  <si>
    <t>Lôžko pod potrubie, a drobné objekty, v otvorenom výkope z piesku a štrkopiesku do 63 mm</t>
  </si>
  <si>
    <t>451573111.1</t>
  </si>
  <si>
    <t>Lôžko pod potrubie, a drobné objekty, v otvorenom výkope z piesku a štrkopiesku do 63 mm ŠACHTA</t>
  </si>
  <si>
    <t>452311131</t>
  </si>
  <si>
    <t>Podkladné konštr.v otv.výkope dosky z prostého betónu  tr.B 15-(zn.II) ŠACHTA</t>
  </si>
  <si>
    <t>Rúrové vedenie</t>
  </si>
  <si>
    <t>871151121.1</t>
  </si>
  <si>
    <t>Montáž potrubia z tlakových rúrok polyetylénových vonkajšieho priemeru 20 mm</t>
  </si>
  <si>
    <t>2861130700.1</t>
  </si>
  <si>
    <t>HDPE rúry tlakové pre rozvod vody - PE 100 / PN 16 20x2,0</t>
  </si>
  <si>
    <t>871161121</t>
  </si>
  <si>
    <t>Montáž potrubia z tlakových polyetylénových rúrok priemeru 32 mm</t>
  </si>
  <si>
    <t>2861130700</t>
  </si>
  <si>
    <t>HDPE rúry tlakové pre rozvod vody - PE 100 / PN 16 32x3</t>
  </si>
  <si>
    <t>892233111.</t>
  </si>
  <si>
    <t>Preplach a dezinfekcia vodovodného potrubia DN 25</t>
  </si>
  <si>
    <t>892241111</t>
  </si>
  <si>
    <t>Ostatné práce na rúrovom vedení, tlakové skúšky vodovodného potrubia DN do 80</t>
  </si>
  <si>
    <t>89</t>
  </si>
  <si>
    <t>Šachty</t>
  </si>
  <si>
    <t>894414111</t>
  </si>
  <si>
    <t>Osadenie železobetónového dielca pre šachty, skruž základová TZP- vodomerová šachta</t>
  </si>
  <si>
    <t>5922438100</t>
  </si>
  <si>
    <t>Pref.betónový,kompl.vodomerná šachta s dnom  1500x1200x1700</t>
  </si>
  <si>
    <t>899102111</t>
  </si>
  <si>
    <t>Osadenie poklopu oceľového vrátane rámu hmotn. nad 50 do 100 kg</t>
  </si>
  <si>
    <t>5524311000</t>
  </si>
  <si>
    <t>Poklop ťažký štvorcový s rámom 600 x 600 mm</t>
  </si>
  <si>
    <t>998271301</t>
  </si>
  <si>
    <t>Presun hmôt pre kanal. hĺbené monolit. z betónu alebo železobetónu v otvorenom výkope</t>
  </si>
  <si>
    <t>T</t>
  </si>
  <si>
    <t>998276101</t>
  </si>
  <si>
    <t>Presun hmôt pre rúrové vedenie hĺbené z rúr z plast., hmôt alebo sklolamin. v otvorenom výkope</t>
  </si>
  <si>
    <t>71151Rpol</t>
  </si>
  <si>
    <t>Izolácia vnútorného povrchu - náter sikaton iny vodeodolný, mrazuvzdorný náter</t>
  </si>
  <si>
    <t>sikaton</t>
  </si>
  <si>
    <t>Náter sikaton izolačný</t>
  </si>
  <si>
    <t>998711101</t>
  </si>
  <si>
    <t>Presun hmôt pre izoláciu proti vode v objektoch výšky do 6 m</t>
  </si>
  <si>
    <t>713</t>
  </si>
  <si>
    <t>Izolácie tepelné</t>
  </si>
  <si>
    <t>713482121</t>
  </si>
  <si>
    <t>Montáž trubíc z PE, hr.15-20 mm,vnút.priemer do 38 mm</t>
  </si>
  <si>
    <t>2837741542</t>
  </si>
  <si>
    <t>Tubolit DG 22 x 20 izolácia-trubica AZ FLEX Armacell</t>
  </si>
  <si>
    <t>998713201</t>
  </si>
  <si>
    <t>Presun hmôt pre izolácie tepelné v objektoch výšky do 6 m</t>
  </si>
  <si>
    <t>722</t>
  </si>
  <si>
    <t>722221365.1</t>
  </si>
  <si>
    <t>D+M FITINGOV, UZÁVEROV A ARMATÚR</t>
  </si>
  <si>
    <t>SÚB</t>
  </si>
  <si>
    <t>80</t>
  </si>
  <si>
    <t>724</t>
  </si>
  <si>
    <t>Zdravotechnika - strojné vybavenie</t>
  </si>
  <si>
    <t>724131111</t>
  </si>
  <si>
    <t>D+M Čerpadlá vodovodné, vrátane prislušenstvav- frekvenčný meniš, expanzná nádoba, fitingy a potrubia, pre hĺbku studne do 40 m</t>
  </si>
  <si>
    <t>súb.</t>
  </si>
  <si>
    <t>82</t>
  </si>
  <si>
    <t>725</t>
  </si>
  <si>
    <t>725119309</t>
  </si>
  <si>
    <t>Montáž loptovej napájačky pre zvierata</t>
  </si>
  <si>
    <t>84</t>
  </si>
  <si>
    <t>6424310482</t>
  </si>
  <si>
    <t>Napájačká loptová pre zvierata</t>
  </si>
  <si>
    <t>86</t>
  </si>
  <si>
    <t>21-M</t>
  </si>
  <si>
    <t>Elektromontáže</t>
  </si>
  <si>
    <t>210111033.S</t>
  </si>
  <si>
    <t xml:space="preserve">Zásuvka na povrchovú montáž IP 55, 230V / 16A, vrátane zapojenia </t>
  </si>
  <si>
    <t>-69853780</t>
  </si>
  <si>
    <t>345510001230</t>
  </si>
  <si>
    <t>Zásuvka Plexo vodotesná 230V, IP55, LEGRAND</t>
  </si>
  <si>
    <t>1497078341</t>
  </si>
  <si>
    <t>210800120.S</t>
  </si>
  <si>
    <t>Kábel medený uložený voľne CYKY  5x2,5</t>
  </si>
  <si>
    <t>-775168366</t>
  </si>
  <si>
    <t>341110002000.S</t>
  </si>
  <si>
    <t>Kábel medený CYKY - J 5Cx2,5 mm2</t>
  </si>
  <si>
    <t>-1189063831</t>
  </si>
  <si>
    <t>-174166766</t>
  </si>
  <si>
    <t>-1794214189</t>
  </si>
  <si>
    <t>-992212607</t>
  </si>
  <si>
    <t>46-M</t>
  </si>
  <si>
    <t>Zemné práce pri extr.mont.prácach</t>
  </si>
  <si>
    <t>460490012</t>
  </si>
  <si>
    <t>Rozvinutie a uloženie výstražnej fólie z PVC do ryhy,šírka 33 cm</t>
  </si>
  <si>
    <t>88</t>
  </si>
  <si>
    <t>2830010600</t>
  </si>
  <si>
    <t>Fólia výstražná BIELA - VODOVOD, 1 kotúč=500m, Campri</t>
  </si>
  <si>
    <t>256</t>
  </si>
  <si>
    <t>90</t>
  </si>
  <si>
    <t>HZS</t>
  </si>
  <si>
    <t>Hodinové zúčtovacie sadzby</t>
  </si>
  <si>
    <t>HZS000314</t>
  </si>
  <si>
    <t>Ostatné drobné a podružné práce - sekanie, vŕtanie, odpratávanie sute, závesy pomocné profesie apod.</t>
  </si>
  <si>
    <t>súbor</t>
  </si>
  <si>
    <t>262144</t>
  </si>
  <si>
    <t>92</t>
  </si>
  <si>
    <t>Vedľajšie rozpočtové náklady</t>
  </si>
  <si>
    <t>001000034</t>
  </si>
  <si>
    <t>Inžinierska činnosť - skúšky a revízie ostatné skúšky</t>
  </si>
  <si>
    <t>94</t>
  </si>
  <si>
    <t>1.2 - Dažďová kanalizácia</t>
  </si>
  <si>
    <t>HSV - HSV</t>
  </si>
  <si>
    <t xml:space="preserve">    5 - Komunikácie</t>
  </si>
  <si>
    <t>Hľbenie nezapažených jám v hornine 3 do 100 m3 šachty</t>
  </si>
  <si>
    <t>Príplatok k cenám za lepivosť horniny šachty</t>
  </si>
  <si>
    <t>132201202</t>
  </si>
  <si>
    <t>Výkop ryhy šírky 600-2000mm horn.3 od 100 do 1000 m3</t>
  </si>
  <si>
    <t>132201209</t>
  </si>
  <si>
    <t>Príplatok k cenám za lepivosť horniny 3</t>
  </si>
  <si>
    <t>Vodorovné premiestnenie výkopku tr.1-4 do 500 m šachty</t>
  </si>
  <si>
    <t>162601102</t>
  </si>
  <si>
    <t>Vodorovné premiestnenie výkopku tr.1-4 do 5000 m</t>
  </si>
  <si>
    <t>Uloženie sypaniny na skládky šachty</t>
  </si>
  <si>
    <t>171201202</t>
  </si>
  <si>
    <t>Uloženie sypaniny na skládky nad 100 do 1000 m3 potrubie</t>
  </si>
  <si>
    <t>171209002</t>
  </si>
  <si>
    <t>Poplatok za skladovanie - zemina a kamenivo (17 05) ostatné</t>
  </si>
  <si>
    <t>174101003</t>
  </si>
  <si>
    <t>Zásyp sypaninou so zhutnením jám, šachiet, rýh, zárezov alebo okolo objektov nad 1000 do 10000 m3</t>
  </si>
  <si>
    <t>5833312/1</t>
  </si>
  <si>
    <t>Kamenivo ťažené hrubé 16-32 Z-ozn.1</t>
  </si>
  <si>
    <t>5833312/3</t>
  </si>
  <si>
    <t>Kamenivo ťažené  0-4 Z-ozn.3,4</t>
  </si>
  <si>
    <t>451572111</t>
  </si>
  <si>
    <t>Lôžko pod potrubie, stoky a drobné objekty, v otvorenom výkope z kameniva drobného ťaženého 0-4 mm</t>
  </si>
  <si>
    <t>Komunikácie</t>
  </si>
  <si>
    <t>566901111</t>
  </si>
  <si>
    <t>Upravenie podkladu po prekopoch pre inž. siete so zhutnením kamenivom ťaženým alebo štrkopieskom</t>
  </si>
  <si>
    <t>871383121</t>
  </si>
  <si>
    <t>Montáž potrubia kanalizačného z PVC rúr - PVC-U DN 125 mm</t>
  </si>
  <si>
    <t>286113061</t>
  </si>
  <si>
    <t>HDPE rúry kanalizačné  SN8  DN125</t>
  </si>
  <si>
    <t>877373122</t>
  </si>
  <si>
    <t>Montáž tvarovky na potrubí z rúr z tvrdého PVC ,presuvka DN 125</t>
  </si>
  <si>
    <t>2864202109</t>
  </si>
  <si>
    <t>PVC-U presuvka kanalizačnáDN125  pre kanalizačné rúry</t>
  </si>
  <si>
    <t>kus</t>
  </si>
  <si>
    <t>892371000</t>
  </si>
  <si>
    <t>Skúška tesnosti kanalizácie</t>
  </si>
  <si>
    <t>892372111.</t>
  </si>
  <si>
    <t>Zabezpečenie koncov kanal. potrubia pri tlakových skúškach DN do 300</t>
  </si>
  <si>
    <t>894431125</t>
  </si>
  <si>
    <t>D+M filtračná vrstva pre vsakovacie šachty</t>
  </si>
  <si>
    <t>Osadenie železobetónového dielca pre šachty, skruž</t>
  </si>
  <si>
    <t>Pref.betónový,studňová skruž 1500x500</t>
  </si>
  <si>
    <t>Osadenie poklopu pre skruže hmotn. nad 50 do 100 kg</t>
  </si>
  <si>
    <t>Poklop ťažký kruhový pre studňové skruže</t>
  </si>
  <si>
    <t>Presun hmôt pre rúrové vedenie hĺbené z rúr z plast. hmôt alebo sklolamin. v otvorenom výkope</t>
  </si>
  <si>
    <t>711774202</t>
  </si>
  <si>
    <t>Zhotovenie detailov spojov+ kanal.pena tesniaca</t>
  </si>
  <si>
    <t>1.3 - Žumpa</t>
  </si>
  <si>
    <t>-1229069568</t>
  </si>
  <si>
    <t>výkop pre žumpu</t>
  </si>
  <si>
    <t>1/2*(4,6*3,0+5,2+3,6)*2,0</t>
  </si>
  <si>
    <t>276202430</t>
  </si>
  <si>
    <t>20,211*0,3</t>
  </si>
  <si>
    <t>-247865735</t>
  </si>
  <si>
    <t>1125794738</t>
  </si>
  <si>
    <t>-1315572403</t>
  </si>
  <si>
    <t>22,6*1,7</t>
  </si>
  <si>
    <t>2020901795</t>
  </si>
  <si>
    <t>"výkop"      22,6</t>
  </si>
  <si>
    <t>"lôžko"       -2,07</t>
  </si>
  <si>
    <t>"šachta"   -4,0*2,4*1,65</t>
  </si>
  <si>
    <t>214351405</t>
  </si>
  <si>
    <t>4,69*1,85</t>
  </si>
  <si>
    <t>-1577345629</t>
  </si>
  <si>
    <t>4,6*3,0*0,15</t>
  </si>
  <si>
    <t>894101112.S.</t>
  </si>
  <si>
    <t>Osadenie žumpy železobetónovej, hmotnosti nad 4 do 10 t</t>
  </si>
  <si>
    <t>-1696809674</t>
  </si>
  <si>
    <t>894101113.S.</t>
  </si>
  <si>
    <t>Doprava autom s rukou</t>
  </si>
  <si>
    <t>1246835468</t>
  </si>
  <si>
    <t>594340000200.S.</t>
  </si>
  <si>
    <t>Akumulačná nádrž - žumpa železobetónová</t>
  </si>
  <si>
    <t>239010056</t>
  </si>
  <si>
    <t>998271301.S</t>
  </si>
  <si>
    <t>10055694</t>
  </si>
  <si>
    <t>SO103 - Elektroinštalácia</t>
  </si>
  <si>
    <t>1.3 - Elektroinštalácia + prípojka NN</t>
  </si>
  <si>
    <t xml:space="preserve">    46-M - Zemné práce vykonávané pri externých montážnych prácach</t>
  </si>
  <si>
    <t xml:space="preserve">    96-M - Geodetické a kartografické práce</t>
  </si>
  <si>
    <t>OST - Ostatné</t>
  </si>
  <si>
    <t>210010025.S</t>
  </si>
  <si>
    <t>Rúrka ohybná elektroinštalačná z PVC typ FXP 20,</t>
  </si>
  <si>
    <t>907863005</t>
  </si>
  <si>
    <t>345710009100</t>
  </si>
  <si>
    <t>Rúrka ohybná vlnitá pancierová PVC, FXP D 20</t>
  </si>
  <si>
    <t>-1060846773</t>
  </si>
  <si>
    <t>210010802.S</t>
  </si>
  <si>
    <t>Lišta elektroinštalačná z PVC 20x20, uložená pevne, vkladacia</t>
  </si>
  <si>
    <t>1137130478</t>
  </si>
  <si>
    <t>345750064610.S</t>
  </si>
  <si>
    <t>Lišta hranatá z PVC, 20x20 mm</t>
  </si>
  <si>
    <t>-5708557</t>
  </si>
  <si>
    <t>210020555.S</t>
  </si>
  <si>
    <t>Nosné drôty, 1 oceľové pozink. lano do 35 mm2</t>
  </si>
  <si>
    <t>-944701918</t>
  </si>
  <si>
    <t>354410054900.S</t>
  </si>
  <si>
    <t>Lano uzemňovacie FeZn 16 mm</t>
  </si>
  <si>
    <t>1610377824</t>
  </si>
  <si>
    <t>210110011.S</t>
  </si>
  <si>
    <t>Jednopólový spínač - radenie 1, nástenný IP 55, vrátane zapojenia</t>
  </si>
  <si>
    <t>1162023498</t>
  </si>
  <si>
    <t>345340007925</t>
  </si>
  <si>
    <t>Spínač jednopólový, radenie č.1, IP55, Plexo</t>
  </si>
  <si>
    <t>-247790292</t>
  </si>
  <si>
    <t>210110013.S</t>
  </si>
  <si>
    <t>Striedavý prepínač - radenie 6, nástenný, IP 55, vrátane zapojenia</t>
  </si>
  <si>
    <t>-1170466870</t>
  </si>
  <si>
    <t>345330002990</t>
  </si>
  <si>
    <t>Prepínač na povrchu, radenie 6, IP55, Plexo</t>
  </si>
  <si>
    <t>-1070343996</t>
  </si>
  <si>
    <t>1431455609</t>
  </si>
  <si>
    <t>2+2</t>
  </si>
  <si>
    <t>1903521740</t>
  </si>
  <si>
    <t>210190004.S</t>
  </si>
  <si>
    <t xml:space="preserve">Montáž oceľoplechovej rozvodnice </t>
  </si>
  <si>
    <t>1286528968</t>
  </si>
  <si>
    <t>357140007610.S</t>
  </si>
  <si>
    <t>Rozvádzač RH, 845x640x100mm, IP65, náplň podľa výkresu č. 03</t>
  </si>
  <si>
    <t>1594791414</t>
  </si>
  <si>
    <t>35714000.01.S</t>
  </si>
  <si>
    <t>Drobný montážny materiál</t>
  </si>
  <si>
    <t>sada</t>
  </si>
  <si>
    <t>-899010620</t>
  </si>
  <si>
    <t>210192101.S</t>
  </si>
  <si>
    <t>Montáž rozvodnice</t>
  </si>
  <si>
    <t>-1253171647</t>
  </si>
  <si>
    <t>345540009600</t>
  </si>
  <si>
    <t>Zásuvková rozvodnica Block 230/400V/5p, 2x400V, 2x230V</t>
  </si>
  <si>
    <t>-293586889</t>
  </si>
  <si>
    <t>210201300.S</t>
  </si>
  <si>
    <t>Zapojenie svietidla IP54, prisadené LED</t>
  </si>
  <si>
    <t>742282931</t>
  </si>
  <si>
    <t>34832000064.S</t>
  </si>
  <si>
    <t>LED svietidlo TOR, prisadené, 24W, IP54</t>
  </si>
  <si>
    <t>-1553611518</t>
  </si>
  <si>
    <t>210201346.S</t>
  </si>
  <si>
    <t>Zapojenie LED svietidla IP65, priemyselné závesné</t>
  </si>
  <si>
    <t>-2096763886</t>
  </si>
  <si>
    <t>34833000011.S</t>
  </si>
  <si>
    <t>LED svietidlo DUST 2xT8, IPE65</t>
  </si>
  <si>
    <t>199634646</t>
  </si>
  <si>
    <t>210203060.S</t>
  </si>
  <si>
    <t>Montáž a zapojenie LED svietidla so senzorom</t>
  </si>
  <si>
    <t>-1201613615</t>
  </si>
  <si>
    <t>34833000012.S</t>
  </si>
  <si>
    <t>Vonkajšie svietidlo DITA, senzor, 14W, GVP209</t>
  </si>
  <si>
    <t>1567892045</t>
  </si>
  <si>
    <t>210222031.S</t>
  </si>
  <si>
    <t>Ekvipotenciálna svorkovnica  pre vonkajšie práce</t>
  </si>
  <si>
    <t>1565732214</t>
  </si>
  <si>
    <t>345610005100.S</t>
  </si>
  <si>
    <t xml:space="preserve">Svorkovnica ekvipotenciiálna </t>
  </si>
  <si>
    <t>-914097476</t>
  </si>
  <si>
    <t>210800107.S</t>
  </si>
  <si>
    <t>Kábel medený uložený voľne CYKY   3x1,5</t>
  </si>
  <si>
    <t>1602185981</t>
  </si>
  <si>
    <t>341110000700.S</t>
  </si>
  <si>
    <t>Kábel medený CYKY - J 3Cx1,5 mm2</t>
  </si>
  <si>
    <t>-1050829980</t>
  </si>
  <si>
    <t>210800108.S</t>
  </si>
  <si>
    <t>Kábel medený uložený voľne CYKY  3x2,5</t>
  </si>
  <si>
    <t>1594115251</t>
  </si>
  <si>
    <t>341110000800.S</t>
  </si>
  <si>
    <t>Kábel medený CYKY - J 3Cx2,5 mm2</t>
  </si>
  <si>
    <t>531353406</t>
  </si>
  <si>
    <t>210800117.S</t>
  </si>
  <si>
    <t>Kábel medený uložený voľne CYKY  4x10</t>
  </si>
  <si>
    <t>836366906</t>
  </si>
  <si>
    <t>341110001700.S</t>
  </si>
  <si>
    <t>Kábel medený CYKY - J4x10 mm2</t>
  </si>
  <si>
    <t>-355021016</t>
  </si>
  <si>
    <t>210800119.S</t>
  </si>
  <si>
    <t>Kábel medený uložený voľne CYKY  5x1,5</t>
  </si>
  <si>
    <t>639020961</t>
  </si>
  <si>
    <t>341110001900.S</t>
  </si>
  <si>
    <t>Kábel medený CYKY -J  5Cx1,5 mm2</t>
  </si>
  <si>
    <t>1280776553</t>
  </si>
  <si>
    <t>792688496</t>
  </si>
  <si>
    <t>1704667017</t>
  </si>
  <si>
    <t>210800520.S</t>
  </si>
  <si>
    <t>Vodič medený  H07V-U (CY) 450/750 V  10</t>
  </si>
  <si>
    <t>-1670745908</t>
  </si>
  <si>
    <t>341110011500.S</t>
  </si>
  <si>
    <t>Vodič medený CY 10 mm2</t>
  </si>
  <si>
    <t>1435807179</t>
  </si>
  <si>
    <t>-776696097</t>
  </si>
  <si>
    <t>-1860512420</t>
  </si>
  <si>
    <t>2033125918</t>
  </si>
  <si>
    <t>Zemné práce vykonávané pri externých montážnych prácach</t>
  </si>
  <si>
    <t>460200164.S</t>
  </si>
  <si>
    <t>Hĺbenie káblovej ryhy ručne 35 cm širokej a 75 cm hlbokej, v zemine triedy 4</t>
  </si>
  <si>
    <t>-1544006602</t>
  </si>
  <si>
    <t>460420382.S</t>
  </si>
  <si>
    <t>Zriad. káblového lôžka z piesku vrstvy 10 cm, bet. doskami 50 x 15 x 4 cm kladenými na šírku 35 cm</t>
  </si>
  <si>
    <t>1393149212</t>
  </si>
  <si>
    <t>583310000100.S</t>
  </si>
  <si>
    <t>Kamenivo ťažené drobné frakcia 0-1 mm</t>
  </si>
  <si>
    <t>-163380704</t>
  </si>
  <si>
    <t>220,0*0,1*0,35</t>
  </si>
  <si>
    <t>592460013700.S</t>
  </si>
  <si>
    <t>Platňa betónová, rozmer 400x400x40 mm</t>
  </si>
  <si>
    <t>-187026779</t>
  </si>
  <si>
    <t>220/0,4</t>
  </si>
  <si>
    <t>460490012.S</t>
  </si>
  <si>
    <t>Rozvinutie a uloženie výstražnej fólie z PE do ryhy, šírka do 33 cm</t>
  </si>
  <si>
    <t>577489142</t>
  </si>
  <si>
    <t>283230008000.S</t>
  </si>
  <si>
    <t>Výstražná fóla PE, š. 300</t>
  </si>
  <si>
    <t>120805724</t>
  </si>
  <si>
    <t>345710009600</t>
  </si>
  <si>
    <t>Rúrka FX KWR D 63</t>
  </si>
  <si>
    <t>-1501315728</t>
  </si>
  <si>
    <t>460560164.S</t>
  </si>
  <si>
    <t>Ručný zásyp nezap. káblovej ryhy bez zhutn. zeminy, 35 cm širokej, 75 cm hlbokej v zemine tr. 4</t>
  </si>
  <si>
    <t>-318430416</t>
  </si>
  <si>
    <t>460620014.S</t>
  </si>
  <si>
    <t>Proviz. úprava terénu v zemine tr. 4, aby nerovnosti terénu</t>
  </si>
  <si>
    <t>767152899</t>
  </si>
  <si>
    <t>765519024</t>
  </si>
  <si>
    <t>96-M</t>
  </si>
  <si>
    <t>Geodetické a kartografické práce</t>
  </si>
  <si>
    <t>960131061.S</t>
  </si>
  <si>
    <t>Vytýčenie a porealizačné zameranie trasy</t>
  </si>
  <si>
    <t>km</t>
  </si>
  <si>
    <t>-904564180</t>
  </si>
  <si>
    <t>OST</t>
  </si>
  <si>
    <t>Ostatné</t>
  </si>
  <si>
    <t>OST269</t>
  </si>
  <si>
    <t>Revízna správa</t>
  </si>
  <si>
    <t>6232741</t>
  </si>
  <si>
    <t>OST270</t>
  </si>
  <si>
    <t>Dokumentácia skutkového stavu</t>
  </si>
  <si>
    <t>-1259762442</t>
  </si>
  <si>
    <t>OST271</t>
  </si>
  <si>
    <t>Plošina do výšky 12 m</t>
  </si>
  <si>
    <t>nh</t>
  </si>
  <si>
    <t>1330453913</t>
  </si>
  <si>
    <t>OST272</t>
  </si>
  <si>
    <t>Inžinierska činnosť</t>
  </si>
  <si>
    <t>684850006</t>
  </si>
  <si>
    <t>1.4 - Bleskozvod + uzemnenie</t>
  </si>
  <si>
    <t xml:space="preserve">    21-M.2 - Elektromontáže - Bleskozvod</t>
  </si>
  <si>
    <t>21-M.2</t>
  </si>
  <si>
    <t>Elektromontáže - Bleskozvod</t>
  </si>
  <si>
    <t>210220800.S</t>
  </si>
  <si>
    <t>Uzemňovacie vedenie na povrchu  AlMgSi  drôt zvodový Ø 8-10</t>
  </si>
  <si>
    <t>1765968665</t>
  </si>
  <si>
    <t>354410064200.S</t>
  </si>
  <si>
    <t>Drôt bleskozvodový zliatina AlMgSi, d 8 mm, Al</t>
  </si>
  <si>
    <t>622700312</t>
  </si>
  <si>
    <t>210220001</t>
  </si>
  <si>
    <t>Uzemňovacie vedenie na povrchu FeZn 30x4 mm</t>
  </si>
  <si>
    <t>-1639114537</t>
  </si>
  <si>
    <t>354410058800.S</t>
  </si>
  <si>
    <t>Pásovina uzemňovacia FeZn 30 x 4 mm</t>
  </si>
  <si>
    <t>-1618083083</t>
  </si>
  <si>
    <t>210220001.S</t>
  </si>
  <si>
    <t>Uzemňovacie vedenie na povrchu FeZn drôt zvodový Ø 8-10</t>
  </si>
  <si>
    <t>-1636846007</t>
  </si>
  <si>
    <t>354410054700.S</t>
  </si>
  <si>
    <t>Drôt bleskozvodový FeZn, d 10 mm</t>
  </si>
  <si>
    <t>126706310</t>
  </si>
  <si>
    <t>210220104.S</t>
  </si>
  <si>
    <t>Podpery vedenia FeZn na plechové strechy PV23</t>
  </si>
  <si>
    <t>1195453533</t>
  </si>
  <si>
    <t>354410037300.S</t>
  </si>
  <si>
    <t>Podpera vedenia FeZn na plechové strechy označenie PV 23</t>
  </si>
  <si>
    <t>558011591</t>
  </si>
  <si>
    <t>210220111.S</t>
  </si>
  <si>
    <t>Podpery vedenia FeZn na vrchol  PV15</t>
  </si>
  <si>
    <t>-176696162</t>
  </si>
  <si>
    <t>354410033600.S</t>
  </si>
  <si>
    <t>Podpera vedenia FeZn univerzálna na vrchol  označenie PV 15</t>
  </si>
  <si>
    <t>-939228477</t>
  </si>
  <si>
    <t>210220204.S</t>
  </si>
  <si>
    <t>Zachytávacia tyč FeZn s osadením JP</t>
  </si>
  <si>
    <t>-1209482084</t>
  </si>
  <si>
    <t>354410023200.S</t>
  </si>
  <si>
    <t>Tyč zachytávacia FeZn JP 2m vrátane držiaka DJ4h a DJ4d</t>
  </si>
  <si>
    <t>488664130</t>
  </si>
  <si>
    <t>210220243.S</t>
  </si>
  <si>
    <t>Svorka FeZn spojovacia SS</t>
  </si>
  <si>
    <t>-1277324634</t>
  </si>
  <si>
    <t>354410003400.S</t>
  </si>
  <si>
    <t>Svorka FeZn spojovacia označenie SS 2 skrutky s príložkou</t>
  </si>
  <si>
    <t>-1486012330</t>
  </si>
  <si>
    <t>210220246.S</t>
  </si>
  <si>
    <t>Svorka FeZn na odkvapový žľab SO</t>
  </si>
  <si>
    <t>570742792</t>
  </si>
  <si>
    <t>354410004200.S</t>
  </si>
  <si>
    <t>Svorka FeZn odkvapová označenie SO</t>
  </si>
  <si>
    <t>749322809</t>
  </si>
  <si>
    <t>210220247.S</t>
  </si>
  <si>
    <t>Svorka FeZn skúšobná SZ</t>
  </si>
  <si>
    <t>1227172525</t>
  </si>
  <si>
    <t>354410004300.S</t>
  </si>
  <si>
    <t>Svorka FeZn skúšobná označenie SZ</t>
  </si>
  <si>
    <t>-817583493</t>
  </si>
  <si>
    <t>210220241.S</t>
  </si>
  <si>
    <t>Svorka FeZn krížová SK a diagonálna krížová DKS2</t>
  </si>
  <si>
    <t>-83282755</t>
  </si>
  <si>
    <t>354410002500.S</t>
  </si>
  <si>
    <t>Svorka FeZn krížová označenie SK</t>
  </si>
  <si>
    <t>-1221771119</t>
  </si>
  <si>
    <t>354410002800.S</t>
  </si>
  <si>
    <t>Svorka FeZn krížová diagonálna označenie DKS02</t>
  </si>
  <si>
    <t>-24851189</t>
  </si>
  <si>
    <t>210220252.S</t>
  </si>
  <si>
    <t>Svorka FeZn odbočovacia spojovacia SR 01, SR 02 (pásovina do 120 mm2)</t>
  </si>
  <si>
    <t>-1090495671</t>
  </si>
  <si>
    <t>354410000600.S</t>
  </si>
  <si>
    <t>Svorka FeZn odbočovacia spojovacia označenie SR 02 (M8)</t>
  </si>
  <si>
    <t>594817040</t>
  </si>
  <si>
    <t>210220253.S</t>
  </si>
  <si>
    <t>Svorka FeZn uzemňovacia SR03</t>
  </si>
  <si>
    <t>35801415</t>
  </si>
  <si>
    <t>354410000900.S</t>
  </si>
  <si>
    <t>Svorka FeZn uzemňovacia označenie SR 03 prepojenie uzemnenia s pásikom vo výkopoch</t>
  </si>
  <si>
    <t>833773071</t>
  </si>
  <si>
    <t>210220050.S</t>
  </si>
  <si>
    <t>Označenie zvodov číselnými štítkami</t>
  </si>
  <si>
    <t>916080287</t>
  </si>
  <si>
    <t>354410064700.S</t>
  </si>
  <si>
    <t>Štítok orientačný nerezový na zvody</t>
  </si>
  <si>
    <t>577640232</t>
  </si>
  <si>
    <t>210220265.S</t>
  </si>
  <si>
    <t>Držiak ochranného uholníka FeZn univerzálny DOU</t>
  </si>
  <si>
    <t>581465085</t>
  </si>
  <si>
    <t>354410054050.S</t>
  </si>
  <si>
    <t>Držiak FeZn ochranného uholníka uuniverzálny DOU</t>
  </si>
  <si>
    <t>-78622141</t>
  </si>
  <si>
    <t>210220095.S</t>
  </si>
  <si>
    <t>Náter antikorózny</t>
  </si>
  <si>
    <t>524305528</t>
  </si>
  <si>
    <t>-689672556</t>
  </si>
  <si>
    <t>2544400</t>
  </si>
  <si>
    <t>-299573778</t>
  </si>
  <si>
    <t>Hĺbenie káblovej ryhy ručne 35 cm širokej a 70 cm hlbokej, v zemine triedy 4</t>
  </si>
  <si>
    <t>-1615945578</t>
  </si>
  <si>
    <t>-956129685</t>
  </si>
  <si>
    <t>1575806659</t>
  </si>
  <si>
    <t>2*0,15*0,35</t>
  </si>
  <si>
    <t>460490011.S</t>
  </si>
  <si>
    <t>Rozvinutie a uloženie výstražnej fólie z PE do ryhy, šírka do 22 cm</t>
  </si>
  <si>
    <t>-119758659</t>
  </si>
  <si>
    <t>283230008000</t>
  </si>
  <si>
    <t>Výstražná fóla PE, 220</t>
  </si>
  <si>
    <t>1979489868</t>
  </si>
  <si>
    <t>Ručný zásyp nezap. káblovej ryhy bez zhutn. zeminy, 35 cm širokej, 70 cm hlbokej v zemine tr. 4</t>
  </si>
  <si>
    <t>-695495777</t>
  </si>
  <si>
    <t>828409470</t>
  </si>
  <si>
    <t>2*0,35</t>
  </si>
  <si>
    <t>-29181817</t>
  </si>
  <si>
    <t>-1439616346</t>
  </si>
  <si>
    <t>-1231955986</t>
  </si>
  <si>
    <t>1720834933</t>
  </si>
  <si>
    <t>-2008262710</t>
  </si>
  <si>
    <t>SO104 - Technológia pre maštal</t>
  </si>
  <si>
    <t xml:space="preserve">    722 - Zdravotechnika - vnútorný vodovod</t>
  </si>
  <si>
    <t>953943126.S</t>
  </si>
  <si>
    <t>Osadenie kovových predmetov do betónu technológia maštale - zábrany</t>
  </si>
  <si>
    <t>-579985487</t>
  </si>
  <si>
    <t>2+1</t>
  </si>
  <si>
    <t>5923100.001.S</t>
  </si>
  <si>
    <t>1.1 Samofixačné kŕmne zábrany SSV dl. 6m (V cene je zahrnutých 12 ks kotviacich stĺpov a krajné konzoly, stĺp jokel 100x100 )</t>
  </si>
  <si>
    <t>217958956</t>
  </si>
  <si>
    <t>5923100.002.S</t>
  </si>
  <si>
    <t>1.2 Kŕmne zábrany so šikmým státim (10 kŕmnych miest) dl. 6m (V cene je zahrnutých 36 ks kotviacich stĺpov a krajné konzoly, stĺp jokel 100x100 )</t>
  </si>
  <si>
    <t>178222796</t>
  </si>
  <si>
    <t>953943127.S</t>
  </si>
  <si>
    <t>Osadenie kovových predmetov do betónu technológia maštale - deliace steny</t>
  </si>
  <si>
    <t>-823605350</t>
  </si>
  <si>
    <t>3+2</t>
  </si>
  <si>
    <t>5923100.004.S</t>
  </si>
  <si>
    <t>2.1 Deliaca stena flexibilná (pohyblivá vysúvacia časť roztiahnuteľná) R5 (5 vodorovných rúr) (2885-3975mm) V cene je zahrnuté- Zábrana + 2 stĺpy do betónu 102 mm + 4 ks konzol na uchytenie</t>
  </si>
  <si>
    <t>1533765976</t>
  </si>
  <si>
    <t>5923100.005.S</t>
  </si>
  <si>
    <t>2.2 Deliaca stena flexibilná (pohyblivá vysúvacia časť roztiahnuteľná) 2x2975mm (1885-2975 mm) V cene je zahrnuté- Zábrana + 2 stĺpy do betónu 102 mm + 4 ks konzol na uchytenie</t>
  </si>
  <si>
    <t>-1388037347</t>
  </si>
  <si>
    <t>-1410508869</t>
  </si>
  <si>
    <t>Zdravotechnika - vnútorný vodovod</t>
  </si>
  <si>
    <t>722190.01.S</t>
  </si>
  <si>
    <t>Prípojky k zariadeniam vodovodné</t>
  </si>
  <si>
    <t>-362293107</t>
  </si>
  <si>
    <t>900882.01</t>
  </si>
  <si>
    <t>6.1 Čistiace kefy - plne automatické čistiace zariadenie pre kravy (mechanické kefy) vrátane stĺpu</t>
  </si>
  <si>
    <t>-1645303637</t>
  </si>
  <si>
    <t>900882.02</t>
  </si>
  <si>
    <t>6.2 Napájačky loptové (Kapacita 1 loptovej napájačky je 20 ks zvierat)</t>
  </si>
  <si>
    <t>-1691808710</t>
  </si>
  <si>
    <t>998722202.S</t>
  </si>
  <si>
    <t>Presun hmôt pre vnútorný vodovod v objektoch výšky nad 6 do 12 m</t>
  </si>
  <si>
    <t>1531366031</t>
  </si>
  <si>
    <t>767657310.S.</t>
  </si>
  <si>
    <t>Montáž vrát (zdvíhacích, flexibilných, pohyblivých) osadených do oceľovej konštrukcie, s plochou do 6 m2</t>
  </si>
  <si>
    <t>-1414881381</t>
  </si>
  <si>
    <t>1+2+2+4+4+2</t>
  </si>
  <si>
    <t>553410061.01.S</t>
  </si>
  <si>
    <t>3.1 Vnútorná brána v 1,65/ š 3,75m flexibilná (pohyblivá vysúvacia časť roztiahnuteľná) (V cene je zahrnuté- Brána + 2 stĺpy do betónu 102 mm + 2 ks konzol na uchytenie rány + 1 ks konzola zatvárania brány o stĺp).</t>
  </si>
  <si>
    <t>211129822</t>
  </si>
  <si>
    <t>553410061.02.S</t>
  </si>
  <si>
    <t>3.2 Vstupná brána v 1,65/ š 3,5m (pevná brána s ochrannou mriežkou resp. kari sieť) (V cene je zahrnuté- Brána + 2 stĺpy do betónu 102 mm + 2 ks konzol na uchytenie brány + 1 ks konzola zatvárania brány o stĺp).</t>
  </si>
  <si>
    <t>-1200058978</t>
  </si>
  <si>
    <t>553410061.03.S</t>
  </si>
  <si>
    <t>3.3 Vnútorná brána v 1,65/ š 3,0m (pevná brána s ochrannou mriežkou resp. kari sieť) (V cene je zahrnuté- Brána + 2 stĺpy do betónu 102 mm + 2 ks konzol na uchytenie brány + 1 ks konzola zatvárania brány o stĺp).</t>
  </si>
  <si>
    <t>-883087744</t>
  </si>
  <si>
    <t>553410061.04.S</t>
  </si>
  <si>
    <t>3.4 Vstupná brána v 1,65/ š 2,50m s ochrannou mriežkou (V cene je zahrnuté- Brána + 2 stĺpy do betónu 102 mm + 2 ks konzol na uchytenie brány + 1 ks konzola zatvárania brány o stĺp).</t>
  </si>
  <si>
    <t>-1298152802</t>
  </si>
  <si>
    <t>553410061.07.S</t>
  </si>
  <si>
    <t>3.5 Vnútorná brána v 1,65/ š 2,5m flexibilná pohyblivá vysúvacia časť roztiahnuteľná R5 (5 vodorovných rúr) (V cene je zahrnuté- Brána + 2 stĺpy do betónu 102 mm + 2 ks konzol na uchytenie brány + 1 ks konzola zatvárania brány o stĺp).</t>
  </si>
  <si>
    <t>-320095486</t>
  </si>
  <si>
    <t>553410061.08.S</t>
  </si>
  <si>
    <t>3.6 Vnútorná brána v 1,65/ š 3,5m s vzklzom pre telatá (V cene je zahrnuté- Brána + 2 stĺpy do betónu 102 mm + 2 ks konzol na uchytenie brány + 1 ks konzola zatvárania brány o stĺp).</t>
  </si>
  <si>
    <t>-278646076</t>
  </si>
  <si>
    <t>1324401204</t>
  </si>
  <si>
    <t>SO105 - Spevnené plochy (neoprávnené náklady)</t>
  </si>
  <si>
    <t>10401117</t>
  </si>
  <si>
    <t>(334+248,4)*0,15</t>
  </si>
  <si>
    <t>122201102.S</t>
  </si>
  <si>
    <t>Odkopávka a prekopávka nezapažená v hornine 3, nad 100 do 1000 m3</t>
  </si>
  <si>
    <t>-781103354</t>
  </si>
  <si>
    <t>odkop len na hr. skladby spevnenej plochy - 700mm(-ornica 150mm)</t>
  </si>
  <si>
    <t>(334+248,4)*(0,7-0,15)</t>
  </si>
  <si>
    <t>122201109.S</t>
  </si>
  <si>
    <t>Odkopávky a prekopávky nezapažené. Príplatok k cenám za lepivosť horniny 3</t>
  </si>
  <si>
    <t>-1973416609</t>
  </si>
  <si>
    <t>"30%"     320,32*0,3</t>
  </si>
  <si>
    <t>162501122.S</t>
  </si>
  <si>
    <t>Vodorovné premiestnenie výkopku bez naloženia po spevnenej ceste z horniny tr.1-4, nad 100 do 1000 m3 na vzdialenosť do 15 000 m</t>
  </si>
  <si>
    <t>-2045025865</t>
  </si>
  <si>
    <t>87,36+320,32</t>
  </si>
  <si>
    <t>1140863930</t>
  </si>
  <si>
    <t>-994118490</t>
  </si>
  <si>
    <t>-55310449</t>
  </si>
  <si>
    <t>407,68*1,7</t>
  </si>
  <si>
    <t>564261111.S</t>
  </si>
  <si>
    <t>Podklad alebo podsyp zo štrkopiesku s rozprestretím, vlhčením a zhutnením, po zhutnení Edef2=50 MPa hr. 200 mm</t>
  </si>
  <si>
    <t>-2038587341</t>
  </si>
  <si>
    <t>SO 201</t>
  </si>
  <si>
    <t>20,0*16,7</t>
  </si>
  <si>
    <t xml:space="preserve">SO 202 </t>
  </si>
  <si>
    <t>12*(16,7+4,0)</t>
  </si>
  <si>
    <t>564871116.S</t>
  </si>
  <si>
    <t>Podklad zo štrkodrviny (makadamu)  s rozprestretím a zhutnením Id=0,8, po zhutnení hr. 300 mm</t>
  </si>
  <si>
    <t>-1030597262</t>
  </si>
  <si>
    <t>581130115.S</t>
  </si>
  <si>
    <t>Kryt cementobetónový cestných komunikácií skupiny CB I pre TDZ I a II, hr. 200 mm</t>
  </si>
  <si>
    <t>1495399388</t>
  </si>
  <si>
    <t>919726135.S</t>
  </si>
  <si>
    <t>Dilatačné škáry rezanie bet. plôch, rezanie škár priečne, kontrakčné, šírky 10 mm hĺbky do 25 mm s vyčistením, vyfúkaním a penetráciou</t>
  </si>
  <si>
    <t>1103564766</t>
  </si>
  <si>
    <t>582,4/5,7</t>
  </si>
  <si>
    <t>919726145.S</t>
  </si>
  <si>
    <t>Dilatačné škáry rezané bet.plôch, rezanie škár pozdĺžne (pracovné), šírky 10 mm hĺbky do 25 mm s vyčistením, vyfúkaním a penetráciou</t>
  </si>
  <si>
    <t>-389518085</t>
  </si>
  <si>
    <t>582,4/6,0</t>
  </si>
  <si>
    <t>919726147.S</t>
  </si>
  <si>
    <t>Dilatačné škáry rezané bet.plôch, rezanie škár dilatačné, šírky 10 mm hĺbky do 25 mm s vyčistením, vyfúkaním a penetráciou</t>
  </si>
  <si>
    <t>-1146147507</t>
  </si>
  <si>
    <t>582,4/10,75</t>
  </si>
  <si>
    <t>919726512.S</t>
  </si>
  <si>
    <t>Tesnenie dilatačných škár zálievkou za studena vrátane adhézneho náteru s tesniacou vložkou, tesniacou niťou s vyčistením a vyfúkaním škáry</t>
  </si>
  <si>
    <t>-1527858523</t>
  </si>
  <si>
    <t>102,175+97,067+54,177</t>
  </si>
  <si>
    <t>998224211.S</t>
  </si>
  <si>
    <t>Presun hmôt pre plochy letísk s krytom monolitickým betónovým (822 3.4) akejkoľvek dĺžky objektu</t>
  </si>
  <si>
    <t>-1455731321</t>
  </si>
  <si>
    <t>2) Ostatné náklady zo súhrnného listu</t>
  </si>
  <si>
    <t>Percent. zadanie_x000D_
[% nákladov rozpočtu]</t>
  </si>
  <si>
    <t>Zaradenie nákladov</t>
  </si>
  <si>
    <t>KRYCÍ LIST STAVBY</t>
  </si>
  <si>
    <t>1) Náklady z rozpočtov</t>
  </si>
  <si>
    <t xml:space="preserve">Spevnené plochy </t>
  </si>
  <si>
    <t xml:space="preserve">     Cena spolu</t>
  </si>
  <si>
    <t>Zariadenie staveniska  (  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</si>
</sst>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2"/>
      <color rgb="FF960000"/>
      <name val="Arial CE"/>
      <family val="2"/>
      <charset val="238"/>
    </font>
    <font>
      <sz val="9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b/>
      <sz val="11"/>
      <color theme="6" tint="-0.249977111117893"/>
      <name val="Arial CE"/>
      <family val="2"/>
      <charset val="238"/>
    </font>
    <font>
      <b/>
      <sz val="11"/>
      <name val="Arial CE"/>
      <family val="2"/>
      <charset val="238"/>
    </font>
    <font>
      <sz val="11"/>
      <color rgb="FF96969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0" fillId="0" borderId="26" xfId="0" applyBorder="1" applyAlignment="1">
      <alignment vertical="center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166" fontId="50" fillId="0" borderId="0" xfId="0" applyNumberFormat="1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 wrapText="1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31" fillId="0" borderId="24" xfId="0" applyNumberFormat="1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25" xfId="0" applyFont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4" fontId="31" fillId="0" borderId="24" xfId="0" applyNumberFormat="1" applyFont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4" fontId="4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workbookViewId="0">
      <selection activeCell="AI4" sqref="AI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34" t="s">
        <v>5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1279</v>
      </c>
      <c r="AR4" s="20"/>
      <c r="AS4" s="22" t="s">
        <v>8</v>
      </c>
      <c r="BE4" s="23" t="s">
        <v>9</v>
      </c>
      <c r="BS4" s="17" t="s">
        <v>10</v>
      </c>
    </row>
    <row r="5" spans="1:74" ht="12" customHeight="1">
      <c r="B5" s="20"/>
      <c r="D5" s="24" t="s">
        <v>11</v>
      </c>
      <c r="K5" s="246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R5" s="20"/>
      <c r="BE5" s="243" t="s">
        <v>12</v>
      </c>
      <c r="BS5" s="17" t="s">
        <v>6</v>
      </c>
    </row>
    <row r="6" spans="1:74" ht="36.950000000000003" customHeight="1">
      <c r="B6" s="20"/>
      <c r="D6" s="26" t="s">
        <v>13</v>
      </c>
      <c r="K6" s="247" t="s">
        <v>14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R6" s="20"/>
      <c r="BE6" s="244"/>
      <c r="BS6" s="17" t="s">
        <v>6</v>
      </c>
    </row>
    <row r="7" spans="1:74" ht="12" customHeight="1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E7" s="244"/>
      <c r="BS7" s="17" t="s">
        <v>6</v>
      </c>
    </row>
    <row r="8" spans="1:74" ht="12" customHeight="1">
      <c r="B8" s="20"/>
      <c r="D8" s="27" t="s">
        <v>17</v>
      </c>
      <c r="K8" s="25" t="s">
        <v>18</v>
      </c>
      <c r="AK8" s="27" t="s">
        <v>19</v>
      </c>
      <c r="AN8" s="219" t="s">
        <v>25</v>
      </c>
      <c r="AR8" s="20"/>
      <c r="BE8" s="244"/>
      <c r="BS8" s="17" t="s">
        <v>6</v>
      </c>
    </row>
    <row r="9" spans="1:74" ht="14.45" customHeight="1">
      <c r="B9" s="20"/>
      <c r="AR9" s="20"/>
      <c r="BE9" s="244"/>
      <c r="BS9" s="17" t="s">
        <v>6</v>
      </c>
    </row>
    <row r="10" spans="1:74" ht="12" customHeight="1">
      <c r="B10" s="20"/>
      <c r="D10" s="27" t="s">
        <v>20</v>
      </c>
      <c r="AK10" s="27" t="s">
        <v>21</v>
      </c>
      <c r="AN10" s="25" t="s">
        <v>1</v>
      </c>
      <c r="AR10" s="20"/>
      <c r="BE10" s="244"/>
      <c r="BS10" s="17" t="s">
        <v>6</v>
      </c>
    </row>
    <row r="11" spans="1:74" ht="18.399999999999999" customHeight="1">
      <c r="B11" s="20"/>
      <c r="E11" s="25" t="s">
        <v>22</v>
      </c>
      <c r="AK11" s="27" t="s">
        <v>23</v>
      </c>
      <c r="AN11" s="25" t="s">
        <v>1</v>
      </c>
      <c r="AR11" s="20"/>
      <c r="BE11" s="244"/>
      <c r="BS11" s="17" t="s">
        <v>6</v>
      </c>
    </row>
    <row r="12" spans="1:74" ht="6.95" customHeight="1">
      <c r="B12" s="20"/>
      <c r="AR12" s="20"/>
      <c r="BE12" s="244"/>
      <c r="BS12" s="17" t="s">
        <v>6</v>
      </c>
    </row>
    <row r="13" spans="1:74" ht="12" customHeight="1">
      <c r="B13" s="20"/>
      <c r="D13" s="27" t="s">
        <v>24</v>
      </c>
      <c r="AK13" s="27" t="s">
        <v>21</v>
      </c>
      <c r="AN13" s="29" t="s">
        <v>25</v>
      </c>
      <c r="AR13" s="20"/>
      <c r="BE13" s="244"/>
      <c r="BS13" s="17" t="s">
        <v>6</v>
      </c>
    </row>
    <row r="14" spans="1:74" ht="12.75">
      <c r="B14" s="20"/>
      <c r="E14" s="248" t="s">
        <v>25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7" t="s">
        <v>23</v>
      </c>
      <c r="AN14" s="29" t="s">
        <v>25</v>
      </c>
      <c r="AR14" s="20"/>
      <c r="BE14" s="244"/>
      <c r="BS14" s="17" t="s">
        <v>6</v>
      </c>
    </row>
    <row r="15" spans="1:74" ht="6.95" customHeight="1">
      <c r="B15" s="20"/>
      <c r="AR15" s="20"/>
      <c r="BE15" s="244"/>
      <c r="BS15" s="17" t="s">
        <v>3</v>
      </c>
    </row>
    <row r="16" spans="1:74" ht="12" customHeight="1">
      <c r="B16" s="20"/>
      <c r="D16" s="27" t="s">
        <v>26</v>
      </c>
      <c r="AK16" s="27" t="s">
        <v>21</v>
      </c>
      <c r="AN16" s="25" t="s">
        <v>1</v>
      </c>
      <c r="AR16" s="20"/>
      <c r="BE16" s="244"/>
      <c r="BS16" s="17" t="s">
        <v>3</v>
      </c>
    </row>
    <row r="17" spans="2:71" ht="18.399999999999999" customHeight="1">
      <c r="B17" s="20"/>
      <c r="E17" s="25" t="s">
        <v>27</v>
      </c>
      <c r="AK17" s="27" t="s">
        <v>23</v>
      </c>
      <c r="AN17" s="25" t="s">
        <v>1</v>
      </c>
      <c r="AR17" s="20"/>
      <c r="BE17" s="244"/>
      <c r="BS17" s="17" t="s">
        <v>28</v>
      </c>
    </row>
    <row r="18" spans="2:71" ht="6.95" customHeight="1">
      <c r="B18" s="20"/>
      <c r="AR18" s="20"/>
      <c r="BE18" s="244"/>
      <c r="BS18" s="17" t="s">
        <v>6</v>
      </c>
    </row>
    <row r="19" spans="2:71" ht="12" customHeight="1">
      <c r="B19" s="20"/>
      <c r="D19" s="27" t="s">
        <v>29</v>
      </c>
      <c r="AK19" s="27" t="s">
        <v>21</v>
      </c>
      <c r="AN19" s="25" t="s">
        <v>1</v>
      </c>
      <c r="AR19" s="20"/>
      <c r="BE19" s="244"/>
      <c r="BS19" s="17" t="s">
        <v>6</v>
      </c>
    </row>
    <row r="20" spans="2:71" ht="18.399999999999999" customHeight="1">
      <c r="B20" s="20"/>
      <c r="E20" s="25" t="s">
        <v>30</v>
      </c>
      <c r="AK20" s="27" t="s">
        <v>23</v>
      </c>
      <c r="AN20" s="25" t="s">
        <v>1</v>
      </c>
      <c r="AR20" s="20"/>
      <c r="BE20" s="244"/>
      <c r="BS20" s="17" t="s">
        <v>28</v>
      </c>
    </row>
    <row r="21" spans="2:71" ht="6.95" customHeight="1">
      <c r="B21" s="20"/>
      <c r="AR21" s="20"/>
      <c r="BE21" s="244"/>
    </row>
    <row r="22" spans="2:71" ht="12" customHeight="1">
      <c r="B22" s="20"/>
      <c r="D22" s="27" t="s">
        <v>31</v>
      </c>
      <c r="AR22" s="20"/>
      <c r="BE22" s="244"/>
    </row>
    <row r="23" spans="2:71" ht="16.5" customHeight="1">
      <c r="B23" s="20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R23" s="20"/>
      <c r="BE23" s="244"/>
    </row>
    <row r="24" spans="2:71" ht="6.95" customHeight="1">
      <c r="B24" s="20"/>
      <c r="AR24" s="20"/>
      <c r="BE24" s="24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4"/>
    </row>
    <row r="26" spans="2:71" s="1" customFormat="1" ht="25.9" customHeight="1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1">
        <f>ROUND(AG94+AG106,2)</f>
        <v>0</v>
      </c>
      <c r="AL26" s="252"/>
      <c r="AM26" s="252"/>
      <c r="AN26" s="252"/>
      <c r="AO26" s="252"/>
      <c r="AR26" s="32"/>
      <c r="BE26" s="244"/>
    </row>
    <row r="27" spans="2:71" s="1" customFormat="1" ht="6.95" customHeight="1">
      <c r="B27" s="32"/>
      <c r="AR27" s="32"/>
      <c r="BE27" s="244"/>
    </row>
    <row r="28" spans="2:71" s="1" customFormat="1" ht="12.75">
      <c r="B28" s="32"/>
      <c r="L28" s="253" t="s">
        <v>33</v>
      </c>
      <c r="M28" s="253"/>
      <c r="N28" s="253"/>
      <c r="O28" s="253"/>
      <c r="P28" s="253"/>
      <c r="W28" s="253" t="s">
        <v>34</v>
      </c>
      <c r="X28" s="253"/>
      <c r="Y28" s="253"/>
      <c r="Z28" s="253"/>
      <c r="AA28" s="253"/>
      <c r="AB28" s="253"/>
      <c r="AC28" s="253"/>
      <c r="AD28" s="253"/>
      <c r="AE28" s="253"/>
      <c r="AK28" s="253" t="s">
        <v>35</v>
      </c>
      <c r="AL28" s="253"/>
      <c r="AM28" s="253"/>
      <c r="AN28" s="253"/>
      <c r="AO28" s="253"/>
      <c r="AR28" s="32"/>
      <c r="BE28" s="244"/>
    </row>
    <row r="29" spans="2:71" s="2" customFormat="1" ht="14.45" customHeight="1">
      <c r="B29" s="36"/>
      <c r="D29" s="27" t="s">
        <v>36</v>
      </c>
      <c r="F29" s="37" t="s">
        <v>37</v>
      </c>
      <c r="L29" s="254">
        <v>0.23</v>
      </c>
      <c r="M29" s="255"/>
      <c r="N29" s="255"/>
      <c r="O29" s="255"/>
      <c r="P29" s="255"/>
      <c r="Q29" s="38"/>
      <c r="R29" s="38"/>
      <c r="S29" s="38"/>
      <c r="T29" s="38"/>
      <c r="U29" s="38"/>
      <c r="V29" s="38"/>
      <c r="W29" s="256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38"/>
      <c r="AG29" s="38"/>
      <c r="AH29" s="38"/>
      <c r="AI29" s="38"/>
      <c r="AJ29" s="38"/>
      <c r="AK29" s="256">
        <f>ROUND(AV94, 2)</f>
        <v>0</v>
      </c>
      <c r="AL29" s="255"/>
      <c r="AM29" s="255"/>
      <c r="AN29" s="255"/>
      <c r="AO29" s="255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5"/>
    </row>
    <row r="30" spans="2:71" s="2" customFormat="1" ht="14.45" customHeight="1">
      <c r="B30" s="36"/>
      <c r="F30" s="37" t="s">
        <v>38</v>
      </c>
      <c r="L30" s="254">
        <v>0.23</v>
      </c>
      <c r="M30" s="255"/>
      <c r="N30" s="255"/>
      <c r="O30" s="255"/>
      <c r="P30" s="255"/>
      <c r="Q30" s="38"/>
      <c r="R30" s="38"/>
      <c r="S30" s="38"/>
      <c r="T30" s="38"/>
      <c r="U30" s="38"/>
      <c r="V30" s="38"/>
      <c r="W30" s="256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38"/>
      <c r="AG30" s="38"/>
      <c r="AH30" s="38"/>
      <c r="AI30" s="38"/>
      <c r="AJ30" s="38"/>
      <c r="AK30" s="256">
        <f>ROUND(AW94, 2)</f>
        <v>0</v>
      </c>
      <c r="AL30" s="255"/>
      <c r="AM30" s="255"/>
      <c r="AN30" s="255"/>
      <c r="AO30" s="255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5"/>
    </row>
    <row r="31" spans="2:71" s="2" customFormat="1" ht="14.45" hidden="1" customHeight="1">
      <c r="B31" s="36"/>
      <c r="F31" s="27" t="s">
        <v>39</v>
      </c>
      <c r="L31" s="263">
        <v>0.2</v>
      </c>
      <c r="M31" s="262"/>
      <c r="N31" s="262"/>
      <c r="O31" s="262"/>
      <c r="P31" s="262"/>
      <c r="W31" s="261">
        <f>ROUND(BB94, 2)</f>
        <v>0</v>
      </c>
      <c r="X31" s="262"/>
      <c r="Y31" s="262"/>
      <c r="Z31" s="262"/>
      <c r="AA31" s="262"/>
      <c r="AB31" s="262"/>
      <c r="AC31" s="262"/>
      <c r="AD31" s="262"/>
      <c r="AE31" s="262"/>
      <c r="AK31" s="261">
        <v>0</v>
      </c>
      <c r="AL31" s="262"/>
      <c r="AM31" s="262"/>
      <c r="AN31" s="262"/>
      <c r="AO31" s="262"/>
      <c r="AR31" s="36"/>
      <c r="BE31" s="245"/>
    </row>
    <row r="32" spans="2:71" s="2" customFormat="1" ht="14.45" hidden="1" customHeight="1">
      <c r="B32" s="36"/>
      <c r="F32" s="27" t="s">
        <v>40</v>
      </c>
      <c r="L32" s="263">
        <v>0.2</v>
      </c>
      <c r="M32" s="262"/>
      <c r="N32" s="262"/>
      <c r="O32" s="262"/>
      <c r="P32" s="262"/>
      <c r="W32" s="261">
        <f>ROUND(BC94, 2)</f>
        <v>0</v>
      </c>
      <c r="X32" s="262"/>
      <c r="Y32" s="262"/>
      <c r="Z32" s="262"/>
      <c r="AA32" s="262"/>
      <c r="AB32" s="262"/>
      <c r="AC32" s="262"/>
      <c r="AD32" s="262"/>
      <c r="AE32" s="262"/>
      <c r="AK32" s="261">
        <v>0</v>
      </c>
      <c r="AL32" s="262"/>
      <c r="AM32" s="262"/>
      <c r="AN32" s="262"/>
      <c r="AO32" s="262"/>
      <c r="AR32" s="36"/>
      <c r="BE32" s="245"/>
    </row>
    <row r="33" spans="2:57" s="2" customFormat="1" ht="14.45" hidden="1" customHeight="1">
      <c r="B33" s="36"/>
      <c r="F33" s="37" t="s">
        <v>41</v>
      </c>
      <c r="L33" s="254">
        <v>0</v>
      </c>
      <c r="M33" s="255"/>
      <c r="N33" s="255"/>
      <c r="O33" s="255"/>
      <c r="P33" s="255"/>
      <c r="Q33" s="38"/>
      <c r="R33" s="38"/>
      <c r="S33" s="38"/>
      <c r="T33" s="38"/>
      <c r="U33" s="38"/>
      <c r="V33" s="38"/>
      <c r="W33" s="256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38"/>
      <c r="AG33" s="38"/>
      <c r="AH33" s="38"/>
      <c r="AI33" s="38"/>
      <c r="AJ33" s="38"/>
      <c r="AK33" s="256">
        <v>0</v>
      </c>
      <c r="AL33" s="255"/>
      <c r="AM33" s="255"/>
      <c r="AN33" s="255"/>
      <c r="AO33" s="255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5"/>
    </row>
    <row r="34" spans="2:57" s="1" customFormat="1" ht="6.95" customHeight="1">
      <c r="B34" s="32"/>
      <c r="AR34" s="32"/>
      <c r="BE34" s="244"/>
    </row>
    <row r="35" spans="2:57" s="1" customFormat="1" ht="25.9" customHeight="1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60" t="s">
        <v>44</v>
      </c>
      <c r="Y35" s="258"/>
      <c r="Z35" s="258"/>
      <c r="AA35" s="258"/>
      <c r="AB35" s="258"/>
      <c r="AC35" s="42"/>
      <c r="AD35" s="42"/>
      <c r="AE35" s="42"/>
      <c r="AF35" s="42"/>
      <c r="AG35" s="42"/>
      <c r="AH35" s="42"/>
      <c r="AI35" s="42"/>
      <c r="AJ35" s="42"/>
      <c r="AK35" s="257">
        <f>SUM(AK26:AK33)</f>
        <v>0</v>
      </c>
      <c r="AL35" s="258"/>
      <c r="AM35" s="258"/>
      <c r="AN35" s="258"/>
      <c r="AO35" s="259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51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11</v>
      </c>
      <c r="AR84" s="51"/>
    </row>
    <row r="85" spans="1:91" s="4" customFormat="1" ht="36.950000000000003" customHeight="1">
      <c r="B85" s="52"/>
      <c r="C85" s="53" t="s">
        <v>13</v>
      </c>
      <c r="L85" s="241" t="str">
        <f>K6</f>
        <v>Maštal pre mladý dobytok, jalovice, býky a výkrmový dobytok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17</v>
      </c>
      <c r="L87" s="54" t="str">
        <f>IF(K8="","",K8)</f>
        <v>Dežerice</v>
      </c>
      <c r="AI87" s="27" t="s">
        <v>19</v>
      </c>
      <c r="AM87" s="224" t="str">
        <f>IF(AN8= "","",AN8)</f>
        <v>Vyplň údaj</v>
      </c>
      <c r="AN87" s="224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20</v>
      </c>
      <c r="L89" s="3" t="str">
        <f>IF(E11= "","",E11)</f>
        <v>Peter Viktorín, Dežerice</v>
      </c>
      <c r="AI89" s="27" t="s">
        <v>26</v>
      </c>
      <c r="AM89" s="222" t="str">
        <f>IF(E17="","",E17)</f>
        <v>Miriam Kuchťáková</v>
      </c>
      <c r="AN89" s="223"/>
      <c r="AO89" s="223"/>
      <c r="AP89" s="223"/>
      <c r="AR89" s="32"/>
      <c r="AS89" s="236" t="s">
        <v>52</v>
      </c>
      <c r="AT89" s="23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25.7" customHeight="1">
      <c r="B90" s="32"/>
      <c r="C90" s="27" t="s">
        <v>24</v>
      </c>
      <c r="L90" s="3" t="str">
        <f>IF(E14= "Vyplň údaj","",E14)</f>
        <v/>
      </c>
      <c r="AI90" s="27" t="s">
        <v>29</v>
      </c>
      <c r="AM90" s="222" t="str">
        <f>IF(E20="","",E20)</f>
        <v>Ing. Bodnárová Glasová Marcela</v>
      </c>
      <c r="AN90" s="223"/>
      <c r="AO90" s="223"/>
      <c r="AP90" s="223"/>
      <c r="AR90" s="32"/>
      <c r="AS90" s="238"/>
      <c r="AT90" s="239"/>
      <c r="BD90" s="59"/>
    </row>
    <row r="91" spans="1:91" s="1" customFormat="1" ht="10.9" customHeight="1">
      <c r="B91" s="32"/>
      <c r="AR91" s="32"/>
      <c r="AS91" s="238"/>
      <c r="AT91" s="239"/>
      <c r="BD91" s="59"/>
    </row>
    <row r="92" spans="1:91" s="1" customFormat="1" ht="29.25" customHeight="1">
      <c r="B92" s="32"/>
      <c r="C92" s="266" t="s">
        <v>53</v>
      </c>
      <c r="D92" s="229"/>
      <c r="E92" s="229"/>
      <c r="F92" s="229"/>
      <c r="G92" s="229"/>
      <c r="H92" s="60"/>
      <c r="I92" s="228" t="s">
        <v>54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32" t="s">
        <v>55</v>
      </c>
      <c r="AH92" s="229"/>
      <c r="AI92" s="229"/>
      <c r="AJ92" s="229"/>
      <c r="AK92" s="229"/>
      <c r="AL92" s="229"/>
      <c r="AM92" s="229"/>
      <c r="AN92" s="228" t="s">
        <v>56</v>
      </c>
      <c r="AO92" s="229"/>
      <c r="AP92" s="230"/>
      <c r="AQ92" s="61" t="s">
        <v>57</v>
      </c>
      <c r="AR92" s="32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1280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1">
        <f>ROUND(AG95+AG96+AG100+AG103+AG104,2)</f>
        <v>0</v>
      </c>
      <c r="AH94" s="231"/>
      <c r="AI94" s="231"/>
      <c r="AJ94" s="231"/>
      <c r="AK94" s="231"/>
      <c r="AL94" s="231"/>
      <c r="AM94" s="231"/>
      <c r="AN94" s="240">
        <f t="shared" ref="AN94:AN104" si="0">SUM(AG94,AT94)</f>
        <v>0</v>
      </c>
      <c r="AO94" s="240"/>
      <c r="AP94" s="240"/>
      <c r="AQ94" s="70" t="s">
        <v>1</v>
      </c>
      <c r="AR94" s="66"/>
      <c r="AS94" s="71">
        <f>ROUND(AS95+AS96+AS100+AS103+AS104,2)</f>
        <v>0</v>
      </c>
      <c r="AT94" s="72">
        <f t="shared" ref="AT94:AT104" si="1">ROUND(SUM(AV94:AW94),2)</f>
        <v>0</v>
      </c>
      <c r="AU94" s="73">
        <f>ROUND(AU95+AU96+AU100+AU103+AU104,5)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ROUND(AZ95+AZ96+AZ100+AZ103+AZ104,2)</f>
        <v>0</v>
      </c>
      <c r="BA94" s="72">
        <f>ROUND(BA95+BA96+BA100+BA103+BA104,2)</f>
        <v>0</v>
      </c>
      <c r="BB94" s="72">
        <f>ROUND(BB95+BB96+BB100+BB103+BB104,2)</f>
        <v>0</v>
      </c>
      <c r="BC94" s="72">
        <f>ROUND(BC95+BC96+BC100+BC103+BC104,2)</f>
        <v>0</v>
      </c>
      <c r="BD94" s="74">
        <f>ROUND(BD95+BD96+BD100+BD103+BD104,2)</f>
        <v>0</v>
      </c>
      <c r="BS94" s="75" t="s">
        <v>70</v>
      </c>
      <c r="BT94" s="75" t="s">
        <v>71</v>
      </c>
      <c r="BU94" s="76" t="s">
        <v>72</v>
      </c>
      <c r="BV94" s="75" t="s">
        <v>73</v>
      </c>
      <c r="BW94" s="75" t="s">
        <v>4</v>
      </c>
      <c r="BX94" s="75" t="s">
        <v>74</v>
      </c>
      <c r="CL94" s="75" t="s">
        <v>1</v>
      </c>
    </row>
    <row r="95" spans="1:91" s="6" customFormat="1" ht="25.9" customHeight="1">
      <c r="A95" s="77" t="s">
        <v>75</v>
      </c>
      <c r="B95" s="78"/>
      <c r="C95" s="79"/>
      <c r="D95" s="267" t="s">
        <v>76</v>
      </c>
      <c r="E95" s="264"/>
      <c r="F95" s="264"/>
      <c r="G95" s="264"/>
      <c r="H95" s="264"/>
      <c r="I95" s="198"/>
      <c r="J95" s="264" t="s">
        <v>77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20">
        <f>'SO101 - Maštal'!J30</f>
        <v>0</v>
      </c>
      <c r="AH95" s="221"/>
      <c r="AI95" s="221"/>
      <c r="AJ95" s="221"/>
      <c r="AK95" s="221"/>
      <c r="AL95" s="221"/>
      <c r="AM95" s="221"/>
      <c r="AN95" s="220">
        <f t="shared" si="0"/>
        <v>0</v>
      </c>
      <c r="AO95" s="221"/>
      <c r="AP95" s="227"/>
      <c r="AQ95" s="80" t="s">
        <v>78</v>
      </c>
      <c r="AR95" s="78"/>
      <c r="AS95" s="81">
        <v>0</v>
      </c>
      <c r="AT95" s="82">
        <f t="shared" si="1"/>
        <v>0</v>
      </c>
      <c r="AU95" s="83">
        <f>'SO101 - Maštal'!P132</f>
        <v>0</v>
      </c>
      <c r="AV95" s="82">
        <f>'SO101 - Maštal'!J33</f>
        <v>0</v>
      </c>
      <c r="AW95" s="82">
        <f>'SO101 - Maštal'!J34</f>
        <v>0</v>
      </c>
      <c r="AX95" s="82">
        <f>'SO101 - Maštal'!J35</f>
        <v>0</v>
      </c>
      <c r="AY95" s="82">
        <f>'SO101 - Maštal'!J36</f>
        <v>0</v>
      </c>
      <c r="AZ95" s="82">
        <f>'SO101 - Maštal'!F33</f>
        <v>0</v>
      </c>
      <c r="BA95" s="82">
        <f>'SO101 - Maštal'!F34</f>
        <v>0</v>
      </c>
      <c r="BB95" s="82">
        <f>'SO101 - Maštal'!F35</f>
        <v>0</v>
      </c>
      <c r="BC95" s="82">
        <f>'SO101 - Maštal'!F36</f>
        <v>0</v>
      </c>
      <c r="BD95" s="84">
        <f>'SO101 - Maštal'!F37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6" customFormat="1" ht="25.9" customHeight="1">
      <c r="B96" s="78"/>
      <c r="C96" s="79"/>
      <c r="D96" s="267" t="s">
        <v>81</v>
      </c>
      <c r="E96" s="264"/>
      <c r="F96" s="264"/>
      <c r="G96" s="264"/>
      <c r="H96" s="264"/>
      <c r="I96" s="198"/>
      <c r="J96" s="264" t="s">
        <v>82</v>
      </c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33">
        <f>ROUND(SUM(AG97:AG99),2)</f>
        <v>0</v>
      </c>
      <c r="AH96" s="221"/>
      <c r="AI96" s="221"/>
      <c r="AJ96" s="221"/>
      <c r="AK96" s="221"/>
      <c r="AL96" s="221"/>
      <c r="AM96" s="221"/>
      <c r="AN96" s="220">
        <f t="shared" si="0"/>
        <v>0</v>
      </c>
      <c r="AO96" s="221"/>
      <c r="AP96" s="227"/>
      <c r="AQ96" s="80" t="s">
        <v>78</v>
      </c>
      <c r="AR96" s="78"/>
      <c r="AS96" s="81">
        <f>ROUND(SUM(AS97:AS99),2)</f>
        <v>0</v>
      </c>
      <c r="AT96" s="82">
        <f t="shared" si="1"/>
        <v>0</v>
      </c>
      <c r="AU96" s="83">
        <f>ROUND(SUM(AU97:AU99),5)</f>
        <v>0</v>
      </c>
      <c r="AV96" s="82">
        <f>ROUND(AZ96*L29,2)</f>
        <v>0</v>
      </c>
      <c r="AW96" s="82">
        <f>ROUND(BA96*L30,2)</f>
        <v>0</v>
      </c>
      <c r="AX96" s="82">
        <f>ROUND(BB96*L29,2)</f>
        <v>0</v>
      </c>
      <c r="AY96" s="82">
        <f>ROUND(BC96*L30,2)</f>
        <v>0</v>
      </c>
      <c r="AZ96" s="82">
        <f>ROUND(SUM(AZ97:AZ99),2)</f>
        <v>0</v>
      </c>
      <c r="BA96" s="82">
        <f>ROUND(SUM(BA97:BA99),2)</f>
        <v>0</v>
      </c>
      <c r="BB96" s="82">
        <f>ROUND(SUM(BB97:BB99),2)</f>
        <v>0</v>
      </c>
      <c r="BC96" s="82">
        <f>ROUND(SUM(BC97:BC99),2)</f>
        <v>0</v>
      </c>
      <c r="BD96" s="84">
        <f>ROUND(SUM(BD97:BD99),2)</f>
        <v>0</v>
      </c>
      <c r="BS96" s="85" t="s">
        <v>70</v>
      </c>
      <c r="BT96" s="85" t="s">
        <v>79</v>
      </c>
      <c r="BU96" s="85" t="s">
        <v>72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91" s="3" customFormat="1" ht="25.9" customHeight="1">
      <c r="A97" s="77" t="s">
        <v>75</v>
      </c>
      <c r="B97" s="51"/>
      <c r="C97" s="9"/>
      <c r="D97" s="9"/>
      <c r="E97" s="265" t="s">
        <v>84</v>
      </c>
      <c r="F97" s="265"/>
      <c r="G97" s="265"/>
      <c r="H97" s="265"/>
      <c r="I97" s="265"/>
      <c r="J97" s="9"/>
      <c r="K97" s="265" t="s">
        <v>85</v>
      </c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25">
        <f>'1.1 - Studňa a napojenie ...'!J32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86" t="s">
        <v>86</v>
      </c>
      <c r="AR97" s="51"/>
      <c r="AS97" s="87">
        <v>0</v>
      </c>
      <c r="AT97" s="88">
        <f t="shared" si="1"/>
        <v>0</v>
      </c>
      <c r="AU97" s="89">
        <f>'1.1 - Studňa a napojenie ...'!P138</f>
        <v>0</v>
      </c>
      <c r="AV97" s="88">
        <f>'1.1 - Studňa a napojenie ...'!J35</f>
        <v>0</v>
      </c>
      <c r="AW97" s="88">
        <f>'1.1 - Studňa a napojenie ...'!J36</f>
        <v>0</v>
      </c>
      <c r="AX97" s="88">
        <f>'1.1 - Studňa a napojenie ...'!J37</f>
        <v>0</v>
      </c>
      <c r="AY97" s="88">
        <f>'1.1 - Studňa a napojenie ...'!J38</f>
        <v>0</v>
      </c>
      <c r="AZ97" s="88">
        <f>'1.1 - Studňa a napojenie ...'!F35</f>
        <v>0</v>
      </c>
      <c r="BA97" s="88">
        <f>'1.1 - Studňa a napojenie ...'!F36</f>
        <v>0</v>
      </c>
      <c r="BB97" s="88">
        <f>'1.1 - Studňa a napojenie ...'!F37</f>
        <v>0</v>
      </c>
      <c r="BC97" s="88">
        <f>'1.1 - Studňa a napojenie ...'!F38</f>
        <v>0</v>
      </c>
      <c r="BD97" s="90">
        <f>'1.1 - Studňa a napojenie ...'!F39</f>
        <v>0</v>
      </c>
      <c r="BT97" s="25" t="s">
        <v>87</v>
      </c>
      <c r="BV97" s="25" t="s">
        <v>73</v>
      </c>
      <c r="BW97" s="25" t="s">
        <v>88</v>
      </c>
      <c r="BX97" s="25" t="s">
        <v>83</v>
      </c>
      <c r="CL97" s="25" t="s">
        <v>1</v>
      </c>
    </row>
    <row r="98" spans="1:91" s="3" customFormat="1" ht="25.9" customHeight="1">
      <c r="A98" s="77" t="s">
        <v>75</v>
      </c>
      <c r="B98" s="51"/>
      <c r="C98" s="9"/>
      <c r="D98" s="9"/>
      <c r="E98" s="265" t="s">
        <v>89</v>
      </c>
      <c r="F98" s="265"/>
      <c r="G98" s="265"/>
      <c r="H98" s="265"/>
      <c r="I98" s="265"/>
      <c r="J98" s="9"/>
      <c r="K98" s="265" t="s">
        <v>90</v>
      </c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25">
        <f>'1.2 - Dažďová kanalizácia'!J32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86" t="s">
        <v>86</v>
      </c>
      <c r="AR98" s="51"/>
      <c r="AS98" s="87">
        <v>0</v>
      </c>
      <c r="AT98" s="88">
        <f t="shared" si="1"/>
        <v>0</v>
      </c>
      <c r="AU98" s="89">
        <f>'1.2 - Dažďová kanalizácia'!P129</f>
        <v>0</v>
      </c>
      <c r="AV98" s="88">
        <f>'1.2 - Dažďová kanalizácia'!J35</f>
        <v>0</v>
      </c>
      <c r="AW98" s="88">
        <f>'1.2 - Dažďová kanalizácia'!J36</f>
        <v>0</v>
      </c>
      <c r="AX98" s="88">
        <f>'1.2 - Dažďová kanalizácia'!J37</f>
        <v>0</v>
      </c>
      <c r="AY98" s="88">
        <f>'1.2 - Dažďová kanalizácia'!J38</f>
        <v>0</v>
      </c>
      <c r="AZ98" s="88">
        <f>'1.2 - Dažďová kanalizácia'!F35</f>
        <v>0</v>
      </c>
      <c r="BA98" s="88">
        <f>'1.2 - Dažďová kanalizácia'!F36</f>
        <v>0</v>
      </c>
      <c r="BB98" s="88">
        <f>'1.2 - Dažďová kanalizácia'!F37</f>
        <v>0</v>
      </c>
      <c r="BC98" s="88">
        <f>'1.2 - Dažďová kanalizácia'!F38</f>
        <v>0</v>
      </c>
      <c r="BD98" s="90">
        <f>'1.2 - Dažďová kanalizácia'!F39</f>
        <v>0</v>
      </c>
      <c r="BT98" s="25" t="s">
        <v>87</v>
      </c>
      <c r="BV98" s="25" t="s">
        <v>73</v>
      </c>
      <c r="BW98" s="25" t="s">
        <v>91</v>
      </c>
      <c r="BX98" s="25" t="s">
        <v>83</v>
      </c>
      <c r="CL98" s="25" t="s">
        <v>1</v>
      </c>
    </row>
    <row r="99" spans="1:91" s="3" customFormat="1" ht="25.9" customHeight="1">
      <c r="A99" s="77" t="s">
        <v>75</v>
      </c>
      <c r="B99" s="51"/>
      <c r="C99" s="9"/>
      <c r="D99" s="9"/>
      <c r="E99" s="265" t="s">
        <v>92</v>
      </c>
      <c r="F99" s="265"/>
      <c r="G99" s="265"/>
      <c r="H99" s="265"/>
      <c r="I99" s="265"/>
      <c r="J99" s="9"/>
      <c r="K99" s="265" t="s">
        <v>93</v>
      </c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25">
        <f>'1.3 - Žumpa'!J32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86" t="s">
        <v>86</v>
      </c>
      <c r="AR99" s="51"/>
      <c r="AS99" s="87">
        <v>0</v>
      </c>
      <c r="AT99" s="88">
        <f t="shared" si="1"/>
        <v>0</v>
      </c>
      <c r="AU99" s="89">
        <f>'1.3 - Žumpa'!P125</f>
        <v>0</v>
      </c>
      <c r="AV99" s="88">
        <f>'1.3 - Žumpa'!J35</f>
        <v>0</v>
      </c>
      <c r="AW99" s="88">
        <f>'1.3 - Žumpa'!J36</f>
        <v>0</v>
      </c>
      <c r="AX99" s="88">
        <f>'1.3 - Žumpa'!J37</f>
        <v>0</v>
      </c>
      <c r="AY99" s="88">
        <f>'1.3 - Žumpa'!J38</f>
        <v>0</v>
      </c>
      <c r="AZ99" s="88">
        <f>'1.3 - Žumpa'!F35</f>
        <v>0</v>
      </c>
      <c r="BA99" s="88">
        <f>'1.3 - Žumpa'!F36</f>
        <v>0</v>
      </c>
      <c r="BB99" s="88">
        <f>'1.3 - Žumpa'!F37</f>
        <v>0</v>
      </c>
      <c r="BC99" s="88">
        <f>'1.3 - Žumpa'!F38</f>
        <v>0</v>
      </c>
      <c r="BD99" s="90">
        <f>'1.3 - Žumpa'!F39</f>
        <v>0</v>
      </c>
      <c r="BT99" s="25" t="s">
        <v>87</v>
      </c>
      <c r="BV99" s="25" t="s">
        <v>73</v>
      </c>
      <c r="BW99" s="25" t="s">
        <v>94</v>
      </c>
      <c r="BX99" s="25" t="s">
        <v>83</v>
      </c>
      <c r="CL99" s="25" t="s">
        <v>1</v>
      </c>
    </row>
    <row r="100" spans="1:91" s="6" customFormat="1" ht="25.9" customHeight="1">
      <c r="B100" s="78"/>
      <c r="C100" s="79"/>
      <c r="D100" s="267" t="s">
        <v>95</v>
      </c>
      <c r="E100" s="264"/>
      <c r="F100" s="264"/>
      <c r="G100" s="264"/>
      <c r="H100" s="264"/>
      <c r="I100" s="198"/>
      <c r="J100" s="264" t="s">
        <v>96</v>
      </c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33">
        <f>ROUND(SUM(AG101:AG102),2)</f>
        <v>0</v>
      </c>
      <c r="AH100" s="221"/>
      <c r="AI100" s="221"/>
      <c r="AJ100" s="221"/>
      <c r="AK100" s="221"/>
      <c r="AL100" s="221"/>
      <c r="AM100" s="221"/>
      <c r="AN100" s="220">
        <f t="shared" si="0"/>
        <v>0</v>
      </c>
      <c r="AO100" s="221"/>
      <c r="AP100" s="227"/>
      <c r="AQ100" s="80" t="s">
        <v>78</v>
      </c>
      <c r="AR100" s="78"/>
      <c r="AS100" s="81">
        <f>ROUND(SUM(AS101:AS102),2)</f>
        <v>0</v>
      </c>
      <c r="AT100" s="82">
        <f t="shared" si="1"/>
        <v>0</v>
      </c>
      <c r="AU100" s="83">
        <f>ROUND(SUM(AU101:AU102),5)</f>
        <v>0</v>
      </c>
      <c r="AV100" s="82">
        <f>ROUND(AZ100*L29,2)</f>
        <v>0</v>
      </c>
      <c r="AW100" s="82">
        <f>ROUND(BA100*L30,2)</f>
        <v>0</v>
      </c>
      <c r="AX100" s="82">
        <f>ROUND(BB100*L29,2)</f>
        <v>0</v>
      </c>
      <c r="AY100" s="82">
        <f>ROUND(BC100*L30,2)</f>
        <v>0</v>
      </c>
      <c r="AZ100" s="82">
        <f>ROUND(SUM(AZ101:AZ102),2)</f>
        <v>0</v>
      </c>
      <c r="BA100" s="82">
        <f>ROUND(SUM(BA101:BA102),2)</f>
        <v>0</v>
      </c>
      <c r="BB100" s="82">
        <f>ROUND(SUM(BB101:BB102),2)</f>
        <v>0</v>
      </c>
      <c r="BC100" s="82">
        <f>ROUND(SUM(BC101:BC102),2)</f>
        <v>0</v>
      </c>
      <c r="BD100" s="84">
        <f>ROUND(SUM(BD101:BD102),2)</f>
        <v>0</v>
      </c>
      <c r="BS100" s="85" t="s">
        <v>70</v>
      </c>
      <c r="BT100" s="85" t="s">
        <v>79</v>
      </c>
      <c r="BU100" s="85" t="s">
        <v>72</v>
      </c>
      <c r="BV100" s="85" t="s">
        <v>73</v>
      </c>
      <c r="BW100" s="85" t="s">
        <v>97</v>
      </c>
      <c r="BX100" s="85" t="s">
        <v>4</v>
      </c>
      <c r="CL100" s="85" t="s">
        <v>1</v>
      </c>
      <c r="CM100" s="85" t="s">
        <v>71</v>
      </c>
    </row>
    <row r="101" spans="1:91" s="3" customFormat="1" ht="25.9" customHeight="1">
      <c r="A101" s="77" t="s">
        <v>75</v>
      </c>
      <c r="B101" s="51"/>
      <c r="C101" s="9"/>
      <c r="D101" s="9"/>
      <c r="E101" s="265" t="s">
        <v>92</v>
      </c>
      <c r="F101" s="265"/>
      <c r="G101" s="265"/>
      <c r="H101" s="265"/>
      <c r="I101" s="265"/>
      <c r="J101" s="9"/>
      <c r="K101" s="265" t="s">
        <v>98</v>
      </c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25">
        <f>'1.3 - Elektroinštalácia +...'!J32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86" t="s">
        <v>86</v>
      </c>
      <c r="AR101" s="51"/>
      <c r="AS101" s="87">
        <v>0</v>
      </c>
      <c r="AT101" s="88">
        <f t="shared" si="1"/>
        <v>0</v>
      </c>
      <c r="AU101" s="89">
        <f>'1.3 - Elektroinštalácia +...'!P125</f>
        <v>0</v>
      </c>
      <c r="AV101" s="88">
        <f>'1.3 - Elektroinštalácia +...'!J35</f>
        <v>0</v>
      </c>
      <c r="AW101" s="88">
        <f>'1.3 - Elektroinštalácia +...'!J36</f>
        <v>0</v>
      </c>
      <c r="AX101" s="88">
        <f>'1.3 - Elektroinštalácia +...'!J37</f>
        <v>0</v>
      </c>
      <c r="AY101" s="88">
        <f>'1.3 - Elektroinštalácia +...'!J38</f>
        <v>0</v>
      </c>
      <c r="AZ101" s="88">
        <f>'1.3 - Elektroinštalácia +...'!F35</f>
        <v>0</v>
      </c>
      <c r="BA101" s="88">
        <f>'1.3 - Elektroinštalácia +...'!F36</f>
        <v>0</v>
      </c>
      <c r="BB101" s="88">
        <f>'1.3 - Elektroinštalácia +...'!F37</f>
        <v>0</v>
      </c>
      <c r="BC101" s="88">
        <f>'1.3 - Elektroinštalácia +...'!F38</f>
        <v>0</v>
      </c>
      <c r="BD101" s="90">
        <f>'1.3 - Elektroinštalácia +...'!F39</f>
        <v>0</v>
      </c>
      <c r="BT101" s="25" t="s">
        <v>87</v>
      </c>
      <c r="BV101" s="25" t="s">
        <v>73</v>
      </c>
      <c r="BW101" s="25" t="s">
        <v>99</v>
      </c>
      <c r="BX101" s="25" t="s">
        <v>97</v>
      </c>
      <c r="CL101" s="25" t="s">
        <v>1</v>
      </c>
    </row>
    <row r="102" spans="1:91" s="3" customFormat="1" ht="25.9" customHeight="1">
      <c r="A102" s="77" t="s">
        <v>75</v>
      </c>
      <c r="B102" s="51"/>
      <c r="C102" s="9"/>
      <c r="D102" s="9"/>
      <c r="E102" s="265" t="s">
        <v>100</v>
      </c>
      <c r="F102" s="265"/>
      <c r="G102" s="265"/>
      <c r="H102" s="265"/>
      <c r="I102" s="265"/>
      <c r="J102" s="9"/>
      <c r="K102" s="265" t="s">
        <v>101</v>
      </c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25">
        <f>'1.4 - Bleskozvod + uzemnenie'!J32</f>
        <v>0</v>
      </c>
      <c r="AH102" s="226"/>
      <c r="AI102" s="226"/>
      <c r="AJ102" s="226"/>
      <c r="AK102" s="226"/>
      <c r="AL102" s="226"/>
      <c r="AM102" s="226"/>
      <c r="AN102" s="225">
        <f t="shared" si="0"/>
        <v>0</v>
      </c>
      <c r="AO102" s="226"/>
      <c r="AP102" s="226"/>
      <c r="AQ102" s="86" t="s">
        <v>86</v>
      </c>
      <c r="AR102" s="51"/>
      <c r="AS102" s="87">
        <v>0</v>
      </c>
      <c r="AT102" s="88">
        <f t="shared" si="1"/>
        <v>0</v>
      </c>
      <c r="AU102" s="89">
        <f>'1.4 - Bleskozvod + uzemnenie'!P124</f>
        <v>0</v>
      </c>
      <c r="AV102" s="88">
        <f>'1.4 - Bleskozvod + uzemnenie'!J35</f>
        <v>0</v>
      </c>
      <c r="AW102" s="88">
        <f>'1.4 - Bleskozvod + uzemnenie'!J36</f>
        <v>0</v>
      </c>
      <c r="AX102" s="88">
        <f>'1.4 - Bleskozvod + uzemnenie'!J37</f>
        <v>0</v>
      </c>
      <c r="AY102" s="88">
        <f>'1.4 - Bleskozvod + uzemnenie'!J38</f>
        <v>0</v>
      </c>
      <c r="AZ102" s="88">
        <f>'1.4 - Bleskozvod + uzemnenie'!F35</f>
        <v>0</v>
      </c>
      <c r="BA102" s="88">
        <f>'1.4 - Bleskozvod + uzemnenie'!F36</f>
        <v>0</v>
      </c>
      <c r="BB102" s="88">
        <f>'1.4 - Bleskozvod + uzemnenie'!F37</f>
        <v>0</v>
      </c>
      <c r="BC102" s="88">
        <f>'1.4 - Bleskozvod + uzemnenie'!F38</f>
        <v>0</v>
      </c>
      <c r="BD102" s="90">
        <f>'1.4 - Bleskozvod + uzemnenie'!F39</f>
        <v>0</v>
      </c>
      <c r="BT102" s="25" t="s">
        <v>87</v>
      </c>
      <c r="BV102" s="25" t="s">
        <v>73</v>
      </c>
      <c r="BW102" s="25" t="s">
        <v>102</v>
      </c>
      <c r="BX102" s="25" t="s">
        <v>97</v>
      </c>
      <c r="CL102" s="25" t="s">
        <v>1</v>
      </c>
    </row>
    <row r="103" spans="1:91" s="6" customFormat="1" ht="25.9" customHeight="1">
      <c r="A103" s="77" t="s">
        <v>75</v>
      </c>
      <c r="B103" s="78"/>
      <c r="C103" s="79"/>
      <c r="D103" s="267" t="s">
        <v>103</v>
      </c>
      <c r="E103" s="264"/>
      <c r="F103" s="264"/>
      <c r="G103" s="264"/>
      <c r="H103" s="264"/>
      <c r="I103" s="198"/>
      <c r="J103" s="264" t="s">
        <v>104</v>
      </c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20">
        <f>'SO104 - Technológia pre m...'!J30</f>
        <v>0</v>
      </c>
      <c r="AH103" s="221"/>
      <c r="AI103" s="221"/>
      <c r="AJ103" s="221"/>
      <c r="AK103" s="221"/>
      <c r="AL103" s="221"/>
      <c r="AM103" s="221"/>
      <c r="AN103" s="220">
        <f t="shared" si="0"/>
        <v>0</v>
      </c>
      <c r="AO103" s="221"/>
      <c r="AP103" s="227"/>
      <c r="AQ103" s="80" t="s">
        <v>78</v>
      </c>
      <c r="AR103" s="78"/>
      <c r="AS103" s="81">
        <v>0</v>
      </c>
      <c r="AT103" s="82">
        <f t="shared" si="1"/>
        <v>0</v>
      </c>
      <c r="AU103" s="83">
        <f>'SO104 - Technológia pre m...'!P122</f>
        <v>0</v>
      </c>
      <c r="AV103" s="82">
        <f>'SO104 - Technológia pre m...'!J33</f>
        <v>0</v>
      </c>
      <c r="AW103" s="82">
        <f>'SO104 - Technológia pre m...'!J34</f>
        <v>0</v>
      </c>
      <c r="AX103" s="82">
        <f>'SO104 - Technológia pre m...'!J35</f>
        <v>0</v>
      </c>
      <c r="AY103" s="82">
        <f>'SO104 - Technológia pre m...'!J36</f>
        <v>0</v>
      </c>
      <c r="AZ103" s="82">
        <f>'SO104 - Technológia pre m...'!F33</f>
        <v>0</v>
      </c>
      <c r="BA103" s="82">
        <f>'SO104 - Technológia pre m...'!F34</f>
        <v>0</v>
      </c>
      <c r="BB103" s="82">
        <f>'SO104 - Technológia pre m...'!F35</f>
        <v>0</v>
      </c>
      <c r="BC103" s="82">
        <f>'SO104 - Technológia pre m...'!F36</f>
        <v>0</v>
      </c>
      <c r="BD103" s="84">
        <f>'SO104 - Technológia pre m...'!F37</f>
        <v>0</v>
      </c>
      <c r="BT103" s="85" t="s">
        <v>79</v>
      </c>
      <c r="BV103" s="85" t="s">
        <v>73</v>
      </c>
      <c r="BW103" s="85" t="s">
        <v>105</v>
      </c>
      <c r="BX103" s="85" t="s">
        <v>4</v>
      </c>
      <c r="CL103" s="85" t="s">
        <v>1</v>
      </c>
      <c r="CM103" s="85" t="s">
        <v>71</v>
      </c>
    </row>
    <row r="104" spans="1:91" s="6" customFormat="1" ht="25.9" customHeight="1">
      <c r="A104" s="77" t="s">
        <v>75</v>
      </c>
      <c r="B104" s="78"/>
      <c r="C104" s="79"/>
      <c r="D104" s="267" t="s">
        <v>106</v>
      </c>
      <c r="E104" s="264"/>
      <c r="F104" s="264"/>
      <c r="G104" s="264"/>
      <c r="H104" s="264"/>
      <c r="I104" s="198"/>
      <c r="J104" s="264" t="s">
        <v>1281</v>
      </c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20">
        <f>'SO105 - Spevnené plochy (...'!J30</f>
        <v>0</v>
      </c>
      <c r="AH104" s="221"/>
      <c r="AI104" s="221"/>
      <c r="AJ104" s="221"/>
      <c r="AK104" s="221"/>
      <c r="AL104" s="221"/>
      <c r="AM104" s="221"/>
      <c r="AN104" s="220">
        <f t="shared" si="0"/>
        <v>0</v>
      </c>
      <c r="AO104" s="221"/>
      <c r="AP104" s="227"/>
      <c r="AQ104" s="80" t="s">
        <v>78</v>
      </c>
      <c r="AR104" s="78"/>
      <c r="AS104" s="81">
        <v>0</v>
      </c>
      <c r="AT104" s="82">
        <f t="shared" si="1"/>
        <v>0</v>
      </c>
      <c r="AU104" s="83">
        <f>'SO105 - Spevnené plochy (...'!P120</f>
        <v>0</v>
      </c>
      <c r="AV104" s="82">
        <f>'SO105 - Spevnené plochy (...'!J33</f>
        <v>0</v>
      </c>
      <c r="AW104" s="82">
        <f>'SO105 - Spevnené plochy (...'!J34</f>
        <v>0</v>
      </c>
      <c r="AX104" s="82">
        <f>'SO105 - Spevnené plochy (...'!J35</f>
        <v>0</v>
      </c>
      <c r="AY104" s="82">
        <f>'SO105 - Spevnené plochy (...'!J36</f>
        <v>0</v>
      </c>
      <c r="AZ104" s="82">
        <f>'SO105 - Spevnené plochy (...'!F33</f>
        <v>0</v>
      </c>
      <c r="BA104" s="82">
        <f>'SO105 - Spevnené plochy (...'!F34</f>
        <v>0</v>
      </c>
      <c r="BB104" s="82">
        <f>'SO105 - Spevnené plochy (...'!F35</f>
        <v>0</v>
      </c>
      <c r="BC104" s="82">
        <f>'SO105 - Spevnené plochy (...'!F36</f>
        <v>0</v>
      </c>
      <c r="BD104" s="84">
        <f>'SO105 - Spevnené plochy (...'!F37</f>
        <v>0</v>
      </c>
      <c r="BT104" s="85" t="s">
        <v>79</v>
      </c>
      <c r="BV104" s="85" t="s">
        <v>73</v>
      </c>
      <c r="BW104" s="85" t="s">
        <v>107</v>
      </c>
      <c r="BX104" s="85" t="s">
        <v>4</v>
      </c>
      <c r="CL104" s="85" t="s">
        <v>1</v>
      </c>
      <c r="CM104" s="85" t="s">
        <v>71</v>
      </c>
    </row>
    <row r="105" spans="1:91" s="1" customFormat="1" ht="30" customHeight="1">
      <c r="B105" s="32"/>
      <c r="AR105" s="32"/>
    </row>
    <row r="106" spans="1:91" s="1" customFormat="1" ht="30" customHeight="1">
      <c r="B106" s="32"/>
      <c r="C106" s="199" t="s">
        <v>1276</v>
      </c>
      <c r="AG106" s="268">
        <f>AG107</f>
        <v>0</v>
      </c>
      <c r="AH106" s="268"/>
      <c r="AI106" s="268"/>
      <c r="AJ106" s="268"/>
      <c r="AK106" s="268"/>
      <c r="AL106" s="268"/>
      <c r="AM106" s="268"/>
      <c r="AN106" s="268">
        <f>AN107</f>
        <v>0</v>
      </c>
      <c r="AO106" s="268"/>
      <c r="AP106" s="268"/>
      <c r="AQ106" s="200"/>
      <c r="AR106" s="32"/>
      <c r="AS106" s="201" t="s">
        <v>1277</v>
      </c>
      <c r="AT106" s="202" t="s">
        <v>1278</v>
      </c>
      <c r="AU106" s="202" t="s">
        <v>36</v>
      </c>
      <c r="AV106" s="203" t="s">
        <v>59</v>
      </c>
    </row>
    <row r="107" spans="1:91" s="6" customFormat="1" ht="25.9" customHeight="1">
      <c r="A107" s="77"/>
      <c r="B107" s="78"/>
      <c r="C107" s="79"/>
      <c r="D107" s="267"/>
      <c r="E107" s="264"/>
      <c r="F107" s="264"/>
      <c r="G107" s="264"/>
      <c r="H107" s="264"/>
      <c r="I107" s="198"/>
      <c r="J107" s="264" t="s">
        <v>1283</v>
      </c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20">
        <f>AG94*0.025</f>
        <v>0</v>
      </c>
      <c r="AH107" s="221"/>
      <c r="AI107" s="221"/>
      <c r="AJ107" s="221"/>
      <c r="AK107" s="221"/>
      <c r="AL107" s="221"/>
      <c r="AM107" s="221"/>
      <c r="AN107" s="220">
        <f>AG107*1.23</f>
        <v>0</v>
      </c>
      <c r="AO107" s="221"/>
      <c r="AP107" s="227"/>
      <c r="AQ107" s="80"/>
      <c r="AR107" s="78"/>
      <c r="AS107" s="81"/>
      <c r="AT107" s="82"/>
      <c r="AU107" s="83"/>
      <c r="AV107" s="82"/>
      <c r="AW107" s="82"/>
      <c r="AX107" s="82"/>
      <c r="AY107" s="82"/>
      <c r="AZ107" s="82"/>
      <c r="BA107" s="82"/>
      <c r="BB107" s="82"/>
      <c r="BC107" s="82"/>
      <c r="BD107" s="84"/>
      <c r="BT107" s="85"/>
      <c r="BV107" s="85"/>
      <c r="BW107" s="85"/>
      <c r="BX107" s="85"/>
      <c r="CL107" s="85"/>
      <c r="CM107" s="85"/>
    </row>
    <row r="108" spans="1:91" s="208" customFormat="1" ht="21" customHeight="1">
      <c r="A108" s="204"/>
      <c r="B108" s="205"/>
      <c r="C108" s="206"/>
      <c r="F108" s="212"/>
      <c r="G108" s="212"/>
      <c r="H108" s="212"/>
      <c r="I108" s="212"/>
      <c r="J108" s="212"/>
      <c r="K108" s="213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5"/>
      <c r="AJ108" s="216"/>
      <c r="AK108" s="216"/>
      <c r="AL108" s="216"/>
      <c r="AM108" s="216"/>
      <c r="AQ108" s="207"/>
      <c r="AR108" s="205"/>
      <c r="AS108" s="210"/>
      <c r="AT108" s="210"/>
      <c r="AU108" s="211"/>
      <c r="AV108" s="210"/>
      <c r="AW108" s="210"/>
      <c r="AX108" s="210"/>
      <c r="AY108" s="210"/>
      <c r="AZ108" s="210"/>
      <c r="BA108" s="210"/>
      <c r="BB108" s="210"/>
      <c r="BC108" s="210"/>
      <c r="BD108" s="210"/>
      <c r="BT108" s="209"/>
      <c r="BV108" s="209"/>
      <c r="BW108" s="209"/>
      <c r="BX108" s="209"/>
      <c r="CL108" s="209"/>
      <c r="CM108" s="209"/>
    </row>
    <row r="109" spans="1:91" s="6" customFormat="1" ht="29.45" customHeight="1">
      <c r="A109" s="77"/>
      <c r="B109" s="78"/>
      <c r="C109" s="199" t="s">
        <v>1282</v>
      </c>
      <c r="D109" s="217"/>
      <c r="E109" s="217"/>
      <c r="F109" s="217"/>
      <c r="G109" s="217"/>
      <c r="H109" s="217"/>
      <c r="I109" s="218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G109" s="268">
        <f>AG94+AG106</f>
        <v>0</v>
      </c>
      <c r="AH109" s="268"/>
      <c r="AI109" s="268"/>
      <c r="AJ109" s="268"/>
      <c r="AK109" s="268"/>
      <c r="AL109" s="268"/>
      <c r="AM109" s="268"/>
      <c r="AN109" s="268">
        <f>AN94+AN106</f>
        <v>0</v>
      </c>
      <c r="AO109" s="268"/>
      <c r="AP109" s="268"/>
      <c r="AQ109" s="80"/>
      <c r="AR109" s="78"/>
      <c r="AS109" s="82"/>
      <c r="AT109" s="82"/>
      <c r="AU109" s="83"/>
      <c r="AV109" s="82"/>
      <c r="AW109" s="82"/>
      <c r="AX109" s="82"/>
      <c r="AY109" s="82"/>
      <c r="AZ109" s="82"/>
      <c r="BA109" s="82"/>
      <c r="BB109" s="82"/>
      <c r="BC109" s="82"/>
      <c r="BD109" s="82"/>
      <c r="BT109" s="85"/>
      <c r="BV109" s="85"/>
      <c r="BW109" s="85"/>
      <c r="BX109" s="85"/>
      <c r="CL109" s="85"/>
      <c r="CM109" s="85"/>
    </row>
    <row r="110" spans="1:91" s="208" customFormat="1" ht="21" customHeight="1">
      <c r="A110" s="204"/>
      <c r="B110" s="205"/>
      <c r="C110" s="206"/>
      <c r="F110" s="212"/>
      <c r="G110" s="212"/>
      <c r="H110" s="212"/>
      <c r="I110" s="212"/>
      <c r="J110" s="212"/>
      <c r="K110" s="213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5"/>
      <c r="AJ110" s="216"/>
      <c r="AK110" s="216"/>
      <c r="AL110" s="216"/>
      <c r="AM110" s="216"/>
      <c r="AN110" s="215"/>
      <c r="AO110" s="216"/>
      <c r="AP110" s="216"/>
      <c r="AQ110" s="207"/>
      <c r="AR110" s="205"/>
      <c r="AS110" s="210"/>
      <c r="AT110" s="210"/>
      <c r="AU110" s="211"/>
      <c r="AV110" s="210"/>
      <c r="AW110" s="210"/>
      <c r="AX110" s="210"/>
      <c r="AY110" s="210"/>
      <c r="AZ110" s="210"/>
      <c r="BA110" s="210"/>
      <c r="BB110" s="210"/>
      <c r="BC110" s="210"/>
      <c r="BD110" s="210"/>
      <c r="BT110" s="209"/>
      <c r="BV110" s="209"/>
      <c r="BW110" s="209"/>
      <c r="BX110" s="209"/>
      <c r="CL110" s="209"/>
      <c r="CM110" s="209"/>
    </row>
    <row r="111" spans="1:91" s="1" customFormat="1" ht="36.6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86">
    <mergeCell ref="AG109:AM109"/>
    <mergeCell ref="AN109:AP109"/>
    <mergeCell ref="AG106:AM106"/>
    <mergeCell ref="AN106:AP106"/>
    <mergeCell ref="D107:H107"/>
    <mergeCell ref="J107:AF107"/>
    <mergeCell ref="AG107:AM107"/>
    <mergeCell ref="AN107:AP107"/>
    <mergeCell ref="C92:G92"/>
    <mergeCell ref="D100:H100"/>
    <mergeCell ref="D95:H95"/>
    <mergeCell ref="D96:H96"/>
    <mergeCell ref="D104:H104"/>
    <mergeCell ref="D103:H103"/>
    <mergeCell ref="E102:I102"/>
    <mergeCell ref="E99:I99"/>
    <mergeCell ref="E101:I101"/>
    <mergeCell ref="E97:I97"/>
    <mergeCell ref="E98:I98"/>
    <mergeCell ref="I92:AF92"/>
    <mergeCell ref="J103:AF103"/>
    <mergeCell ref="J104:AF104"/>
    <mergeCell ref="J100:AF100"/>
    <mergeCell ref="J95:AF95"/>
    <mergeCell ref="J96:AF96"/>
    <mergeCell ref="K97:AF97"/>
    <mergeCell ref="K101:AF101"/>
    <mergeCell ref="K102:AF102"/>
    <mergeCell ref="K99:AF99"/>
    <mergeCell ref="K98:AF9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97:AM97"/>
    <mergeCell ref="AG101:AM101"/>
    <mergeCell ref="AG95:AM95"/>
    <mergeCell ref="AS89:AT91"/>
    <mergeCell ref="AN94:AP94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G103:AM103"/>
    <mergeCell ref="AG102:AM102"/>
    <mergeCell ref="AG92:AM92"/>
    <mergeCell ref="AG96:AM96"/>
    <mergeCell ref="AG99:AM99"/>
    <mergeCell ref="AG98:AM98"/>
    <mergeCell ref="AG104:AM104"/>
    <mergeCell ref="AM89:AP89"/>
    <mergeCell ref="AM90:AP90"/>
    <mergeCell ref="AM87:AN87"/>
    <mergeCell ref="AN102:AP102"/>
    <mergeCell ref="AN103:AP103"/>
    <mergeCell ref="AN98:AP98"/>
    <mergeCell ref="AN101:AP101"/>
    <mergeCell ref="AN100:AP100"/>
    <mergeCell ref="AN95:AP95"/>
    <mergeCell ref="AN96:AP96"/>
    <mergeCell ref="AN99:AP99"/>
    <mergeCell ref="AN97:AP97"/>
    <mergeCell ref="AN92:AP92"/>
    <mergeCell ref="AN104:AP104"/>
    <mergeCell ref="AG94:AM94"/>
  </mergeCells>
  <hyperlinks>
    <hyperlink ref="A95" location="'SO101 - Maštal'!C2" display="/" xr:uid="{00000000-0004-0000-0000-000000000000}"/>
    <hyperlink ref="A97" location="'1.1 - Studňa a napojenie ...'!C2" display="/" xr:uid="{00000000-0004-0000-0000-000001000000}"/>
    <hyperlink ref="A98" location="'1.2 - Dažďová kanalizácia'!C2" display="/" xr:uid="{00000000-0004-0000-0000-000002000000}"/>
    <hyperlink ref="A99" location="'1.3 - Žumpa'!C2" display="/" xr:uid="{00000000-0004-0000-0000-000003000000}"/>
    <hyperlink ref="A101" location="'1.3 - Elektroinštalácia +...'!C2" display="/" xr:uid="{00000000-0004-0000-0000-000004000000}"/>
    <hyperlink ref="A102" location="'1.4 - Bleskozvod + uzemnenie'!C2" display="/" xr:uid="{00000000-0004-0000-0000-000005000000}"/>
    <hyperlink ref="A103" location="'SO104 - Technológia pre m...'!C2" display="/" xr:uid="{00000000-0004-0000-0000-000006000000}"/>
    <hyperlink ref="A104" location="'SO105 - Spevnené plochy (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7"/>
  <sheetViews>
    <sheetView showGridLines="0" topLeftCell="A21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80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s="1" customFormat="1" ht="12" customHeight="1">
      <c r="B8" s="32"/>
      <c r="D8" s="27" t="s">
        <v>109</v>
      </c>
      <c r="L8" s="32"/>
    </row>
    <row r="9" spans="2:46" s="1" customFormat="1" ht="16.5" customHeight="1">
      <c r="B9" s="32"/>
      <c r="E9" s="241" t="s">
        <v>110</v>
      </c>
      <c r="F9" s="269"/>
      <c r="G9" s="269"/>
      <c r="H9" s="26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15</v>
      </c>
      <c r="F11" s="25" t="s">
        <v>1</v>
      </c>
      <c r="I11" s="27" t="s">
        <v>16</v>
      </c>
      <c r="J11" s="25" t="s">
        <v>1</v>
      </c>
      <c r="L11" s="32"/>
    </row>
    <row r="12" spans="2:46" s="1" customFormat="1" ht="12" customHeight="1">
      <c r="B12" s="32"/>
      <c r="D12" s="27" t="s">
        <v>17</v>
      </c>
      <c r="F12" s="25" t="s">
        <v>18</v>
      </c>
      <c r="I12" s="27" t="s">
        <v>19</v>
      </c>
      <c r="J12" s="55" t="str">
        <f>'Rekapitulácia stavby'!AN8</f>
        <v>Vyplň údaj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20</v>
      </c>
      <c r="I14" s="27" t="s">
        <v>21</v>
      </c>
      <c r="J14" s="25" t="s">
        <v>1</v>
      </c>
      <c r="L14" s="32"/>
    </row>
    <row r="15" spans="2:46" s="1" customFormat="1" ht="18" customHeight="1">
      <c r="B15" s="32"/>
      <c r="E15" s="25" t="s">
        <v>22</v>
      </c>
      <c r="I15" s="27" t="s">
        <v>23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24</v>
      </c>
      <c r="I17" s="27" t="s">
        <v>21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72" t="str">
        <f>'Rekapitulácia stavby'!E14</f>
        <v>Vyplň údaj</v>
      </c>
      <c r="F18" s="246"/>
      <c r="G18" s="246"/>
      <c r="H18" s="246"/>
      <c r="I18" s="27" t="s">
        <v>23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21</v>
      </c>
      <c r="J20" s="25" t="s">
        <v>1</v>
      </c>
      <c r="L20" s="32"/>
    </row>
    <row r="21" spans="2:12" s="1" customFormat="1" ht="18" customHeight="1">
      <c r="B21" s="32"/>
      <c r="E21" s="25" t="s">
        <v>27</v>
      </c>
      <c r="I21" s="27" t="s">
        <v>23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21</v>
      </c>
      <c r="J23" s="25" t="s">
        <v>1</v>
      </c>
      <c r="L23" s="32"/>
    </row>
    <row r="24" spans="2:12" s="1" customFormat="1" ht="18" customHeight="1">
      <c r="B24" s="32"/>
      <c r="E24" s="25" t="s">
        <v>30</v>
      </c>
      <c r="I24" s="27" t="s">
        <v>23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2"/>
      <c r="E27" s="250" t="s">
        <v>1</v>
      </c>
      <c r="F27" s="250"/>
      <c r="G27" s="250"/>
      <c r="H27" s="250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32</v>
      </c>
      <c r="J30" s="69">
        <f>ROUND(J132,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5" customHeight="1">
      <c r="B33" s="32"/>
      <c r="D33" s="58" t="s">
        <v>36</v>
      </c>
      <c r="E33" s="37" t="s">
        <v>37</v>
      </c>
      <c r="F33" s="94">
        <f>ROUND((SUM(BE132:BE446)),  2)</f>
        <v>0</v>
      </c>
      <c r="G33" s="95"/>
      <c r="H33" s="95"/>
      <c r="I33" s="96">
        <v>0.23</v>
      </c>
      <c r="J33" s="94">
        <f>ROUND(((SUM(BE132:BE446))*I33),  2)</f>
        <v>0</v>
      </c>
      <c r="L33" s="32"/>
    </row>
    <row r="34" spans="2:12" s="1" customFormat="1" ht="14.45" customHeight="1">
      <c r="B34" s="32"/>
      <c r="E34" s="37" t="s">
        <v>38</v>
      </c>
      <c r="F34" s="94">
        <f>ROUND((SUM(BF132:BF446)),  2)</f>
        <v>0</v>
      </c>
      <c r="G34" s="95"/>
      <c r="H34" s="95"/>
      <c r="I34" s="96">
        <v>0.23</v>
      </c>
      <c r="J34" s="94">
        <f>ROUND(((SUM(BF132:BF446))*I34),  2)</f>
        <v>0</v>
      </c>
      <c r="L34" s="32"/>
    </row>
    <row r="35" spans="2:12" s="1" customFormat="1" ht="14.45" hidden="1" customHeight="1">
      <c r="B35" s="32"/>
      <c r="E35" s="27" t="s">
        <v>39</v>
      </c>
      <c r="F35" s="88">
        <f>ROUND((SUM(BG132:BG446)),  2)</f>
        <v>0</v>
      </c>
      <c r="I35" s="97">
        <v>0.2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40</v>
      </c>
      <c r="F36" s="88">
        <f>ROUND((SUM(BH132:BH446)),  2)</f>
        <v>0</v>
      </c>
      <c r="I36" s="97">
        <v>0.2</v>
      </c>
      <c r="J36" s="88">
        <f>0</f>
        <v>0</v>
      </c>
      <c r="L36" s="32"/>
    </row>
    <row r="37" spans="2:12" s="1" customFormat="1" ht="14.45" hidden="1" customHeight="1">
      <c r="B37" s="32"/>
      <c r="E37" s="37" t="s">
        <v>41</v>
      </c>
      <c r="F37" s="94">
        <f>ROUND((SUM(BI132:BI446)),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8"/>
      <c r="D39" s="99" t="s">
        <v>42</v>
      </c>
      <c r="E39" s="60"/>
      <c r="F39" s="60"/>
      <c r="G39" s="100" t="s">
        <v>43</v>
      </c>
      <c r="H39" s="101" t="s">
        <v>44</v>
      </c>
      <c r="I39" s="60"/>
      <c r="J39" s="102">
        <f>SUM(J30:J37)</f>
        <v>0</v>
      </c>
      <c r="K39" s="103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13</v>
      </c>
      <c r="L84" s="32"/>
    </row>
    <row r="85" spans="2:47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47" s="1" customFormat="1" ht="12" customHeight="1">
      <c r="B86" s="32"/>
      <c r="C86" s="27" t="s">
        <v>109</v>
      </c>
      <c r="L86" s="32"/>
    </row>
    <row r="87" spans="2:47" s="1" customFormat="1" ht="16.5" customHeight="1">
      <c r="B87" s="32"/>
      <c r="E87" s="241" t="str">
        <f>E9</f>
        <v>SO101 - Maštal</v>
      </c>
      <c r="F87" s="269"/>
      <c r="G87" s="269"/>
      <c r="H87" s="26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17</v>
      </c>
      <c r="F89" s="25" t="str">
        <f>F12</f>
        <v>Dežerice</v>
      </c>
      <c r="I89" s="27" t="s">
        <v>19</v>
      </c>
      <c r="J89" s="55" t="str">
        <f>IF(J12="","",J12)</f>
        <v>Vyplň údaj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20</v>
      </c>
      <c r="F91" s="25" t="str">
        <f>E15</f>
        <v>Peter Viktorín, Dežerice</v>
      </c>
      <c r="I91" s="27" t="s">
        <v>26</v>
      </c>
      <c r="J91" s="30" t="str">
        <f>E21</f>
        <v>Miriam Kuchťáková</v>
      </c>
      <c r="L91" s="32"/>
    </row>
    <row r="92" spans="2:47" s="1" customFormat="1" ht="25.7" customHeight="1">
      <c r="B92" s="32"/>
      <c r="C92" s="27" t="s">
        <v>24</v>
      </c>
      <c r="F92" s="25" t="str">
        <f>IF(E18="","",E18)</f>
        <v>Vyplň údaj</v>
      </c>
      <c r="I92" s="27" t="s">
        <v>29</v>
      </c>
      <c r="J92" s="30" t="str">
        <f>E24</f>
        <v>Ing. Bodnárová Glasová Marcela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6" t="s">
        <v>112</v>
      </c>
      <c r="D94" s="98"/>
      <c r="E94" s="98"/>
      <c r="F94" s="98"/>
      <c r="G94" s="98"/>
      <c r="H94" s="98"/>
      <c r="I94" s="98"/>
      <c r="J94" s="107" t="s">
        <v>113</v>
      </c>
      <c r="K94" s="98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8" t="s">
        <v>114</v>
      </c>
      <c r="J96" s="69">
        <f>J132</f>
        <v>0</v>
      </c>
      <c r="L96" s="32"/>
      <c r="AU96" s="17" t="s">
        <v>115</v>
      </c>
    </row>
    <row r="97" spans="2:12" s="8" customFormat="1" ht="24.95" customHeight="1">
      <c r="B97" s="109"/>
      <c r="D97" s="110" t="s">
        <v>116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9" customFormat="1" ht="19.899999999999999" customHeight="1">
      <c r="B98" s="113"/>
      <c r="D98" s="114" t="s">
        <v>117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2:12" s="9" customFormat="1" ht="19.899999999999999" customHeight="1">
      <c r="B99" s="113"/>
      <c r="D99" s="114" t="s">
        <v>118</v>
      </c>
      <c r="E99" s="115"/>
      <c r="F99" s="115"/>
      <c r="G99" s="115"/>
      <c r="H99" s="115"/>
      <c r="I99" s="115"/>
      <c r="J99" s="116">
        <f>J173</f>
        <v>0</v>
      </c>
      <c r="L99" s="113"/>
    </row>
    <row r="100" spans="2:12" s="9" customFormat="1" ht="19.899999999999999" customHeight="1">
      <c r="B100" s="113"/>
      <c r="D100" s="114" t="s">
        <v>119</v>
      </c>
      <c r="E100" s="115"/>
      <c r="F100" s="115"/>
      <c r="G100" s="115"/>
      <c r="H100" s="115"/>
      <c r="I100" s="115"/>
      <c r="J100" s="116">
        <f>J277</f>
        <v>0</v>
      </c>
      <c r="L100" s="113"/>
    </row>
    <row r="101" spans="2:12" s="9" customFormat="1" ht="19.899999999999999" customHeight="1">
      <c r="B101" s="113"/>
      <c r="D101" s="114" t="s">
        <v>120</v>
      </c>
      <c r="E101" s="115"/>
      <c r="F101" s="115"/>
      <c r="G101" s="115"/>
      <c r="H101" s="115"/>
      <c r="I101" s="115"/>
      <c r="J101" s="116">
        <f>J337</f>
        <v>0</v>
      </c>
      <c r="L101" s="113"/>
    </row>
    <row r="102" spans="2:12" s="9" customFormat="1" ht="19.899999999999999" customHeight="1">
      <c r="B102" s="113"/>
      <c r="D102" s="114" t="s">
        <v>121</v>
      </c>
      <c r="E102" s="115"/>
      <c r="F102" s="115"/>
      <c r="G102" s="115"/>
      <c r="H102" s="115"/>
      <c r="I102" s="115"/>
      <c r="J102" s="116">
        <f>J341</f>
        <v>0</v>
      </c>
      <c r="L102" s="113"/>
    </row>
    <row r="103" spans="2:12" s="9" customFormat="1" ht="19.899999999999999" customHeight="1">
      <c r="B103" s="113"/>
      <c r="D103" s="114" t="s">
        <v>122</v>
      </c>
      <c r="E103" s="115"/>
      <c r="F103" s="115"/>
      <c r="G103" s="115"/>
      <c r="H103" s="115"/>
      <c r="I103" s="115"/>
      <c r="J103" s="116">
        <f>J348</f>
        <v>0</v>
      </c>
      <c r="L103" s="113"/>
    </row>
    <row r="104" spans="2:12" s="8" customFormat="1" ht="24.95" customHeight="1">
      <c r="B104" s="109"/>
      <c r="D104" s="110" t="s">
        <v>123</v>
      </c>
      <c r="E104" s="111"/>
      <c r="F104" s="111"/>
      <c r="G104" s="111"/>
      <c r="H104" s="111"/>
      <c r="I104" s="111"/>
      <c r="J104" s="112">
        <f>J350</f>
        <v>0</v>
      </c>
      <c r="L104" s="109"/>
    </row>
    <row r="105" spans="2:12" s="9" customFormat="1" ht="19.899999999999999" customHeight="1">
      <c r="B105" s="113"/>
      <c r="D105" s="114" t="s">
        <v>124</v>
      </c>
      <c r="E105" s="115"/>
      <c r="F105" s="115"/>
      <c r="G105" s="115"/>
      <c r="H105" s="115"/>
      <c r="I105" s="115"/>
      <c r="J105" s="116">
        <f>J351</f>
        <v>0</v>
      </c>
      <c r="L105" s="113"/>
    </row>
    <row r="106" spans="2:12" s="9" customFormat="1" ht="19.899999999999999" customHeight="1">
      <c r="B106" s="113"/>
      <c r="D106" s="114" t="s">
        <v>125</v>
      </c>
      <c r="E106" s="115"/>
      <c r="F106" s="115"/>
      <c r="G106" s="115"/>
      <c r="H106" s="115"/>
      <c r="I106" s="115"/>
      <c r="J106" s="116">
        <f>J363</f>
        <v>0</v>
      </c>
      <c r="L106" s="113"/>
    </row>
    <row r="107" spans="2:12" s="9" customFormat="1" ht="19.899999999999999" customHeight="1">
      <c r="B107" s="113"/>
      <c r="D107" s="114" t="s">
        <v>126</v>
      </c>
      <c r="E107" s="115"/>
      <c r="F107" s="115"/>
      <c r="G107" s="115"/>
      <c r="H107" s="115"/>
      <c r="I107" s="115"/>
      <c r="J107" s="116">
        <f>J379</f>
        <v>0</v>
      </c>
      <c r="L107" s="113"/>
    </row>
    <row r="108" spans="2:12" s="9" customFormat="1" ht="19.899999999999999" customHeight="1">
      <c r="B108" s="113"/>
      <c r="D108" s="114" t="s">
        <v>127</v>
      </c>
      <c r="E108" s="115"/>
      <c r="F108" s="115"/>
      <c r="G108" s="115"/>
      <c r="H108" s="115"/>
      <c r="I108" s="115"/>
      <c r="J108" s="116">
        <f>J391</f>
        <v>0</v>
      </c>
      <c r="L108" s="113"/>
    </row>
    <row r="109" spans="2:12" s="9" customFormat="1" ht="19.899999999999999" customHeight="1">
      <c r="B109" s="113"/>
      <c r="D109" s="114" t="s">
        <v>128</v>
      </c>
      <c r="E109" s="115"/>
      <c r="F109" s="115"/>
      <c r="G109" s="115"/>
      <c r="H109" s="115"/>
      <c r="I109" s="115"/>
      <c r="J109" s="116">
        <f>J420</f>
        <v>0</v>
      </c>
      <c r="L109" s="113"/>
    </row>
    <row r="110" spans="2:12" s="8" customFormat="1" ht="24.95" customHeight="1">
      <c r="B110" s="109"/>
      <c r="D110" s="110" t="s">
        <v>129</v>
      </c>
      <c r="E110" s="111"/>
      <c r="F110" s="111"/>
      <c r="G110" s="111"/>
      <c r="H110" s="111"/>
      <c r="I110" s="111"/>
      <c r="J110" s="112">
        <f>J423</f>
        <v>0</v>
      </c>
      <c r="L110" s="109"/>
    </row>
    <row r="111" spans="2:12" s="9" customFormat="1" ht="19.899999999999999" customHeight="1">
      <c r="B111" s="113"/>
      <c r="D111" s="114" t="s">
        <v>130</v>
      </c>
      <c r="E111" s="115"/>
      <c r="F111" s="115"/>
      <c r="G111" s="115"/>
      <c r="H111" s="115"/>
      <c r="I111" s="115"/>
      <c r="J111" s="116">
        <f>J424</f>
        <v>0</v>
      </c>
      <c r="L111" s="113"/>
    </row>
    <row r="112" spans="2:12" s="8" customFormat="1" ht="24.95" customHeight="1">
      <c r="B112" s="109"/>
      <c r="D112" s="110" t="s">
        <v>131</v>
      </c>
      <c r="E112" s="111"/>
      <c r="F112" s="111"/>
      <c r="G112" s="111"/>
      <c r="H112" s="111"/>
      <c r="I112" s="111"/>
      <c r="J112" s="112">
        <f>J445</f>
        <v>0</v>
      </c>
      <c r="L112" s="109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132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13</v>
      </c>
      <c r="L121" s="32"/>
    </row>
    <row r="122" spans="2:12" s="1" customFormat="1" ht="16.5" customHeight="1">
      <c r="B122" s="32"/>
      <c r="E122" s="270" t="str">
        <f>E7</f>
        <v>Maštal pre mladý dobytok, jalovice, býky a výkrmový dobytok</v>
      </c>
      <c r="F122" s="271"/>
      <c r="G122" s="271"/>
      <c r="H122" s="271"/>
      <c r="L122" s="32"/>
    </row>
    <row r="123" spans="2:12" s="1" customFormat="1" ht="12" customHeight="1">
      <c r="B123" s="32"/>
      <c r="C123" s="27" t="s">
        <v>109</v>
      </c>
      <c r="L123" s="32"/>
    </row>
    <row r="124" spans="2:12" s="1" customFormat="1" ht="16.5" customHeight="1">
      <c r="B124" s="32"/>
      <c r="E124" s="241" t="str">
        <f>E9</f>
        <v>SO101 - Maštal</v>
      </c>
      <c r="F124" s="269"/>
      <c r="G124" s="269"/>
      <c r="H124" s="269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17</v>
      </c>
      <c r="F126" s="25" t="str">
        <f>F12</f>
        <v>Dežerice</v>
      </c>
      <c r="I126" s="27" t="s">
        <v>19</v>
      </c>
      <c r="J126" s="55" t="str">
        <f>IF(J12="","",J12)</f>
        <v>Vyplň údaj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20</v>
      </c>
      <c r="F128" s="25" t="str">
        <f>E15</f>
        <v>Peter Viktorín, Dežerice</v>
      </c>
      <c r="I128" s="27" t="s">
        <v>26</v>
      </c>
      <c r="J128" s="30" t="str">
        <f>E21</f>
        <v>Miriam Kuchťáková</v>
      </c>
      <c r="L128" s="32"/>
    </row>
    <row r="129" spans="2:65" s="1" customFormat="1" ht="25.7" customHeight="1">
      <c r="B129" s="32"/>
      <c r="C129" s="27" t="s">
        <v>24</v>
      </c>
      <c r="F129" s="25" t="str">
        <f>IF(E18="","",E18)</f>
        <v>Vyplň údaj</v>
      </c>
      <c r="I129" s="27" t="s">
        <v>29</v>
      </c>
      <c r="J129" s="30" t="str">
        <f>E24</f>
        <v>Ing. Bodnárová Glasová Marcela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7"/>
      <c r="C131" s="118" t="s">
        <v>133</v>
      </c>
      <c r="D131" s="119" t="s">
        <v>57</v>
      </c>
      <c r="E131" s="119" t="s">
        <v>53</v>
      </c>
      <c r="F131" s="119" t="s">
        <v>54</v>
      </c>
      <c r="G131" s="119" t="s">
        <v>134</v>
      </c>
      <c r="H131" s="119" t="s">
        <v>135</v>
      </c>
      <c r="I131" s="119" t="s">
        <v>136</v>
      </c>
      <c r="J131" s="120" t="s">
        <v>113</v>
      </c>
      <c r="K131" s="121" t="s">
        <v>137</v>
      </c>
      <c r="L131" s="117"/>
      <c r="M131" s="62" t="s">
        <v>1</v>
      </c>
      <c r="N131" s="63" t="s">
        <v>36</v>
      </c>
      <c r="O131" s="63" t="s">
        <v>138</v>
      </c>
      <c r="P131" s="63" t="s">
        <v>139</v>
      </c>
      <c r="Q131" s="63" t="s">
        <v>140</v>
      </c>
      <c r="R131" s="63" t="s">
        <v>141</v>
      </c>
      <c r="S131" s="63" t="s">
        <v>142</v>
      </c>
      <c r="T131" s="64" t="s">
        <v>143</v>
      </c>
    </row>
    <row r="132" spans="2:65" s="1" customFormat="1" ht="22.9" customHeight="1">
      <c r="B132" s="32"/>
      <c r="C132" s="67" t="s">
        <v>114</v>
      </c>
      <c r="J132" s="122">
        <f>BK132</f>
        <v>0</v>
      </c>
      <c r="L132" s="32"/>
      <c r="M132" s="65"/>
      <c r="N132" s="56"/>
      <c r="O132" s="56"/>
      <c r="P132" s="123">
        <f>P133+P350+P423+P445</f>
        <v>0</v>
      </c>
      <c r="Q132" s="56"/>
      <c r="R132" s="123">
        <f>R133+R350+R423+R445</f>
        <v>598.20904629000017</v>
      </c>
      <c r="S132" s="56"/>
      <c r="T132" s="124">
        <f>T133+T350+T423+T445</f>
        <v>0</v>
      </c>
      <c r="AT132" s="17" t="s">
        <v>70</v>
      </c>
      <c r="AU132" s="17" t="s">
        <v>115</v>
      </c>
      <c r="BK132" s="125">
        <f>BK133+BK350+BK423+BK445</f>
        <v>0</v>
      </c>
    </row>
    <row r="133" spans="2:65" s="11" customFormat="1" ht="25.9" customHeight="1">
      <c r="B133" s="126"/>
      <c r="D133" s="127" t="s">
        <v>70</v>
      </c>
      <c r="E133" s="128" t="s">
        <v>144</v>
      </c>
      <c r="F133" s="128" t="s">
        <v>145</v>
      </c>
      <c r="I133" s="129"/>
      <c r="J133" s="130">
        <f>BK133</f>
        <v>0</v>
      </c>
      <c r="L133" s="126"/>
      <c r="M133" s="131"/>
      <c r="P133" s="132">
        <f>P134+P173+P277+P337+P341+P348</f>
        <v>0</v>
      </c>
      <c r="R133" s="132">
        <f>R134+R173+R277+R337+R341+R348</f>
        <v>571.30472805000011</v>
      </c>
      <c r="T133" s="133">
        <f>T134+T173+T277+T337+T341+T348</f>
        <v>0</v>
      </c>
      <c r="AR133" s="127" t="s">
        <v>79</v>
      </c>
      <c r="AT133" s="134" t="s">
        <v>70</v>
      </c>
      <c r="AU133" s="134" t="s">
        <v>71</v>
      </c>
      <c r="AY133" s="127" t="s">
        <v>146</v>
      </c>
      <c r="BK133" s="135">
        <f>BK134+BK173+BK277+BK337+BK341+BK348</f>
        <v>0</v>
      </c>
    </row>
    <row r="134" spans="2:65" s="11" customFormat="1" ht="22.9" customHeight="1">
      <c r="B134" s="126"/>
      <c r="D134" s="127" t="s">
        <v>70</v>
      </c>
      <c r="E134" s="136" t="s">
        <v>79</v>
      </c>
      <c r="F134" s="136" t="s">
        <v>147</v>
      </c>
      <c r="I134" s="129"/>
      <c r="J134" s="137">
        <f>BK134</f>
        <v>0</v>
      </c>
      <c r="L134" s="126"/>
      <c r="M134" s="131"/>
      <c r="P134" s="132">
        <f>SUM(P135:P172)</f>
        <v>0</v>
      </c>
      <c r="R134" s="132">
        <f>SUM(R135:R172)</f>
        <v>0</v>
      </c>
      <c r="T134" s="133">
        <f>SUM(T135:T172)</f>
        <v>0</v>
      </c>
      <c r="AR134" s="127" t="s">
        <v>79</v>
      </c>
      <c r="AT134" s="134" t="s">
        <v>70</v>
      </c>
      <c r="AU134" s="134" t="s">
        <v>79</v>
      </c>
      <c r="AY134" s="127" t="s">
        <v>146</v>
      </c>
      <c r="BK134" s="135">
        <f>SUM(BK135:BK172)</f>
        <v>0</v>
      </c>
    </row>
    <row r="135" spans="2:65" s="1" customFormat="1" ht="33" customHeight="1">
      <c r="B135" s="138"/>
      <c r="C135" s="139" t="s">
        <v>79</v>
      </c>
      <c r="D135" s="139" t="s">
        <v>148</v>
      </c>
      <c r="E135" s="140" t="s">
        <v>149</v>
      </c>
      <c r="F135" s="141" t="s">
        <v>150</v>
      </c>
      <c r="G135" s="142" t="s">
        <v>151</v>
      </c>
      <c r="H135" s="143">
        <v>47.709000000000003</v>
      </c>
      <c r="I135" s="144"/>
      <c r="J135" s="145">
        <f>ROUND(I135*H135,2)</f>
        <v>0</v>
      </c>
      <c r="K135" s="146"/>
      <c r="L135" s="32"/>
      <c r="M135" s="147" t="s">
        <v>1</v>
      </c>
      <c r="N135" s="148" t="s">
        <v>38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152</v>
      </c>
      <c r="AT135" s="151" t="s">
        <v>148</v>
      </c>
      <c r="AU135" s="151" t="s">
        <v>87</v>
      </c>
      <c r="AY135" s="17" t="s">
        <v>146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7" t="s">
        <v>87</v>
      </c>
      <c r="BK135" s="152">
        <f>ROUND(I135*H135,2)</f>
        <v>0</v>
      </c>
      <c r="BL135" s="17" t="s">
        <v>152</v>
      </c>
      <c r="BM135" s="151" t="s">
        <v>153</v>
      </c>
    </row>
    <row r="136" spans="2:65" s="12" customFormat="1">
      <c r="B136" s="153"/>
      <c r="D136" s="154" t="s">
        <v>154</v>
      </c>
      <c r="E136" s="155" t="s">
        <v>1</v>
      </c>
      <c r="F136" s="156" t="s">
        <v>155</v>
      </c>
      <c r="H136" s="157">
        <v>47.709000000000003</v>
      </c>
      <c r="I136" s="158"/>
      <c r="L136" s="153"/>
      <c r="M136" s="159"/>
      <c r="T136" s="160"/>
      <c r="AT136" s="155" t="s">
        <v>154</v>
      </c>
      <c r="AU136" s="155" t="s">
        <v>87</v>
      </c>
      <c r="AV136" s="12" t="s">
        <v>87</v>
      </c>
      <c r="AW136" s="12" t="s">
        <v>28</v>
      </c>
      <c r="AX136" s="12" t="s">
        <v>79</v>
      </c>
      <c r="AY136" s="155" t="s">
        <v>146</v>
      </c>
    </row>
    <row r="137" spans="2:65" s="1" customFormat="1" ht="24.2" customHeight="1">
      <c r="B137" s="138"/>
      <c r="C137" s="139" t="s">
        <v>87</v>
      </c>
      <c r="D137" s="139" t="s">
        <v>148</v>
      </c>
      <c r="E137" s="140" t="s">
        <v>156</v>
      </c>
      <c r="F137" s="141" t="s">
        <v>157</v>
      </c>
      <c r="G137" s="142" t="s">
        <v>151</v>
      </c>
      <c r="H137" s="143">
        <v>60.914999999999999</v>
      </c>
      <c r="I137" s="144"/>
      <c r="J137" s="145">
        <f>ROUND(I137*H137,2)</f>
        <v>0</v>
      </c>
      <c r="K137" s="146"/>
      <c r="L137" s="32"/>
      <c r="M137" s="147" t="s">
        <v>1</v>
      </c>
      <c r="N137" s="148" t="s">
        <v>38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152</v>
      </c>
      <c r="AT137" s="151" t="s">
        <v>148</v>
      </c>
      <c r="AU137" s="151" t="s">
        <v>87</v>
      </c>
      <c r="AY137" s="17" t="s">
        <v>146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7" t="s">
        <v>87</v>
      </c>
      <c r="BK137" s="152">
        <f>ROUND(I137*H137,2)</f>
        <v>0</v>
      </c>
      <c r="BL137" s="17" t="s">
        <v>152</v>
      </c>
      <c r="BM137" s="151" t="s">
        <v>158</v>
      </c>
    </row>
    <row r="138" spans="2:65" s="13" customFormat="1" ht="22.5">
      <c r="B138" s="161"/>
      <c r="D138" s="154" t="s">
        <v>154</v>
      </c>
      <c r="E138" s="162" t="s">
        <v>1</v>
      </c>
      <c r="F138" s="163" t="s">
        <v>159</v>
      </c>
      <c r="H138" s="162" t="s">
        <v>1</v>
      </c>
      <c r="I138" s="164"/>
      <c r="L138" s="161"/>
      <c r="M138" s="165"/>
      <c r="T138" s="166"/>
      <c r="AT138" s="162" t="s">
        <v>154</v>
      </c>
      <c r="AU138" s="162" t="s">
        <v>87</v>
      </c>
      <c r="AV138" s="13" t="s">
        <v>79</v>
      </c>
      <c r="AW138" s="13" t="s">
        <v>28</v>
      </c>
      <c r="AX138" s="13" t="s">
        <v>71</v>
      </c>
      <c r="AY138" s="162" t="s">
        <v>146</v>
      </c>
    </row>
    <row r="139" spans="2:65" s="12" customFormat="1">
      <c r="B139" s="153"/>
      <c r="D139" s="154" t="s">
        <v>154</v>
      </c>
      <c r="E139" s="155" t="s">
        <v>1</v>
      </c>
      <c r="F139" s="156" t="s">
        <v>160</v>
      </c>
      <c r="H139" s="157">
        <v>60.914999999999999</v>
      </c>
      <c r="I139" s="158"/>
      <c r="L139" s="153"/>
      <c r="M139" s="159"/>
      <c r="T139" s="160"/>
      <c r="AT139" s="155" t="s">
        <v>154</v>
      </c>
      <c r="AU139" s="155" t="s">
        <v>87</v>
      </c>
      <c r="AV139" s="12" t="s">
        <v>87</v>
      </c>
      <c r="AW139" s="12" t="s">
        <v>28</v>
      </c>
      <c r="AX139" s="12" t="s">
        <v>79</v>
      </c>
      <c r="AY139" s="155" t="s">
        <v>146</v>
      </c>
    </row>
    <row r="140" spans="2:65" s="1" customFormat="1" ht="24.2" customHeight="1">
      <c r="B140" s="138"/>
      <c r="C140" s="139" t="s">
        <v>161</v>
      </c>
      <c r="D140" s="139" t="s">
        <v>148</v>
      </c>
      <c r="E140" s="140" t="s">
        <v>162</v>
      </c>
      <c r="F140" s="141" t="s">
        <v>163</v>
      </c>
      <c r="G140" s="142" t="s">
        <v>151</v>
      </c>
      <c r="H140" s="143">
        <v>18.274999999999999</v>
      </c>
      <c r="I140" s="144"/>
      <c r="J140" s="145">
        <f>ROUND(I140*H140,2)</f>
        <v>0</v>
      </c>
      <c r="K140" s="146"/>
      <c r="L140" s="32"/>
      <c r="M140" s="147" t="s">
        <v>1</v>
      </c>
      <c r="N140" s="148" t="s">
        <v>38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152</v>
      </c>
      <c r="AT140" s="151" t="s">
        <v>148</v>
      </c>
      <c r="AU140" s="151" t="s">
        <v>87</v>
      </c>
      <c r="AY140" s="17" t="s">
        <v>146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87</v>
      </c>
      <c r="BK140" s="152">
        <f>ROUND(I140*H140,2)</f>
        <v>0</v>
      </c>
      <c r="BL140" s="17" t="s">
        <v>152</v>
      </c>
      <c r="BM140" s="151" t="s">
        <v>164</v>
      </c>
    </row>
    <row r="141" spans="2:65" s="12" customFormat="1">
      <c r="B141" s="153"/>
      <c r="D141" s="154" t="s">
        <v>154</v>
      </c>
      <c r="E141" s="155" t="s">
        <v>1</v>
      </c>
      <c r="F141" s="156" t="s">
        <v>165</v>
      </c>
      <c r="H141" s="157">
        <v>18.274999999999999</v>
      </c>
      <c r="I141" s="158"/>
      <c r="L141" s="153"/>
      <c r="M141" s="159"/>
      <c r="T141" s="160"/>
      <c r="AT141" s="155" t="s">
        <v>154</v>
      </c>
      <c r="AU141" s="155" t="s">
        <v>87</v>
      </c>
      <c r="AV141" s="12" t="s">
        <v>87</v>
      </c>
      <c r="AW141" s="12" t="s">
        <v>28</v>
      </c>
      <c r="AX141" s="12" t="s">
        <v>79</v>
      </c>
      <c r="AY141" s="155" t="s">
        <v>146</v>
      </c>
    </row>
    <row r="142" spans="2:65" s="1" customFormat="1" ht="21.75" customHeight="1">
      <c r="B142" s="138"/>
      <c r="C142" s="139" t="s">
        <v>152</v>
      </c>
      <c r="D142" s="139" t="s">
        <v>148</v>
      </c>
      <c r="E142" s="140" t="s">
        <v>166</v>
      </c>
      <c r="F142" s="141" t="s">
        <v>167</v>
      </c>
      <c r="G142" s="142" t="s">
        <v>151</v>
      </c>
      <c r="H142" s="143">
        <v>40.049999999999997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38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152</v>
      </c>
      <c r="AT142" s="151" t="s">
        <v>148</v>
      </c>
      <c r="AU142" s="151" t="s">
        <v>87</v>
      </c>
      <c r="AY142" s="17" t="s">
        <v>146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87</v>
      </c>
      <c r="BK142" s="152">
        <f>ROUND(I142*H142,2)</f>
        <v>0</v>
      </c>
      <c r="BL142" s="17" t="s">
        <v>152</v>
      </c>
      <c r="BM142" s="151" t="s">
        <v>168</v>
      </c>
    </row>
    <row r="143" spans="2:65" s="13" customFormat="1">
      <c r="B143" s="161"/>
      <c r="D143" s="154" t="s">
        <v>154</v>
      </c>
      <c r="E143" s="162" t="s">
        <v>1</v>
      </c>
      <c r="F143" s="163" t="s">
        <v>169</v>
      </c>
      <c r="H143" s="162" t="s">
        <v>1</v>
      </c>
      <c r="I143" s="164"/>
      <c r="L143" s="161"/>
      <c r="M143" s="165"/>
      <c r="T143" s="166"/>
      <c r="AT143" s="162" t="s">
        <v>154</v>
      </c>
      <c r="AU143" s="162" t="s">
        <v>87</v>
      </c>
      <c r="AV143" s="13" t="s">
        <v>79</v>
      </c>
      <c r="AW143" s="13" t="s">
        <v>28</v>
      </c>
      <c r="AX143" s="13" t="s">
        <v>71</v>
      </c>
      <c r="AY143" s="162" t="s">
        <v>146</v>
      </c>
    </row>
    <row r="144" spans="2:65" s="13" customFormat="1">
      <c r="B144" s="161"/>
      <c r="D144" s="154" t="s">
        <v>154</v>
      </c>
      <c r="E144" s="162" t="s">
        <v>1</v>
      </c>
      <c r="F144" s="163" t="s">
        <v>170</v>
      </c>
      <c r="H144" s="162" t="s">
        <v>1</v>
      </c>
      <c r="I144" s="164"/>
      <c r="L144" s="161"/>
      <c r="M144" s="165"/>
      <c r="T144" s="166"/>
      <c r="AT144" s="162" t="s">
        <v>154</v>
      </c>
      <c r="AU144" s="162" t="s">
        <v>87</v>
      </c>
      <c r="AV144" s="13" t="s">
        <v>79</v>
      </c>
      <c r="AW144" s="13" t="s">
        <v>28</v>
      </c>
      <c r="AX144" s="13" t="s">
        <v>71</v>
      </c>
      <c r="AY144" s="162" t="s">
        <v>146</v>
      </c>
    </row>
    <row r="145" spans="2:65" s="12" customFormat="1">
      <c r="B145" s="153"/>
      <c r="D145" s="154" t="s">
        <v>154</v>
      </c>
      <c r="E145" s="155" t="s">
        <v>1</v>
      </c>
      <c r="F145" s="156" t="s">
        <v>171</v>
      </c>
      <c r="H145" s="157">
        <v>11.16</v>
      </c>
      <c r="I145" s="158"/>
      <c r="L145" s="153"/>
      <c r="M145" s="159"/>
      <c r="T145" s="160"/>
      <c r="AT145" s="155" t="s">
        <v>154</v>
      </c>
      <c r="AU145" s="155" t="s">
        <v>87</v>
      </c>
      <c r="AV145" s="12" t="s">
        <v>87</v>
      </c>
      <c r="AW145" s="12" t="s">
        <v>28</v>
      </c>
      <c r="AX145" s="12" t="s">
        <v>71</v>
      </c>
      <c r="AY145" s="155" t="s">
        <v>146</v>
      </c>
    </row>
    <row r="146" spans="2:65" s="13" customFormat="1">
      <c r="B146" s="161"/>
      <c r="D146" s="154" t="s">
        <v>154</v>
      </c>
      <c r="E146" s="162" t="s">
        <v>1</v>
      </c>
      <c r="F146" s="163" t="s">
        <v>172</v>
      </c>
      <c r="H146" s="162" t="s">
        <v>1</v>
      </c>
      <c r="I146" s="164"/>
      <c r="L146" s="161"/>
      <c r="M146" s="165"/>
      <c r="T146" s="166"/>
      <c r="AT146" s="162" t="s">
        <v>154</v>
      </c>
      <c r="AU146" s="162" t="s">
        <v>87</v>
      </c>
      <c r="AV146" s="13" t="s">
        <v>79</v>
      </c>
      <c r="AW146" s="13" t="s">
        <v>28</v>
      </c>
      <c r="AX146" s="13" t="s">
        <v>71</v>
      </c>
      <c r="AY146" s="162" t="s">
        <v>146</v>
      </c>
    </row>
    <row r="147" spans="2:65" s="12" customFormat="1">
      <c r="B147" s="153"/>
      <c r="D147" s="154" t="s">
        <v>154</v>
      </c>
      <c r="E147" s="155" t="s">
        <v>1</v>
      </c>
      <c r="F147" s="156" t="s">
        <v>173</v>
      </c>
      <c r="H147" s="157">
        <v>26.64</v>
      </c>
      <c r="I147" s="158"/>
      <c r="L147" s="153"/>
      <c r="M147" s="159"/>
      <c r="T147" s="160"/>
      <c r="AT147" s="155" t="s">
        <v>154</v>
      </c>
      <c r="AU147" s="155" t="s">
        <v>87</v>
      </c>
      <c r="AV147" s="12" t="s">
        <v>87</v>
      </c>
      <c r="AW147" s="12" t="s">
        <v>28</v>
      </c>
      <c r="AX147" s="12" t="s">
        <v>71</v>
      </c>
      <c r="AY147" s="155" t="s">
        <v>146</v>
      </c>
    </row>
    <row r="148" spans="2:65" s="14" customFormat="1">
      <c r="B148" s="167"/>
      <c r="D148" s="154" t="s">
        <v>154</v>
      </c>
      <c r="E148" s="168" t="s">
        <v>1</v>
      </c>
      <c r="F148" s="169" t="s">
        <v>174</v>
      </c>
      <c r="H148" s="170">
        <v>37.799999999999997</v>
      </c>
      <c r="I148" s="171"/>
      <c r="L148" s="167"/>
      <c r="M148" s="172"/>
      <c r="T148" s="173"/>
      <c r="AT148" s="168" t="s">
        <v>154</v>
      </c>
      <c r="AU148" s="168" t="s">
        <v>87</v>
      </c>
      <c r="AV148" s="14" t="s">
        <v>161</v>
      </c>
      <c r="AW148" s="14" t="s">
        <v>28</v>
      </c>
      <c r="AX148" s="14" t="s">
        <v>71</v>
      </c>
      <c r="AY148" s="168" t="s">
        <v>146</v>
      </c>
    </row>
    <row r="149" spans="2:65" s="13" customFormat="1">
      <c r="B149" s="161"/>
      <c r="D149" s="154" t="s">
        <v>154</v>
      </c>
      <c r="E149" s="162" t="s">
        <v>1</v>
      </c>
      <c r="F149" s="163" t="s">
        <v>175</v>
      </c>
      <c r="H149" s="162" t="s">
        <v>1</v>
      </c>
      <c r="I149" s="164"/>
      <c r="L149" s="161"/>
      <c r="M149" s="165"/>
      <c r="T149" s="166"/>
      <c r="AT149" s="162" t="s">
        <v>154</v>
      </c>
      <c r="AU149" s="162" t="s">
        <v>87</v>
      </c>
      <c r="AV149" s="13" t="s">
        <v>79</v>
      </c>
      <c r="AW149" s="13" t="s">
        <v>28</v>
      </c>
      <c r="AX149" s="13" t="s">
        <v>71</v>
      </c>
      <c r="AY149" s="162" t="s">
        <v>146</v>
      </c>
    </row>
    <row r="150" spans="2:65" s="13" customFormat="1">
      <c r="B150" s="161"/>
      <c r="D150" s="154" t="s">
        <v>154</v>
      </c>
      <c r="E150" s="162" t="s">
        <v>1</v>
      </c>
      <c r="F150" s="163" t="s">
        <v>176</v>
      </c>
      <c r="H150" s="162" t="s">
        <v>1</v>
      </c>
      <c r="I150" s="164"/>
      <c r="L150" s="161"/>
      <c r="M150" s="165"/>
      <c r="T150" s="166"/>
      <c r="AT150" s="162" t="s">
        <v>154</v>
      </c>
      <c r="AU150" s="162" t="s">
        <v>87</v>
      </c>
      <c r="AV150" s="13" t="s">
        <v>79</v>
      </c>
      <c r="AW150" s="13" t="s">
        <v>28</v>
      </c>
      <c r="AX150" s="13" t="s">
        <v>71</v>
      </c>
      <c r="AY150" s="162" t="s">
        <v>146</v>
      </c>
    </row>
    <row r="151" spans="2:65" s="12" customFormat="1">
      <c r="B151" s="153"/>
      <c r="D151" s="154" t="s">
        <v>154</v>
      </c>
      <c r="E151" s="155" t="s">
        <v>1</v>
      </c>
      <c r="F151" s="156" t="s">
        <v>177</v>
      </c>
      <c r="H151" s="157">
        <v>2.25</v>
      </c>
      <c r="I151" s="158"/>
      <c r="L151" s="153"/>
      <c r="M151" s="159"/>
      <c r="T151" s="160"/>
      <c r="AT151" s="155" t="s">
        <v>154</v>
      </c>
      <c r="AU151" s="155" t="s">
        <v>87</v>
      </c>
      <c r="AV151" s="12" t="s">
        <v>87</v>
      </c>
      <c r="AW151" s="12" t="s">
        <v>28</v>
      </c>
      <c r="AX151" s="12" t="s">
        <v>71</v>
      </c>
      <c r="AY151" s="155" t="s">
        <v>146</v>
      </c>
    </row>
    <row r="152" spans="2:65" s="15" customFormat="1">
      <c r="B152" s="174"/>
      <c r="D152" s="154" t="s">
        <v>154</v>
      </c>
      <c r="E152" s="175" t="s">
        <v>1</v>
      </c>
      <c r="F152" s="176" t="s">
        <v>178</v>
      </c>
      <c r="H152" s="177">
        <v>40.049999999999997</v>
      </c>
      <c r="I152" s="178"/>
      <c r="L152" s="174"/>
      <c r="M152" s="179"/>
      <c r="T152" s="180"/>
      <c r="AT152" s="175" t="s">
        <v>154</v>
      </c>
      <c r="AU152" s="175" t="s">
        <v>87</v>
      </c>
      <c r="AV152" s="15" t="s">
        <v>152</v>
      </c>
      <c r="AW152" s="15" t="s">
        <v>28</v>
      </c>
      <c r="AX152" s="15" t="s">
        <v>79</v>
      </c>
      <c r="AY152" s="175" t="s">
        <v>146</v>
      </c>
    </row>
    <row r="153" spans="2:65" s="1" customFormat="1" ht="37.9" customHeight="1">
      <c r="B153" s="138"/>
      <c r="C153" s="139" t="s">
        <v>179</v>
      </c>
      <c r="D153" s="139" t="s">
        <v>148</v>
      </c>
      <c r="E153" s="140" t="s">
        <v>180</v>
      </c>
      <c r="F153" s="141" t="s">
        <v>181</v>
      </c>
      <c r="G153" s="142" t="s">
        <v>151</v>
      </c>
      <c r="H153" s="143">
        <v>12.015000000000001</v>
      </c>
      <c r="I153" s="144"/>
      <c r="J153" s="145">
        <f>ROUND(I153*H153,2)</f>
        <v>0</v>
      </c>
      <c r="K153" s="146"/>
      <c r="L153" s="32"/>
      <c r="M153" s="147" t="s">
        <v>1</v>
      </c>
      <c r="N153" s="148" t="s">
        <v>38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152</v>
      </c>
      <c r="AT153" s="151" t="s">
        <v>148</v>
      </c>
      <c r="AU153" s="151" t="s">
        <v>87</v>
      </c>
      <c r="AY153" s="17" t="s">
        <v>146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7" t="s">
        <v>87</v>
      </c>
      <c r="BK153" s="152">
        <f>ROUND(I153*H153,2)</f>
        <v>0</v>
      </c>
      <c r="BL153" s="17" t="s">
        <v>152</v>
      </c>
      <c r="BM153" s="151" t="s">
        <v>182</v>
      </c>
    </row>
    <row r="154" spans="2:65" s="12" customFormat="1">
      <c r="B154" s="153"/>
      <c r="D154" s="154" t="s">
        <v>154</v>
      </c>
      <c r="E154" s="155" t="s">
        <v>1</v>
      </c>
      <c r="F154" s="156" t="s">
        <v>183</v>
      </c>
      <c r="H154" s="157">
        <v>12.015000000000001</v>
      </c>
      <c r="I154" s="158"/>
      <c r="L154" s="153"/>
      <c r="M154" s="159"/>
      <c r="T154" s="160"/>
      <c r="AT154" s="155" t="s">
        <v>154</v>
      </c>
      <c r="AU154" s="155" t="s">
        <v>87</v>
      </c>
      <c r="AV154" s="12" t="s">
        <v>87</v>
      </c>
      <c r="AW154" s="12" t="s">
        <v>28</v>
      </c>
      <c r="AX154" s="12" t="s">
        <v>79</v>
      </c>
      <c r="AY154" s="155" t="s">
        <v>146</v>
      </c>
    </row>
    <row r="155" spans="2:65" s="1" customFormat="1" ht="16.5" customHeight="1">
      <c r="B155" s="138"/>
      <c r="C155" s="139" t="s">
        <v>184</v>
      </c>
      <c r="D155" s="139" t="s">
        <v>148</v>
      </c>
      <c r="E155" s="140" t="s">
        <v>185</v>
      </c>
      <c r="F155" s="141" t="s">
        <v>186</v>
      </c>
      <c r="G155" s="142" t="s">
        <v>151</v>
      </c>
      <c r="H155" s="143">
        <v>13.968</v>
      </c>
      <c r="I155" s="144"/>
      <c r="J155" s="145">
        <f>ROUND(I155*H155,2)</f>
        <v>0</v>
      </c>
      <c r="K155" s="146"/>
      <c r="L155" s="32"/>
      <c r="M155" s="147" t="s">
        <v>1</v>
      </c>
      <c r="N155" s="148" t="s">
        <v>38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152</v>
      </c>
      <c r="AT155" s="151" t="s">
        <v>148</v>
      </c>
      <c r="AU155" s="151" t="s">
        <v>87</v>
      </c>
      <c r="AY155" s="17" t="s">
        <v>146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7" t="s">
        <v>87</v>
      </c>
      <c r="BK155" s="152">
        <f>ROUND(I155*H155,2)</f>
        <v>0</v>
      </c>
      <c r="BL155" s="17" t="s">
        <v>152</v>
      </c>
      <c r="BM155" s="151" t="s">
        <v>187</v>
      </c>
    </row>
    <row r="156" spans="2:65" s="13" customFormat="1">
      <c r="B156" s="161"/>
      <c r="D156" s="154" t="s">
        <v>154</v>
      </c>
      <c r="E156" s="162" t="s">
        <v>1</v>
      </c>
      <c r="F156" s="163" t="s">
        <v>175</v>
      </c>
      <c r="H156" s="162" t="s">
        <v>1</v>
      </c>
      <c r="I156" s="164"/>
      <c r="L156" s="161"/>
      <c r="M156" s="165"/>
      <c r="T156" s="166"/>
      <c r="AT156" s="162" t="s">
        <v>154</v>
      </c>
      <c r="AU156" s="162" t="s">
        <v>87</v>
      </c>
      <c r="AV156" s="13" t="s">
        <v>79</v>
      </c>
      <c r="AW156" s="13" t="s">
        <v>28</v>
      </c>
      <c r="AX156" s="13" t="s">
        <v>71</v>
      </c>
      <c r="AY156" s="162" t="s">
        <v>146</v>
      </c>
    </row>
    <row r="157" spans="2:65" s="13" customFormat="1">
      <c r="B157" s="161"/>
      <c r="D157" s="154" t="s">
        <v>154</v>
      </c>
      <c r="E157" s="162" t="s">
        <v>1</v>
      </c>
      <c r="F157" s="163" t="s">
        <v>188</v>
      </c>
      <c r="H157" s="162" t="s">
        <v>1</v>
      </c>
      <c r="I157" s="164"/>
      <c r="L157" s="161"/>
      <c r="M157" s="165"/>
      <c r="T157" s="166"/>
      <c r="AT157" s="162" t="s">
        <v>154</v>
      </c>
      <c r="AU157" s="162" t="s">
        <v>87</v>
      </c>
      <c r="AV157" s="13" t="s">
        <v>79</v>
      </c>
      <c r="AW157" s="13" t="s">
        <v>28</v>
      </c>
      <c r="AX157" s="13" t="s">
        <v>71</v>
      </c>
      <c r="AY157" s="162" t="s">
        <v>146</v>
      </c>
    </row>
    <row r="158" spans="2:65" s="12" customFormat="1">
      <c r="B158" s="153"/>
      <c r="D158" s="154" t="s">
        <v>154</v>
      </c>
      <c r="E158" s="155" t="s">
        <v>1</v>
      </c>
      <c r="F158" s="156" t="s">
        <v>189</v>
      </c>
      <c r="H158" s="157">
        <v>3.8879999999999999</v>
      </c>
      <c r="I158" s="158"/>
      <c r="L158" s="153"/>
      <c r="M158" s="159"/>
      <c r="T158" s="160"/>
      <c r="AT158" s="155" t="s">
        <v>154</v>
      </c>
      <c r="AU158" s="155" t="s">
        <v>87</v>
      </c>
      <c r="AV158" s="12" t="s">
        <v>87</v>
      </c>
      <c r="AW158" s="12" t="s">
        <v>28</v>
      </c>
      <c r="AX158" s="12" t="s">
        <v>71</v>
      </c>
      <c r="AY158" s="155" t="s">
        <v>146</v>
      </c>
    </row>
    <row r="159" spans="2:65" s="13" customFormat="1">
      <c r="B159" s="161"/>
      <c r="D159" s="154" t="s">
        <v>154</v>
      </c>
      <c r="E159" s="162" t="s">
        <v>1</v>
      </c>
      <c r="F159" s="163" t="s">
        <v>190</v>
      </c>
      <c r="H159" s="162" t="s">
        <v>1</v>
      </c>
      <c r="I159" s="164"/>
      <c r="L159" s="161"/>
      <c r="M159" s="165"/>
      <c r="T159" s="166"/>
      <c r="AT159" s="162" t="s">
        <v>154</v>
      </c>
      <c r="AU159" s="162" t="s">
        <v>87</v>
      </c>
      <c r="AV159" s="13" t="s">
        <v>79</v>
      </c>
      <c r="AW159" s="13" t="s">
        <v>28</v>
      </c>
      <c r="AX159" s="13" t="s">
        <v>71</v>
      </c>
      <c r="AY159" s="162" t="s">
        <v>146</v>
      </c>
    </row>
    <row r="160" spans="2:65" s="12" customFormat="1">
      <c r="B160" s="153"/>
      <c r="D160" s="154" t="s">
        <v>154</v>
      </c>
      <c r="E160" s="155" t="s">
        <v>1</v>
      </c>
      <c r="F160" s="156" t="s">
        <v>191</v>
      </c>
      <c r="H160" s="157">
        <v>10.08</v>
      </c>
      <c r="I160" s="158"/>
      <c r="L160" s="153"/>
      <c r="M160" s="159"/>
      <c r="T160" s="160"/>
      <c r="AT160" s="155" t="s">
        <v>154</v>
      </c>
      <c r="AU160" s="155" t="s">
        <v>87</v>
      </c>
      <c r="AV160" s="12" t="s">
        <v>87</v>
      </c>
      <c r="AW160" s="12" t="s">
        <v>28</v>
      </c>
      <c r="AX160" s="12" t="s">
        <v>71</v>
      </c>
      <c r="AY160" s="155" t="s">
        <v>146</v>
      </c>
    </row>
    <row r="161" spans="2:65" s="15" customFormat="1">
      <c r="B161" s="174"/>
      <c r="D161" s="154" t="s">
        <v>154</v>
      </c>
      <c r="E161" s="175" t="s">
        <v>1</v>
      </c>
      <c r="F161" s="176" t="s">
        <v>178</v>
      </c>
      <c r="H161" s="177">
        <v>13.968</v>
      </c>
      <c r="I161" s="178"/>
      <c r="L161" s="174"/>
      <c r="M161" s="179"/>
      <c r="T161" s="180"/>
      <c r="AT161" s="175" t="s">
        <v>154</v>
      </c>
      <c r="AU161" s="175" t="s">
        <v>87</v>
      </c>
      <c r="AV161" s="15" t="s">
        <v>152</v>
      </c>
      <c r="AW161" s="15" t="s">
        <v>28</v>
      </c>
      <c r="AX161" s="15" t="s">
        <v>79</v>
      </c>
      <c r="AY161" s="175" t="s">
        <v>146</v>
      </c>
    </row>
    <row r="162" spans="2:65" s="1" customFormat="1" ht="37.9" customHeight="1">
      <c r="B162" s="138"/>
      <c r="C162" s="139" t="s">
        <v>192</v>
      </c>
      <c r="D162" s="139" t="s">
        <v>148</v>
      </c>
      <c r="E162" s="140" t="s">
        <v>193</v>
      </c>
      <c r="F162" s="141" t="s">
        <v>194</v>
      </c>
      <c r="G162" s="142" t="s">
        <v>151</v>
      </c>
      <c r="H162" s="143">
        <v>3.605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38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152</v>
      </c>
      <c r="AT162" s="151" t="s">
        <v>148</v>
      </c>
      <c r="AU162" s="151" t="s">
        <v>87</v>
      </c>
      <c r="AY162" s="17" t="s">
        <v>146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87</v>
      </c>
      <c r="BK162" s="152">
        <f>ROUND(I162*H162,2)</f>
        <v>0</v>
      </c>
      <c r="BL162" s="17" t="s">
        <v>152</v>
      </c>
      <c r="BM162" s="151" t="s">
        <v>195</v>
      </c>
    </row>
    <row r="163" spans="2:65" s="12" customFormat="1">
      <c r="B163" s="153"/>
      <c r="D163" s="154" t="s">
        <v>154</v>
      </c>
      <c r="E163" s="155" t="s">
        <v>1</v>
      </c>
      <c r="F163" s="156" t="s">
        <v>196</v>
      </c>
      <c r="H163" s="157">
        <v>3.605</v>
      </c>
      <c r="I163" s="158"/>
      <c r="L163" s="153"/>
      <c r="M163" s="159"/>
      <c r="T163" s="160"/>
      <c r="AT163" s="155" t="s">
        <v>154</v>
      </c>
      <c r="AU163" s="155" t="s">
        <v>87</v>
      </c>
      <c r="AV163" s="12" t="s">
        <v>87</v>
      </c>
      <c r="AW163" s="12" t="s">
        <v>28</v>
      </c>
      <c r="AX163" s="12" t="s">
        <v>79</v>
      </c>
      <c r="AY163" s="155" t="s">
        <v>146</v>
      </c>
    </row>
    <row r="164" spans="2:65" s="1" customFormat="1" ht="24.2" customHeight="1">
      <c r="B164" s="138"/>
      <c r="C164" s="139" t="s">
        <v>197</v>
      </c>
      <c r="D164" s="139" t="s">
        <v>148</v>
      </c>
      <c r="E164" s="140" t="s">
        <v>198</v>
      </c>
      <c r="F164" s="141" t="s">
        <v>199</v>
      </c>
      <c r="G164" s="142" t="s">
        <v>151</v>
      </c>
      <c r="H164" s="143">
        <v>47.709000000000003</v>
      </c>
      <c r="I164" s="144"/>
      <c r="J164" s="145">
        <f>ROUND(I164*H164,2)</f>
        <v>0</v>
      </c>
      <c r="K164" s="146"/>
      <c r="L164" s="32"/>
      <c r="M164" s="147" t="s">
        <v>1</v>
      </c>
      <c r="N164" s="148" t="s">
        <v>38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152</v>
      </c>
      <c r="AT164" s="151" t="s">
        <v>148</v>
      </c>
      <c r="AU164" s="151" t="s">
        <v>87</v>
      </c>
      <c r="AY164" s="17" t="s">
        <v>146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87</v>
      </c>
      <c r="BK164" s="152">
        <f>ROUND(I164*H164,2)</f>
        <v>0</v>
      </c>
      <c r="BL164" s="17" t="s">
        <v>152</v>
      </c>
      <c r="BM164" s="151" t="s">
        <v>200</v>
      </c>
    </row>
    <row r="165" spans="2:65" s="1" customFormat="1" ht="33" customHeight="1">
      <c r="B165" s="138"/>
      <c r="C165" s="139" t="s">
        <v>201</v>
      </c>
      <c r="D165" s="139" t="s">
        <v>148</v>
      </c>
      <c r="E165" s="140" t="s">
        <v>202</v>
      </c>
      <c r="F165" s="141" t="s">
        <v>203</v>
      </c>
      <c r="G165" s="142" t="s">
        <v>151</v>
      </c>
      <c r="H165" s="143">
        <v>114.93300000000001</v>
      </c>
      <c r="I165" s="144"/>
      <c r="J165" s="145">
        <f>ROUND(I165*H165,2)</f>
        <v>0</v>
      </c>
      <c r="K165" s="146"/>
      <c r="L165" s="32"/>
      <c r="M165" s="147" t="s">
        <v>1</v>
      </c>
      <c r="N165" s="148" t="s">
        <v>38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152</v>
      </c>
      <c r="AT165" s="151" t="s">
        <v>148</v>
      </c>
      <c r="AU165" s="151" t="s">
        <v>87</v>
      </c>
      <c r="AY165" s="17" t="s">
        <v>146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87</v>
      </c>
      <c r="BK165" s="152">
        <f>ROUND(I165*H165,2)</f>
        <v>0</v>
      </c>
      <c r="BL165" s="17" t="s">
        <v>152</v>
      </c>
      <c r="BM165" s="151" t="s">
        <v>204</v>
      </c>
    </row>
    <row r="166" spans="2:65" s="12" customFormat="1">
      <c r="B166" s="153"/>
      <c r="D166" s="154" t="s">
        <v>154</v>
      </c>
      <c r="E166" s="155" t="s">
        <v>1</v>
      </c>
      <c r="F166" s="156" t="s">
        <v>205</v>
      </c>
      <c r="H166" s="157">
        <v>60.914999999999999</v>
      </c>
      <c r="I166" s="158"/>
      <c r="L166" s="153"/>
      <c r="M166" s="159"/>
      <c r="T166" s="160"/>
      <c r="AT166" s="155" t="s">
        <v>154</v>
      </c>
      <c r="AU166" s="155" t="s">
        <v>87</v>
      </c>
      <c r="AV166" s="12" t="s">
        <v>87</v>
      </c>
      <c r="AW166" s="12" t="s">
        <v>28</v>
      </c>
      <c r="AX166" s="12" t="s">
        <v>71</v>
      </c>
      <c r="AY166" s="155" t="s">
        <v>146</v>
      </c>
    </row>
    <row r="167" spans="2:65" s="12" customFormat="1">
      <c r="B167" s="153"/>
      <c r="D167" s="154" t="s">
        <v>154</v>
      </c>
      <c r="E167" s="155" t="s">
        <v>1</v>
      </c>
      <c r="F167" s="156" t="s">
        <v>206</v>
      </c>
      <c r="H167" s="157">
        <v>54.018000000000001</v>
      </c>
      <c r="I167" s="158"/>
      <c r="L167" s="153"/>
      <c r="M167" s="159"/>
      <c r="T167" s="160"/>
      <c r="AT167" s="155" t="s">
        <v>154</v>
      </c>
      <c r="AU167" s="155" t="s">
        <v>87</v>
      </c>
      <c r="AV167" s="12" t="s">
        <v>87</v>
      </c>
      <c r="AW167" s="12" t="s">
        <v>28</v>
      </c>
      <c r="AX167" s="12" t="s">
        <v>71</v>
      </c>
      <c r="AY167" s="155" t="s">
        <v>146</v>
      </c>
    </row>
    <row r="168" spans="2:65" s="15" customFormat="1">
      <c r="B168" s="174"/>
      <c r="D168" s="154" t="s">
        <v>154</v>
      </c>
      <c r="E168" s="175" t="s">
        <v>1</v>
      </c>
      <c r="F168" s="176" t="s">
        <v>178</v>
      </c>
      <c r="H168" s="177">
        <v>114.93299999999999</v>
      </c>
      <c r="I168" s="178"/>
      <c r="L168" s="174"/>
      <c r="M168" s="179"/>
      <c r="T168" s="180"/>
      <c r="AT168" s="175" t="s">
        <v>154</v>
      </c>
      <c r="AU168" s="175" t="s">
        <v>87</v>
      </c>
      <c r="AV168" s="15" t="s">
        <v>152</v>
      </c>
      <c r="AW168" s="15" t="s">
        <v>28</v>
      </c>
      <c r="AX168" s="15" t="s">
        <v>79</v>
      </c>
      <c r="AY168" s="175" t="s">
        <v>146</v>
      </c>
    </row>
    <row r="169" spans="2:65" s="1" customFormat="1" ht="37.9" customHeight="1">
      <c r="B169" s="138"/>
      <c r="C169" s="139" t="s">
        <v>207</v>
      </c>
      <c r="D169" s="139" t="s">
        <v>148</v>
      </c>
      <c r="E169" s="140" t="s">
        <v>208</v>
      </c>
      <c r="F169" s="141" t="s">
        <v>209</v>
      </c>
      <c r="G169" s="142" t="s">
        <v>151</v>
      </c>
      <c r="H169" s="143">
        <v>804.53099999999995</v>
      </c>
      <c r="I169" s="144"/>
      <c r="J169" s="145">
        <f>ROUND(I169*H169,2)</f>
        <v>0</v>
      </c>
      <c r="K169" s="146"/>
      <c r="L169" s="32"/>
      <c r="M169" s="147" t="s">
        <v>1</v>
      </c>
      <c r="N169" s="148" t="s">
        <v>38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152</v>
      </c>
      <c r="AT169" s="151" t="s">
        <v>148</v>
      </c>
      <c r="AU169" s="151" t="s">
        <v>87</v>
      </c>
      <c r="AY169" s="17" t="s">
        <v>146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7" t="s">
        <v>87</v>
      </c>
      <c r="BK169" s="152">
        <f>ROUND(I169*H169,2)</f>
        <v>0</v>
      </c>
      <c r="BL169" s="17" t="s">
        <v>152</v>
      </c>
      <c r="BM169" s="151" t="s">
        <v>210</v>
      </c>
    </row>
    <row r="170" spans="2:65" s="12" customFormat="1">
      <c r="B170" s="153"/>
      <c r="D170" s="154" t="s">
        <v>154</v>
      </c>
      <c r="E170" s="155" t="s">
        <v>1</v>
      </c>
      <c r="F170" s="156" t="s">
        <v>211</v>
      </c>
      <c r="H170" s="157">
        <v>804.53099999999995</v>
      </c>
      <c r="I170" s="158"/>
      <c r="L170" s="153"/>
      <c r="M170" s="159"/>
      <c r="T170" s="160"/>
      <c r="AT170" s="155" t="s">
        <v>154</v>
      </c>
      <c r="AU170" s="155" t="s">
        <v>87</v>
      </c>
      <c r="AV170" s="12" t="s">
        <v>87</v>
      </c>
      <c r="AW170" s="12" t="s">
        <v>28</v>
      </c>
      <c r="AX170" s="12" t="s">
        <v>79</v>
      </c>
      <c r="AY170" s="155" t="s">
        <v>146</v>
      </c>
    </row>
    <row r="171" spans="2:65" s="1" customFormat="1" ht="24.2" customHeight="1">
      <c r="B171" s="138"/>
      <c r="C171" s="139" t="s">
        <v>212</v>
      </c>
      <c r="D171" s="139" t="s">
        <v>148</v>
      </c>
      <c r="E171" s="140" t="s">
        <v>213</v>
      </c>
      <c r="F171" s="141" t="s">
        <v>214</v>
      </c>
      <c r="G171" s="142" t="s">
        <v>151</v>
      </c>
      <c r="H171" s="143">
        <v>114.93300000000001</v>
      </c>
      <c r="I171" s="144"/>
      <c r="J171" s="145">
        <f>ROUND(I171*H171,2)</f>
        <v>0</v>
      </c>
      <c r="K171" s="146"/>
      <c r="L171" s="32"/>
      <c r="M171" s="147" t="s">
        <v>1</v>
      </c>
      <c r="N171" s="148" t="s">
        <v>38</v>
      </c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152</v>
      </c>
      <c r="AT171" s="151" t="s">
        <v>148</v>
      </c>
      <c r="AU171" s="151" t="s">
        <v>87</v>
      </c>
      <c r="AY171" s="17" t="s">
        <v>146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7" t="s">
        <v>87</v>
      </c>
      <c r="BK171" s="152">
        <f>ROUND(I171*H171,2)</f>
        <v>0</v>
      </c>
      <c r="BL171" s="17" t="s">
        <v>152</v>
      </c>
      <c r="BM171" s="151" t="s">
        <v>215</v>
      </c>
    </row>
    <row r="172" spans="2:65" s="1" customFormat="1" ht="21.75" customHeight="1">
      <c r="B172" s="138"/>
      <c r="C172" s="139" t="s">
        <v>216</v>
      </c>
      <c r="D172" s="139" t="s">
        <v>148</v>
      </c>
      <c r="E172" s="140" t="s">
        <v>217</v>
      </c>
      <c r="F172" s="141" t="s">
        <v>218</v>
      </c>
      <c r="G172" s="142" t="s">
        <v>151</v>
      </c>
      <c r="H172" s="143">
        <v>114.93300000000001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38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152</v>
      </c>
      <c r="AT172" s="151" t="s">
        <v>148</v>
      </c>
      <c r="AU172" s="151" t="s">
        <v>87</v>
      </c>
      <c r="AY172" s="17" t="s">
        <v>146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87</v>
      </c>
      <c r="BK172" s="152">
        <f>ROUND(I172*H172,2)</f>
        <v>0</v>
      </c>
      <c r="BL172" s="17" t="s">
        <v>152</v>
      </c>
      <c r="BM172" s="151" t="s">
        <v>219</v>
      </c>
    </row>
    <row r="173" spans="2:65" s="11" customFormat="1" ht="22.9" customHeight="1">
      <c r="B173" s="126"/>
      <c r="D173" s="127" t="s">
        <v>70</v>
      </c>
      <c r="E173" s="136" t="s">
        <v>87</v>
      </c>
      <c r="F173" s="136" t="s">
        <v>220</v>
      </c>
      <c r="I173" s="129"/>
      <c r="J173" s="137">
        <f>BK173</f>
        <v>0</v>
      </c>
      <c r="L173" s="126"/>
      <c r="M173" s="131"/>
      <c r="P173" s="132">
        <f>SUM(P174:P276)</f>
        <v>0</v>
      </c>
      <c r="R173" s="132">
        <f>SUM(R174:R276)</f>
        <v>514.60499396000012</v>
      </c>
      <c r="T173" s="133">
        <f>SUM(T174:T276)</f>
        <v>0</v>
      </c>
      <c r="AR173" s="127" t="s">
        <v>79</v>
      </c>
      <c r="AT173" s="134" t="s">
        <v>70</v>
      </c>
      <c r="AU173" s="134" t="s">
        <v>79</v>
      </c>
      <c r="AY173" s="127" t="s">
        <v>146</v>
      </c>
      <c r="BK173" s="135">
        <f>SUM(BK174:BK276)</f>
        <v>0</v>
      </c>
    </row>
    <row r="174" spans="2:65" s="1" customFormat="1" ht="16.5" customHeight="1">
      <c r="B174" s="138"/>
      <c r="C174" s="139" t="s">
        <v>221</v>
      </c>
      <c r="D174" s="139" t="s">
        <v>148</v>
      </c>
      <c r="E174" s="140" t="s">
        <v>222</v>
      </c>
      <c r="F174" s="141" t="s">
        <v>223</v>
      </c>
      <c r="G174" s="142" t="s">
        <v>224</v>
      </c>
      <c r="H174" s="143">
        <v>318.06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38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152</v>
      </c>
      <c r="AT174" s="151" t="s">
        <v>148</v>
      </c>
      <c r="AU174" s="151" t="s">
        <v>87</v>
      </c>
      <c r="AY174" s="17" t="s">
        <v>146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87</v>
      </c>
      <c r="BK174" s="152">
        <f>ROUND(I174*H174,2)</f>
        <v>0</v>
      </c>
      <c r="BL174" s="17" t="s">
        <v>152</v>
      </c>
      <c r="BM174" s="151" t="s">
        <v>225</v>
      </c>
    </row>
    <row r="175" spans="2:65" s="12" customFormat="1">
      <c r="B175" s="153"/>
      <c r="D175" s="154" t="s">
        <v>154</v>
      </c>
      <c r="E175" s="155" t="s">
        <v>1</v>
      </c>
      <c r="F175" s="156" t="s">
        <v>226</v>
      </c>
      <c r="H175" s="157">
        <v>318.06</v>
      </c>
      <c r="I175" s="158"/>
      <c r="L175" s="153"/>
      <c r="M175" s="159"/>
      <c r="T175" s="160"/>
      <c r="AT175" s="155" t="s">
        <v>154</v>
      </c>
      <c r="AU175" s="155" t="s">
        <v>87</v>
      </c>
      <c r="AV175" s="12" t="s">
        <v>87</v>
      </c>
      <c r="AW175" s="12" t="s">
        <v>28</v>
      </c>
      <c r="AX175" s="12" t="s">
        <v>79</v>
      </c>
      <c r="AY175" s="155" t="s">
        <v>146</v>
      </c>
    </row>
    <row r="176" spans="2:65" s="1" customFormat="1" ht="24.2" customHeight="1">
      <c r="B176" s="138"/>
      <c r="C176" s="139" t="s">
        <v>227</v>
      </c>
      <c r="D176" s="139" t="s">
        <v>148</v>
      </c>
      <c r="E176" s="140" t="s">
        <v>228</v>
      </c>
      <c r="F176" s="141" t="s">
        <v>229</v>
      </c>
      <c r="G176" s="142" t="s">
        <v>151</v>
      </c>
      <c r="H176" s="143">
        <v>80.406000000000006</v>
      </c>
      <c r="I176" s="144"/>
      <c r="J176" s="145">
        <f>ROUND(I176*H176,2)</f>
        <v>0</v>
      </c>
      <c r="K176" s="146"/>
      <c r="L176" s="32"/>
      <c r="M176" s="147" t="s">
        <v>1</v>
      </c>
      <c r="N176" s="148" t="s">
        <v>38</v>
      </c>
      <c r="P176" s="149">
        <f>O176*H176</f>
        <v>0</v>
      </c>
      <c r="Q176" s="149">
        <v>2.0699999999999998</v>
      </c>
      <c r="R176" s="149">
        <f>Q176*H176</f>
        <v>166.44041999999999</v>
      </c>
      <c r="S176" s="149">
        <v>0</v>
      </c>
      <c r="T176" s="150">
        <f>S176*H176</f>
        <v>0</v>
      </c>
      <c r="AR176" s="151" t="s">
        <v>152</v>
      </c>
      <c r="AT176" s="151" t="s">
        <v>148</v>
      </c>
      <c r="AU176" s="151" t="s">
        <v>87</v>
      </c>
      <c r="AY176" s="17" t="s">
        <v>146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87</v>
      </c>
      <c r="BK176" s="152">
        <f>ROUND(I176*H176,2)</f>
        <v>0</v>
      </c>
      <c r="BL176" s="17" t="s">
        <v>152</v>
      </c>
      <c r="BM176" s="151" t="s">
        <v>230</v>
      </c>
    </row>
    <row r="177" spans="2:65" s="13" customFormat="1">
      <c r="B177" s="161"/>
      <c r="D177" s="154" t="s">
        <v>154</v>
      </c>
      <c r="E177" s="162" t="s">
        <v>1</v>
      </c>
      <c r="F177" s="163" t="s">
        <v>231</v>
      </c>
      <c r="H177" s="162" t="s">
        <v>1</v>
      </c>
      <c r="I177" s="164"/>
      <c r="L177" s="161"/>
      <c r="M177" s="165"/>
      <c r="T177" s="166"/>
      <c r="AT177" s="162" t="s">
        <v>154</v>
      </c>
      <c r="AU177" s="162" t="s">
        <v>87</v>
      </c>
      <c r="AV177" s="13" t="s">
        <v>79</v>
      </c>
      <c r="AW177" s="13" t="s">
        <v>28</v>
      </c>
      <c r="AX177" s="13" t="s">
        <v>71</v>
      </c>
      <c r="AY177" s="162" t="s">
        <v>146</v>
      </c>
    </row>
    <row r="178" spans="2:65" s="12" customFormat="1">
      <c r="B178" s="153"/>
      <c r="D178" s="154" t="s">
        <v>154</v>
      </c>
      <c r="E178" s="155" t="s">
        <v>1</v>
      </c>
      <c r="F178" s="156" t="s">
        <v>232</v>
      </c>
      <c r="H178" s="157">
        <v>82.998000000000005</v>
      </c>
      <c r="I178" s="158"/>
      <c r="L178" s="153"/>
      <c r="M178" s="159"/>
      <c r="T178" s="160"/>
      <c r="AT178" s="155" t="s">
        <v>154</v>
      </c>
      <c r="AU178" s="155" t="s">
        <v>87</v>
      </c>
      <c r="AV178" s="12" t="s">
        <v>87</v>
      </c>
      <c r="AW178" s="12" t="s">
        <v>28</v>
      </c>
      <c r="AX178" s="12" t="s">
        <v>71</v>
      </c>
      <c r="AY178" s="155" t="s">
        <v>146</v>
      </c>
    </row>
    <row r="179" spans="2:65" s="12" customFormat="1">
      <c r="B179" s="153"/>
      <c r="D179" s="154" t="s">
        <v>154</v>
      </c>
      <c r="E179" s="155" t="s">
        <v>1</v>
      </c>
      <c r="F179" s="156" t="s">
        <v>233</v>
      </c>
      <c r="H179" s="157">
        <v>-2.5920000000000001</v>
      </c>
      <c r="I179" s="158"/>
      <c r="L179" s="153"/>
      <c r="M179" s="159"/>
      <c r="T179" s="160"/>
      <c r="AT179" s="155" t="s">
        <v>154</v>
      </c>
      <c r="AU179" s="155" t="s">
        <v>87</v>
      </c>
      <c r="AV179" s="12" t="s">
        <v>87</v>
      </c>
      <c r="AW179" s="12" t="s">
        <v>28</v>
      </c>
      <c r="AX179" s="12" t="s">
        <v>71</v>
      </c>
      <c r="AY179" s="155" t="s">
        <v>146</v>
      </c>
    </row>
    <row r="180" spans="2:65" s="15" customFormat="1">
      <c r="B180" s="174"/>
      <c r="D180" s="154" t="s">
        <v>154</v>
      </c>
      <c r="E180" s="175" t="s">
        <v>1</v>
      </c>
      <c r="F180" s="176" t="s">
        <v>178</v>
      </c>
      <c r="H180" s="177">
        <v>80.406000000000006</v>
      </c>
      <c r="I180" s="178"/>
      <c r="L180" s="174"/>
      <c r="M180" s="179"/>
      <c r="T180" s="180"/>
      <c r="AT180" s="175" t="s">
        <v>154</v>
      </c>
      <c r="AU180" s="175" t="s">
        <v>87</v>
      </c>
      <c r="AV180" s="15" t="s">
        <v>152</v>
      </c>
      <c r="AW180" s="15" t="s">
        <v>28</v>
      </c>
      <c r="AX180" s="15" t="s">
        <v>79</v>
      </c>
      <c r="AY180" s="175" t="s">
        <v>146</v>
      </c>
    </row>
    <row r="181" spans="2:65" s="1" customFormat="1" ht="24.2" customHeight="1">
      <c r="B181" s="138"/>
      <c r="C181" s="139" t="s">
        <v>234</v>
      </c>
      <c r="D181" s="139" t="s">
        <v>148</v>
      </c>
      <c r="E181" s="140" t="s">
        <v>235</v>
      </c>
      <c r="F181" s="141" t="s">
        <v>236</v>
      </c>
      <c r="G181" s="142" t="s">
        <v>151</v>
      </c>
      <c r="H181" s="143">
        <v>26.37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38</v>
      </c>
      <c r="P181" s="149">
        <f>O181*H181</f>
        <v>0</v>
      </c>
      <c r="Q181" s="149">
        <v>1.9319999999999999</v>
      </c>
      <c r="R181" s="149">
        <f>Q181*H181</f>
        <v>50.946840000000002</v>
      </c>
      <c r="S181" s="149">
        <v>0</v>
      </c>
      <c r="T181" s="150">
        <f>S181*H181</f>
        <v>0</v>
      </c>
      <c r="AR181" s="151" t="s">
        <v>152</v>
      </c>
      <c r="AT181" s="151" t="s">
        <v>148</v>
      </c>
      <c r="AU181" s="151" t="s">
        <v>87</v>
      </c>
      <c r="AY181" s="17" t="s">
        <v>146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87</v>
      </c>
      <c r="BK181" s="152">
        <f>ROUND(I181*H181,2)</f>
        <v>0</v>
      </c>
      <c r="BL181" s="17" t="s">
        <v>152</v>
      </c>
      <c r="BM181" s="151" t="s">
        <v>237</v>
      </c>
    </row>
    <row r="182" spans="2:65" s="13" customFormat="1">
      <c r="B182" s="161"/>
      <c r="D182" s="154" t="s">
        <v>154</v>
      </c>
      <c r="E182" s="162" t="s">
        <v>1</v>
      </c>
      <c r="F182" s="163" t="s">
        <v>238</v>
      </c>
      <c r="H182" s="162" t="s">
        <v>1</v>
      </c>
      <c r="I182" s="164"/>
      <c r="L182" s="161"/>
      <c r="M182" s="165"/>
      <c r="T182" s="166"/>
      <c r="AT182" s="162" t="s">
        <v>154</v>
      </c>
      <c r="AU182" s="162" t="s">
        <v>87</v>
      </c>
      <c r="AV182" s="13" t="s">
        <v>79</v>
      </c>
      <c r="AW182" s="13" t="s">
        <v>28</v>
      </c>
      <c r="AX182" s="13" t="s">
        <v>71</v>
      </c>
      <c r="AY182" s="162" t="s">
        <v>146</v>
      </c>
    </row>
    <row r="183" spans="2:65" s="12" customFormat="1">
      <c r="B183" s="153"/>
      <c r="D183" s="154" t="s">
        <v>154</v>
      </c>
      <c r="E183" s="155" t="s">
        <v>1</v>
      </c>
      <c r="F183" s="156" t="s">
        <v>239</v>
      </c>
      <c r="H183" s="157">
        <v>27.666</v>
      </c>
      <c r="I183" s="158"/>
      <c r="L183" s="153"/>
      <c r="M183" s="159"/>
      <c r="T183" s="160"/>
      <c r="AT183" s="155" t="s">
        <v>154</v>
      </c>
      <c r="AU183" s="155" t="s">
        <v>87</v>
      </c>
      <c r="AV183" s="12" t="s">
        <v>87</v>
      </c>
      <c r="AW183" s="12" t="s">
        <v>28</v>
      </c>
      <c r="AX183" s="12" t="s">
        <v>71</v>
      </c>
      <c r="AY183" s="155" t="s">
        <v>146</v>
      </c>
    </row>
    <row r="184" spans="2:65" s="12" customFormat="1">
      <c r="B184" s="153"/>
      <c r="D184" s="154" t="s">
        <v>154</v>
      </c>
      <c r="E184" s="155" t="s">
        <v>1</v>
      </c>
      <c r="F184" s="156" t="s">
        <v>240</v>
      </c>
      <c r="H184" s="157">
        <v>-1.296</v>
      </c>
      <c r="I184" s="158"/>
      <c r="L184" s="153"/>
      <c r="M184" s="159"/>
      <c r="T184" s="160"/>
      <c r="AT184" s="155" t="s">
        <v>154</v>
      </c>
      <c r="AU184" s="155" t="s">
        <v>87</v>
      </c>
      <c r="AV184" s="12" t="s">
        <v>87</v>
      </c>
      <c r="AW184" s="12" t="s">
        <v>28</v>
      </c>
      <c r="AX184" s="12" t="s">
        <v>71</v>
      </c>
      <c r="AY184" s="155" t="s">
        <v>146</v>
      </c>
    </row>
    <row r="185" spans="2:65" s="15" customFormat="1">
      <c r="B185" s="174"/>
      <c r="D185" s="154" t="s">
        <v>154</v>
      </c>
      <c r="E185" s="175" t="s">
        <v>1</v>
      </c>
      <c r="F185" s="176" t="s">
        <v>178</v>
      </c>
      <c r="H185" s="177">
        <v>26.37</v>
      </c>
      <c r="I185" s="178"/>
      <c r="L185" s="174"/>
      <c r="M185" s="179"/>
      <c r="T185" s="180"/>
      <c r="AT185" s="175" t="s">
        <v>154</v>
      </c>
      <c r="AU185" s="175" t="s">
        <v>87</v>
      </c>
      <c r="AV185" s="15" t="s">
        <v>152</v>
      </c>
      <c r="AW185" s="15" t="s">
        <v>28</v>
      </c>
      <c r="AX185" s="15" t="s">
        <v>79</v>
      </c>
      <c r="AY185" s="175" t="s">
        <v>146</v>
      </c>
    </row>
    <row r="186" spans="2:65" s="1" customFormat="1" ht="37.9" customHeight="1">
      <c r="B186" s="138"/>
      <c r="C186" s="139" t="s">
        <v>241</v>
      </c>
      <c r="D186" s="139" t="s">
        <v>148</v>
      </c>
      <c r="E186" s="140" t="s">
        <v>242</v>
      </c>
      <c r="F186" s="141" t="s">
        <v>243</v>
      </c>
      <c r="G186" s="142" t="s">
        <v>151</v>
      </c>
      <c r="H186" s="143">
        <v>66.430999999999997</v>
      </c>
      <c r="I186" s="144"/>
      <c r="J186" s="145">
        <f>ROUND(I186*H186,2)</f>
        <v>0</v>
      </c>
      <c r="K186" s="146"/>
      <c r="L186" s="32"/>
      <c r="M186" s="147" t="s">
        <v>1</v>
      </c>
      <c r="N186" s="148" t="s">
        <v>38</v>
      </c>
      <c r="P186" s="149">
        <f>O186*H186</f>
        <v>0</v>
      </c>
      <c r="Q186" s="149">
        <v>2.3919100000000002</v>
      </c>
      <c r="R186" s="149">
        <f>Q186*H186</f>
        <v>158.89697321</v>
      </c>
      <c r="S186" s="149">
        <v>0</v>
      </c>
      <c r="T186" s="150">
        <f>S186*H186</f>
        <v>0</v>
      </c>
      <c r="AR186" s="151" t="s">
        <v>152</v>
      </c>
      <c r="AT186" s="151" t="s">
        <v>148</v>
      </c>
      <c r="AU186" s="151" t="s">
        <v>87</v>
      </c>
      <c r="AY186" s="17" t="s">
        <v>146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87</v>
      </c>
      <c r="BK186" s="152">
        <f>ROUND(I186*H186,2)</f>
        <v>0</v>
      </c>
      <c r="BL186" s="17" t="s">
        <v>152</v>
      </c>
      <c r="BM186" s="151" t="s">
        <v>244</v>
      </c>
    </row>
    <row r="187" spans="2:65" s="13" customFormat="1">
      <c r="B187" s="161"/>
      <c r="D187" s="154" t="s">
        <v>154</v>
      </c>
      <c r="E187" s="162" t="s">
        <v>1</v>
      </c>
      <c r="F187" s="163" t="s">
        <v>245</v>
      </c>
      <c r="H187" s="162" t="s">
        <v>1</v>
      </c>
      <c r="I187" s="164"/>
      <c r="L187" s="161"/>
      <c r="M187" s="165"/>
      <c r="T187" s="166"/>
      <c r="AT187" s="162" t="s">
        <v>154</v>
      </c>
      <c r="AU187" s="162" t="s">
        <v>87</v>
      </c>
      <c r="AV187" s="13" t="s">
        <v>79</v>
      </c>
      <c r="AW187" s="13" t="s">
        <v>28</v>
      </c>
      <c r="AX187" s="13" t="s">
        <v>71</v>
      </c>
      <c r="AY187" s="162" t="s">
        <v>146</v>
      </c>
    </row>
    <row r="188" spans="2:65" s="13" customFormat="1">
      <c r="B188" s="161"/>
      <c r="D188" s="154" t="s">
        <v>154</v>
      </c>
      <c r="E188" s="162" t="s">
        <v>1</v>
      </c>
      <c r="F188" s="163" t="s">
        <v>246</v>
      </c>
      <c r="H188" s="162" t="s">
        <v>1</v>
      </c>
      <c r="I188" s="164"/>
      <c r="L188" s="161"/>
      <c r="M188" s="165"/>
      <c r="T188" s="166"/>
      <c r="AT188" s="162" t="s">
        <v>154</v>
      </c>
      <c r="AU188" s="162" t="s">
        <v>87</v>
      </c>
      <c r="AV188" s="13" t="s">
        <v>79</v>
      </c>
      <c r="AW188" s="13" t="s">
        <v>28</v>
      </c>
      <c r="AX188" s="13" t="s">
        <v>71</v>
      </c>
      <c r="AY188" s="162" t="s">
        <v>146</v>
      </c>
    </row>
    <row r="189" spans="2:65" s="12" customFormat="1">
      <c r="B189" s="153"/>
      <c r="D189" s="154" t="s">
        <v>154</v>
      </c>
      <c r="E189" s="155" t="s">
        <v>1</v>
      </c>
      <c r="F189" s="156" t="s">
        <v>247</v>
      </c>
      <c r="H189" s="157">
        <v>13.558999999999999</v>
      </c>
      <c r="I189" s="158"/>
      <c r="L189" s="153"/>
      <c r="M189" s="159"/>
      <c r="T189" s="160"/>
      <c r="AT189" s="155" t="s">
        <v>154</v>
      </c>
      <c r="AU189" s="155" t="s">
        <v>87</v>
      </c>
      <c r="AV189" s="12" t="s">
        <v>87</v>
      </c>
      <c r="AW189" s="12" t="s">
        <v>28</v>
      </c>
      <c r="AX189" s="12" t="s">
        <v>71</v>
      </c>
      <c r="AY189" s="155" t="s">
        <v>146</v>
      </c>
    </row>
    <row r="190" spans="2:65" s="12" customFormat="1">
      <c r="B190" s="153"/>
      <c r="D190" s="154" t="s">
        <v>154</v>
      </c>
      <c r="E190" s="155" t="s">
        <v>1</v>
      </c>
      <c r="F190" s="156" t="s">
        <v>248</v>
      </c>
      <c r="H190" s="157">
        <v>0.56899999999999995</v>
      </c>
      <c r="I190" s="158"/>
      <c r="L190" s="153"/>
      <c r="M190" s="159"/>
      <c r="T190" s="160"/>
      <c r="AT190" s="155" t="s">
        <v>154</v>
      </c>
      <c r="AU190" s="155" t="s">
        <v>87</v>
      </c>
      <c r="AV190" s="12" t="s">
        <v>87</v>
      </c>
      <c r="AW190" s="12" t="s">
        <v>28</v>
      </c>
      <c r="AX190" s="12" t="s">
        <v>71</v>
      </c>
      <c r="AY190" s="155" t="s">
        <v>146</v>
      </c>
    </row>
    <row r="191" spans="2:65" s="13" customFormat="1">
      <c r="B191" s="161"/>
      <c r="D191" s="154" t="s">
        <v>154</v>
      </c>
      <c r="E191" s="162" t="s">
        <v>1</v>
      </c>
      <c r="F191" s="163" t="s">
        <v>249</v>
      </c>
      <c r="H191" s="162" t="s">
        <v>1</v>
      </c>
      <c r="I191" s="164"/>
      <c r="L191" s="161"/>
      <c r="M191" s="165"/>
      <c r="T191" s="166"/>
      <c r="AT191" s="162" t="s">
        <v>154</v>
      </c>
      <c r="AU191" s="162" t="s">
        <v>87</v>
      </c>
      <c r="AV191" s="13" t="s">
        <v>79</v>
      </c>
      <c r="AW191" s="13" t="s">
        <v>28</v>
      </c>
      <c r="AX191" s="13" t="s">
        <v>71</v>
      </c>
      <c r="AY191" s="162" t="s">
        <v>146</v>
      </c>
    </row>
    <row r="192" spans="2:65" s="12" customFormat="1">
      <c r="B192" s="153"/>
      <c r="D192" s="154" t="s">
        <v>154</v>
      </c>
      <c r="E192" s="155" t="s">
        <v>1</v>
      </c>
      <c r="F192" s="156" t="s">
        <v>250</v>
      </c>
      <c r="H192" s="157">
        <v>47.228999999999999</v>
      </c>
      <c r="I192" s="158"/>
      <c r="L192" s="153"/>
      <c r="M192" s="159"/>
      <c r="T192" s="160"/>
      <c r="AT192" s="155" t="s">
        <v>154</v>
      </c>
      <c r="AU192" s="155" t="s">
        <v>87</v>
      </c>
      <c r="AV192" s="12" t="s">
        <v>87</v>
      </c>
      <c r="AW192" s="12" t="s">
        <v>28</v>
      </c>
      <c r="AX192" s="12" t="s">
        <v>71</v>
      </c>
      <c r="AY192" s="155" t="s">
        <v>146</v>
      </c>
    </row>
    <row r="193" spans="2:65" s="12" customFormat="1">
      <c r="B193" s="153"/>
      <c r="D193" s="154" t="s">
        <v>154</v>
      </c>
      <c r="E193" s="155" t="s">
        <v>1</v>
      </c>
      <c r="F193" s="156" t="s">
        <v>251</v>
      </c>
      <c r="H193" s="157">
        <v>0.72799999999999998</v>
      </c>
      <c r="I193" s="158"/>
      <c r="L193" s="153"/>
      <c r="M193" s="159"/>
      <c r="T193" s="160"/>
      <c r="AT193" s="155" t="s">
        <v>154</v>
      </c>
      <c r="AU193" s="155" t="s">
        <v>87</v>
      </c>
      <c r="AV193" s="12" t="s">
        <v>87</v>
      </c>
      <c r="AW193" s="12" t="s">
        <v>28</v>
      </c>
      <c r="AX193" s="12" t="s">
        <v>71</v>
      </c>
      <c r="AY193" s="155" t="s">
        <v>146</v>
      </c>
    </row>
    <row r="194" spans="2:65" s="14" customFormat="1">
      <c r="B194" s="167"/>
      <c r="D194" s="154" t="s">
        <v>154</v>
      </c>
      <c r="E194" s="168" t="s">
        <v>1</v>
      </c>
      <c r="F194" s="169" t="s">
        <v>174</v>
      </c>
      <c r="H194" s="170">
        <v>62.085000000000001</v>
      </c>
      <c r="I194" s="171"/>
      <c r="L194" s="167"/>
      <c r="M194" s="172"/>
      <c r="T194" s="173"/>
      <c r="AT194" s="168" t="s">
        <v>154</v>
      </c>
      <c r="AU194" s="168" t="s">
        <v>87</v>
      </c>
      <c r="AV194" s="14" t="s">
        <v>161</v>
      </c>
      <c r="AW194" s="14" t="s">
        <v>28</v>
      </c>
      <c r="AX194" s="14" t="s">
        <v>71</v>
      </c>
      <c r="AY194" s="168" t="s">
        <v>146</v>
      </c>
    </row>
    <row r="195" spans="2:65" s="12" customFormat="1">
      <c r="B195" s="153"/>
      <c r="D195" s="154" t="s">
        <v>154</v>
      </c>
      <c r="E195" s="155" t="s">
        <v>1</v>
      </c>
      <c r="F195" s="156" t="s">
        <v>252</v>
      </c>
      <c r="H195" s="157">
        <v>4.3460000000000001</v>
      </c>
      <c r="I195" s="158"/>
      <c r="L195" s="153"/>
      <c r="M195" s="159"/>
      <c r="T195" s="160"/>
      <c r="AT195" s="155" t="s">
        <v>154</v>
      </c>
      <c r="AU195" s="155" t="s">
        <v>87</v>
      </c>
      <c r="AV195" s="12" t="s">
        <v>87</v>
      </c>
      <c r="AW195" s="12" t="s">
        <v>28</v>
      </c>
      <c r="AX195" s="12" t="s">
        <v>71</v>
      </c>
      <c r="AY195" s="155" t="s">
        <v>146</v>
      </c>
    </row>
    <row r="196" spans="2:65" s="15" customFormat="1">
      <c r="B196" s="174"/>
      <c r="D196" s="154" t="s">
        <v>154</v>
      </c>
      <c r="E196" s="175" t="s">
        <v>1</v>
      </c>
      <c r="F196" s="176" t="s">
        <v>178</v>
      </c>
      <c r="H196" s="177">
        <v>66.430999999999997</v>
      </c>
      <c r="I196" s="178"/>
      <c r="L196" s="174"/>
      <c r="M196" s="179"/>
      <c r="T196" s="180"/>
      <c r="AT196" s="175" t="s">
        <v>154</v>
      </c>
      <c r="AU196" s="175" t="s">
        <v>87</v>
      </c>
      <c r="AV196" s="15" t="s">
        <v>152</v>
      </c>
      <c r="AW196" s="15" t="s">
        <v>28</v>
      </c>
      <c r="AX196" s="15" t="s">
        <v>79</v>
      </c>
      <c r="AY196" s="175" t="s">
        <v>146</v>
      </c>
    </row>
    <row r="197" spans="2:65" s="1" customFormat="1" ht="24.2" customHeight="1">
      <c r="B197" s="138"/>
      <c r="C197" s="139" t="s">
        <v>253</v>
      </c>
      <c r="D197" s="139" t="s">
        <v>148</v>
      </c>
      <c r="E197" s="140" t="s">
        <v>254</v>
      </c>
      <c r="F197" s="141" t="s">
        <v>255</v>
      </c>
      <c r="G197" s="142" t="s">
        <v>224</v>
      </c>
      <c r="H197" s="143">
        <v>23.06</v>
      </c>
      <c r="I197" s="144"/>
      <c r="J197" s="145">
        <f>ROUND(I197*H197,2)</f>
        <v>0</v>
      </c>
      <c r="K197" s="146"/>
      <c r="L197" s="32"/>
      <c r="M197" s="147" t="s">
        <v>1</v>
      </c>
      <c r="N197" s="148" t="s">
        <v>38</v>
      </c>
      <c r="P197" s="149">
        <f>O197*H197</f>
        <v>0</v>
      </c>
      <c r="Q197" s="149">
        <v>4.1200000000000004E-3</v>
      </c>
      <c r="R197" s="149">
        <f>Q197*H197</f>
        <v>9.50072E-2</v>
      </c>
      <c r="S197" s="149">
        <v>0</v>
      </c>
      <c r="T197" s="150">
        <f>S197*H197</f>
        <v>0</v>
      </c>
      <c r="AR197" s="151" t="s">
        <v>152</v>
      </c>
      <c r="AT197" s="151" t="s">
        <v>148</v>
      </c>
      <c r="AU197" s="151" t="s">
        <v>87</v>
      </c>
      <c r="AY197" s="17" t="s">
        <v>146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7" t="s">
        <v>87</v>
      </c>
      <c r="BK197" s="152">
        <f>ROUND(I197*H197,2)</f>
        <v>0</v>
      </c>
      <c r="BL197" s="17" t="s">
        <v>152</v>
      </c>
      <c r="BM197" s="151" t="s">
        <v>256</v>
      </c>
    </row>
    <row r="198" spans="2:65" s="13" customFormat="1">
      <c r="B198" s="161"/>
      <c r="D198" s="154" t="s">
        <v>154</v>
      </c>
      <c r="E198" s="162" t="s">
        <v>1</v>
      </c>
      <c r="F198" s="163" t="s">
        <v>257</v>
      </c>
      <c r="H198" s="162" t="s">
        <v>1</v>
      </c>
      <c r="I198" s="164"/>
      <c r="L198" s="161"/>
      <c r="M198" s="165"/>
      <c r="T198" s="166"/>
      <c r="AT198" s="162" t="s">
        <v>154</v>
      </c>
      <c r="AU198" s="162" t="s">
        <v>87</v>
      </c>
      <c r="AV198" s="13" t="s">
        <v>79</v>
      </c>
      <c r="AW198" s="13" t="s">
        <v>28</v>
      </c>
      <c r="AX198" s="13" t="s">
        <v>71</v>
      </c>
      <c r="AY198" s="162" t="s">
        <v>146</v>
      </c>
    </row>
    <row r="199" spans="2:65" s="13" customFormat="1">
      <c r="B199" s="161"/>
      <c r="D199" s="154" t="s">
        <v>154</v>
      </c>
      <c r="E199" s="162" t="s">
        <v>1</v>
      </c>
      <c r="F199" s="163" t="s">
        <v>246</v>
      </c>
      <c r="H199" s="162" t="s">
        <v>1</v>
      </c>
      <c r="I199" s="164"/>
      <c r="L199" s="161"/>
      <c r="M199" s="165"/>
      <c r="T199" s="166"/>
      <c r="AT199" s="162" t="s">
        <v>154</v>
      </c>
      <c r="AU199" s="162" t="s">
        <v>87</v>
      </c>
      <c r="AV199" s="13" t="s">
        <v>79</v>
      </c>
      <c r="AW199" s="13" t="s">
        <v>28</v>
      </c>
      <c r="AX199" s="13" t="s">
        <v>71</v>
      </c>
      <c r="AY199" s="162" t="s">
        <v>146</v>
      </c>
    </row>
    <row r="200" spans="2:65" s="12" customFormat="1">
      <c r="B200" s="153"/>
      <c r="D200" s="154" t="s">
        <v>154</v>
      </c>
      <c r="E200" s="155" t="s">
        <v>1</v>
      </c>
      <c r="F200" s="156" t="s">
        <v>258</v>
      </c>
      <c r="H200" s="157">
        <v>8.77</v>
      </c>
      <c r="I200" s="158"/>
      <c r="L200" s="153"/>
      <c r="M200" s="159"/>
      <c r="T200" s="160"/>
      <c r="AT200" s="155" t="s">
        <v>154</v>
      </c>
      <c r="AU200" s="155" t="s">
        <v>87</v>
      </c>
      <c r="AV200" s="12" t="s">
        <v>87</v>
      </c>
      <c r="AW200" s="12" t="s">
        <v>28</v>
      </c>
      <c r="AX200" s="12" t="s">
        <v>71</v>
      </c>
      <c r="AY200" s="155" t="s">
        <v>146</v>
      </c>
    </row>
    <row r="201" spans="2:65" s="13" customFormat="1">
      <c r="B201" s="161"/>
      <c r="D201" s="154" t="s">
        <v>154</v>
      </c>
      <c r="E201" s="162" t="s">
        <v>1</v>
      </c>
      <c r="F201" s="163" t="s">
        <v>249</v>
      </c>
      <c r="H201" s="162" t="s">
        <v>1</v>
      </c>
      <c r="I201" s="164"/>
      <c r="L201" s="161"/>
      <c r="M201" s="165"/>
      <c r="T201" s="166"/>
      <c r="AT201" s="162" t="s">
        <v>154</v>
      </c>
      <c r="AU201" s="162" t="s">
        <v>87</v>
      </c>
      <c r="AV201" s="13" t="s">
        <v>79</v>
      </c>
      <c r="AW201" s="13" t="s">
        <v>28</v>
      </c>
      <c r="AX201" s="13" t="s">
        <v>71</v>
      </c>
      <c r="AY201" s="162" t="s">
        <v>146</v>
      </c>
    </row>
    <row r="202" spans="2:65" s="12" customFormat="1">
      <c r="B202" s="153"/>
      <c r="D202" s="154" t="s">
        <v>154</v>
      </c>
      <c r="E202" s="155" t="s">
        <v>1</v>
      </c>
      <c r="F202" s="156" t="s">
        <v>259</v>
      </c>
      <c r="H202" s="157">
        <v>12.47</v>
      </c>
      <c r="I202" s="158"/>
      <c r="L202" s="153"/>
      <c r="M202" s="159"/>
      <c r="T202" s="160"/>
      <c r="AT202" s="155" t="s">
        <v>154</v>
      </c>
      <c r="AU202" s="155" t="s">
        <v>87</v>
      </c>
      <c r="AV202" s="12" t="s">
        <v>87</v>
      </c>
      <c r="AW202" s="12" t="s">
        <v>28</v>
      </c>
      <c r="AX202" s="12" t="s">
        <v>71</v>
      </c>
      <c r="AY202" s="155" t="s">
        <v>146</v>
      </c>
    </row>
    <row r="203" spans="2:65" s="12" customFormat="1">
      <c r="B203" s="153"/>
      <c r="D203" s="154" t="s">
        <v>154</v>
      </c>
      <c r="E203" s="155" t="s">
        <v>1</v>
      </c>
      <c r="F203" s="156" t="s">
        <v>260</v>
      </c>
      <c r="H203" s="157">
        <v>1.82</v>
      </c>
      <c r="I203" s="158"/>
      <c r="L203" s="153"/>
      <c r="M203" s="159"/>
      <c r="T203" s="160"/>
      <c r="AT203" s="155" t="s">
        <v>154</v>
      </c>
      <c r="AU203" s="155" t="s">
        <v>87</v>
      </c>
      <c r="AV203" s="12" t="s">
        <v>87</v>
      </c>
      <c r="AW203" s="12" t="s">
        <v>28</v>
      </c>
      <c r="AX203" s="12" t="s">
        <v>71</v>
      </c>
      <c r="AY203" s="155" t="s">
        <v>146</v>
      </c>
    </row>
    <row r="204" spans="2:65" s="15" customFormat="1">
      <c r="B204" s="174"/>
      <c r="D204" s="154" t="s">
        <v>154</v>
      </c>
      <c r="E204" s="175" t="s">
        <v>1</v>
      </c>
      <c r="F204" s="176" t="s">
        <v>178</v>
      </c>
      <c r="H204" s="177">
        <v>23.060000000000002</v>
      </c>
      <c r="I204" s="178"/>
      <c r="L204" s="174"/>
      <c r="M204" s="179"/>
      <c r="T204" s="180"/>
      <c r="AT204" s="175" t="s">
        <v>154</v>
      </c>
      <c r="AU204" s="175" t="s">
        <v>87</v>
      </c>
      <c r="AV204" s="15" t="s">
        <v>152</v>
      </c>
      <c r="AW204" s="15" t="s">
        <v>28</v>
      </c>
      <c r="AX204" s="15" t="s">
        <v>79</v>
      </c>
      <c r="AY204" s="175" t="s">
        <v>146</v>
      </c>
    </row>
    <row r="205" spans="2:65" s="1" customFormat="1" ht="24.2" customHeight="1">
      <c r="B205" s="138"/>
      <c r="C205" s="139" t="s">
        <v>261</v>
      </c>
      <c r="D205" s="139" t="s">
        <v>148</v>
      </c>
      <c r="E205" s="140" t="s">
        <v>262</v>
      </c>
      <c r="F205" s="141" t="s">
        <v>263</v>
      </c>
      <c r="G205" s="142" t="s">
        <v>224</v>
      </c>
      <c r="H205" s="143">
        <v>23.06</v>
      </c>
      <c r="I205" s="144"/>
      <c r="J205" s="145">
        <f>ROUND(I205*H205,2)</f>
        <v>0</v>
      </c>
      <c r="K205" s="146"/>
      <c r="L205" s="32"/>
      <c r="M205" s="147" t="s">
        <v>1</v>
      </c>
      <c r="N205" s="148" t="s">
        <v>38</v>
      </c>
      <c r="P205" s="149">
        <f>O205*H205</f>
        <v>0</v>
      </c>
      <c r="Q205" s="149">
        <v>0</v>
      </c>
      <c r="R205" s="149">
        <f>Q205*H205</f>
        <v>0</v>
      </c>
      <c r="S205" s="149">
        <v>0</v>
      </c>
      <c r="T205" s="150">
        <f>S205*H205</f>
        <v>0</v>
      </c>
      <c r="AR205" s="151" t="s">
        <v>152</v>
      </c>
      <c r="AT205" s="151" t="s">
        <v>148</v>
      </c>
      <c r="AU205" s="151" t="s">
        <v>87</v>
      </c>
      <c r="AY205" s="17" t="s">
        <v>146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7" t="s">
        <v>87</v>
      </c>
      <c r="BK205" s="152">
        <f>ROUND(I205*H205,2)</f>
        <v>0</v>
      </c>
      <c r="BL205" s="17" t="s">
        <v>152</v>
      </c>
      <c r="BM205" s="151" t="s">
        <v>264</v>
      </c>
    </row>
    <row r="206" spans="2:65" s="1" customFormat="1" ht="33" customHeight="1">
      <c r="B206" s="138"/>
      <c r="C206" s="139" t="s">
        <v>265</v>
      </c>
      <c r="D206" s="139" t="s">
        <v>148</v>
      </c>
      <c r="E206" s="140" t="s">
        <v>266</v>
      </c>
      <c r="F206" s="141" t="s">
        <v>267</v>
      </c>
      <c r="G206" s="142" t="s">
        <v>224</v>
      </c>
      <c r="H206" s="143">
        <v>311.22000000000003</v>
      </c>
      <c r="I206" s="144"/>
      <c r="J206" s="145">
        <f>ROUND(I206*H206,2)</f>
        <v>0</v>
      </c>
      <c r="K206" s="146"/>
      <c r="L206" s="32"/>
      <c r="M206" s="147" t="s">
        <v>1</v>
      </c>
      <c r="N206" s="148" t="s">
        <v>38</v>
      </c>
      <c r="P206" s="149">
        <f>O206*H206</f>
        <v>0</v>
      </c>
      <c r="Q206" s="149">
        <v>6.2700000000000004E-3</v>
      </c>
      <c r="R206" s="149">
        <f>Q206*H206</f>
        <v>1.9513494000000002</v>
      </c>
      <c r="S206" s="149">
        <v>0</v>
      </c>
      <c r="T206" s="150">
        <f>S206*H206</f>
        <v>0</v>
      </c>
      <c r="AR206" s="151" t="s">
        <v>152</v>
      </c>
      <c r="AT206" s="151" t="s">
        <v>148</v>
      </c>
      <c r="AU206" s="151" t="s">
        <v>87</v>
      </c>
      <c r="AY206" s="17" t="s">
        <v>146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7" t="s">
        <v>87</v>
      </c>
      <c r="BK206" s="152">
        <f>ROUND(I206*H206,2)</f>
        <v>0</v>
      </c>
      <c r="BL206" s="17" t="s">
        <v>152</v>
      </c>
      <c r="BM206" s="151" t="s">
        <v>268</v>
      </c>
    </row>
    <row r="207" spans="2:65" s="13" customFormat="1">
      <c r="B207" s="161"/>
      <c r="D207" s="154" t="s">
        <v>154</v>
      </c>
      <c r="E207" s="162" t="s">
        <v>1</v>
      </c>
      <c r="F207" s="163" t="s">
        <v>245</v>
      </c>
      <c r="H207" s="162" t="s">
        <v>1</v>
      </c>
      <c r="I207" s="164"/>
      <c r="L207" s="161"/>
      <c r="M207" s="165"/>
      <c r="T207" s="166"/>
      <c r="AT207" s="162" t="s">
        <v>154</v>
      </c>
      <c r="AU207" s="162" t="s">
        <v>87</v>
      </c>
      <c r="AV207" s="13" t="s">
        <v>79</v>
      </c>
      <c r="AW207" s="13" t="s">
        <v>28</v>
      </c>
      <c r="AX207" s="13" t="s">
        <v>71</v>
      </c>
      <c r="AY207" s="162" t="s">
        <v>146</v>
      </c>
    </row>
    <row r="208" spans="2:65" s="13" customFormat="1">
      <c r="B208" s="161"/>
      <c r="D208" s="154" t="s">
        <v>154</v>
      </c>
      <c r="E208" s="162" t="s">
        <v>1</v>
      </c>
      <c r="F208" s="163" t="s">
        <v>246</v>
      </c>
      <c r="H208" s="162" t="s">
        <v>1</v>
      </c>
      <c r="I208" s="164"/>
      <c r="L208" s="161"/>
      <c r="M208" s="165"/>
      <c r="T208" s="166"/>
      <c r="AT208" s="162" t="s">
        <v>154</v>
      </c>
      <c r="AU208" s="162" t="s">
        <v>87</v>
      </c>
      <c r="AV208" s="13" t="s">
        <v>79</v>
      </c>
      <c r="AW208" s="13" t="s">
        <v>28</v>
      </c>
      <c r="AX208" s="13" t="s">
        <v>71</v>
      </c>
      <c r="AY208" s="162" t="s">
        <v>146</v>
      </c>
    </row>
    <row r="209" spans="2:65" s="12" customFormat="1">
      <c r="B209" s="153"/>
      <c r="D209" s="154" t="s">
        <v>154</v>
      </c>
      <c r="E209" s="155" t="s">
        <v>1</v>
      </c>
      <c r="F209" s="156" t="s">
        <v>269</v>
      </c>
      <c r="H209" s="157">
        <v>67.795000000000002</v>
      </c>
      <c r="I209" s="158"/>
      <c r="L209" s="153"/>
      <c r="M209" s="159"/>
      <c r="T209" s="160"/>
      <c r="AT209" s="155" t="s">
        <v>154</v>
      </c>
      <c r="AU209" s="155" t="s">
        <v>87</v>
      </c>
      <c r="AV209" s="12" t="s">
        <v>87</v>
      </c>
      <c r="AW209" s="12" t="s">
        <v>28</v>
      </c>
      <c r="AX209" s="12" t="s">
        <v>71</v>
      </c>
      <c r="AY209" s="155" t="s">
        <v>146</v>
      </c>
    </row>
    <row r="210" spans="2:65" s="13" customFormat="1">
      <c r="B210" s="161"/>
      <c r="D210" s="154" t="s">
        <v>154</v>
      </c>
      <c r="E210" s="162" t="s">
        <v>1</v>
      </c>
      <c r="F210" s="163" t="s">
        <v>249</v>
      </c>
      <c r="H210" s="162" t="s">
        <v>1</v>
      </c>
      <c r="I210" s="164"/>
      <c r="L210" s="161"/>
      <c r="M210" s="165"/>
      <c r="T210" s="166"/>
      <c r="AT210" s="162" t="s">
        <v>154</v>
      </c>
      <c r="AU210" s="162" t="s">
        <v>87</v>
      </c>
      <c r="AV210" s="13" t="s">
        <v>79</v>
      </c>
      <c r="AW210" s="13" t="s">
        <v>28</v>
      </c>
      <c r="AX210" s="13" t="s">
        <v>71</v>
      </c>
      <c r="AY210" s="162" t="s">
        <v>146</v>
      </c>
    </row>
    <row r="211" spans="2:65" s="12" customFormat="1">
      <c r="B211" s="153"/>
      <c r="D211" s="154" t="s">
        <v>154</v>
      </c>
      <c r="E211" s="155" t="s">
        <v>1</v>
      </c>
      <c r="F211" s="156" t="s">
        <v>270</v>
      </c>
      <c r="H211" s="157">
        <v>236.14500000000001</v>
      </c>
      <c r="I211" s="158"/>
      <c r="L211" s="153"/>
      <c r="M211" s="159"/>
      <c r="T211" s="160"/>
      <c r="AT211" s="155" t="s">
        <v>154</v>
      </c>
      <c r="AU211" s="155" t="s">
        <v>87</v>
      </c>
      <c r="AV211" s="12" t="s">
        <v>87</v>
      </c>
      <c r="AW211" s="12" t="s">
        <v>28</v>
      </c>
      <c r="AX211" s="12" t="s">
        <v>71</v>
      </c>
      <c r="AY211" s="155" t="s">
        <v>146</v>
      </c>
    </row>
    <row r="212" spans="2:65" s="12" customFormat="1">
      <c r="B212" s="153"/>
      <c r="D212" s="154" t="s">
        <v>154</v>
      </c>
      <c r="E212" s="155" t="s">
        <v>1</v>
      </c>
      <c r="F212" s="156" t="s">
        <v>271</v>
      </c>
      <c r="H212" s="157">
        <v>7.28</v>
      </c>
      <c r="I212" s="158"/>
      <c r="L212" s="153"/>
      <c r="M212" s="159"/>
      <c r="T212" s="160"/>
      <c r="AT212" s="155" t="s">
        <v>154</v>
      </c>
      <c r="AU212" s="155" t="s">
        <v>87</v>
      </c>
      <c r="AV212" s="12" t="s">
        <v>87</v>
      </c>
      <c r="AW212" s="12" t="s">
        <v>28</v>
      </c>
      <c r="AX212" s="12" t="s">
        <v>71</v>
      </c>
      <c r="AY212" s="155" t="s">
        <v>146</v>
      </c>
    </row>
    <row r="213" spans="2:65" s="15" customFormat="1">
      <c r="B213" s="174"/>
      <c r="D213" s="154" t="s">
        <v>154</v>
      </c>
      <c r="E213" s="175" t="s">
        <v>1</v>
      </c>
      <c r="F213" s="176" t="s">
        <v>178</v>
      </c>
      <c r="H213" s="177">
        <v>311.21999999999997</v>
      </c>
      <c r="I213" s="178"/>
      <c r="L213" s="174"/>
      <c r="M213" s="179"/>
      <c r="T213" s="180"/>
      <c r="AT213" s="175" t="s">
        <v>154</v>
      </c>
      <c r="AU213" s="175" t="s">
        <v>87</v>
      </c>
      <c r="AV213" s="15" t="s">
        <v>152</v>
      </c>
      <c r="AW213" s="15" t="s">
        <v>28</v>
      </c>
      <c r="AX213" s="15" t="s">
        <v>79</v>
      </c>
      <c r="AY213" s="175" t="s">
        <v>146</v>
      </c>
    </row>
    <row r="214" spans="2:65" s="1" customFormat="1" ht="24.2" customHeight="1">
      <c r="B214" s="138"/>
      <c r="C214" s="139" t="s">
        <v>7</v>
      </c>
      <c r="D214" s="139" t="s">
        <v>148</v>
      </c>
      <c r="E214" s="140" t="s">
        <v>272</v>
      </c>
      <c r="F214" s="141" t="s">
        <v>273</v>
      </c>
      <c r="G214" s="142" t="s">
        <v>151</v>
      </c>
      <c r="H214" s="143">
        <v>40.686999999999998</v>
      </c>
      <c r="I214" s="144"/>
      <c r="J214" s="145">
        <f>ROUND(I214*H214,2)</f>
        <v>0</v>
      </c>
      <c r="K214" s="146"/>
      <c r="L214" s="32"/>
      <c r="M214" s="147" t="s">
        <v>1</v>
      </c>
      <c r="N214" s="148" t="s">
        <v>38</v>
      </c>
      <c r="P214" s="149">
        <f>O214*H214</f>
        <v>0</v>
      </c>
      <c r="Q214" s="149">
        <v>2.3223400000000001</v>
      </c>
      <c r="R214" s="149">
        <f>Q214*H214</f>
        <v>94.48904757999999</v>
      </c>
      <c r="S214" s="149">
        <v>0</v>
      </c>
      <c r="T214" s="150">
        <f>S214*H214</f>
        <v>0</v>
      </c>
      <c r="AR214" s="151" t="s">
        <v>152</v>
      </c>
      <c r="AT214" s="151" t="s">
        <v>148</v>
      </c>
      <c r="AU214" s="151" t="s">
        <v>87</v>
      </c>
      <c r="AY214" s="17" t="s">
        <v>146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7" t="s">
        <v>87</v>
      </c>
      <c r="BK214" s="152">
        <f>ROUND(I214*H214,2)</f>
        <v>0</v>
      </c>
      <c r="BL214" s="17" t="s">
        <v>152</v>
      </c>
      <c r="BM214" s="151" t="s">
        <v>274</v>
      </c>
    </row>
    <row r="215" spans="2:65" s="13" customFormat="1">
      <c r="B215" s="161"/>
      <c r="D215" s="154" t="s">
        <v>154</v>
      </c>
      <c r="E215" s="162" t="s">
        <v>1</v>
      </c>
      <c r="F215" s="163" t="s">
        <v>275</v>
      </c>
      <c r="H215" s="162" t="s">
        <v>1</v>
      </c>
      <c r="I215" s="164"/>
      <c r="L215" s="161"/>
      <c r="M215" s="165"/>
      <c r="T215" s="166"/>
      <c r="AT215" s="162" t="s">
        <v>154</v>
      </c>
      <c r="AU215" s="162" t="s">
        <v>87</v>
      </c>
      <c r="AV215" s="13" t="s">
        <v>79</v>
      </c>
      <c r="AW215" s="13" t="s">
        <v>28</v>
      </c>
      <c r="AX215" s="13" t="s">
        <v>71</v>
      </c>
      <c r="AY215" s="162" t="s">
        <v>146</v>
      </c>
    </row>
    <row r="216" spans="2:65" s="13" customFormat="1">
      <c r="B216" s="161"/>
      <c r="D216" s="154" t="s">
        <v>154</v>
      </c>
      <c r="E216" s="162" t="s">
        <v>1</v>
      </c>
      <c r="F216" s="163" t="s">
        <v>170</v>
      </c>
      <c r="H216" s="162" t="s">
        <v>1</v>
      </c>
      <c r="I216" s="164"/>
      <c r="L216" s="161"/>
      <c r="M216" s="165"/>
      <c r="T216" s="166"/>
      <c r="AT216" s="162" t="s">
        <v>154</v>
      </c>
      <c r="AU216" s="162" t="s">
        <v>87</v>
      </c>
      <c r="AV216" s="13" t="s">
        <v>79</v>
      </c>
      <c r="AW216" s="13" t="s">
        <v>28</v>
      </c>
      <c r="AX216" s="13" t="s">
        <v>71</v>
      </c>
      <c r="AY216" s="162" t="s">
        <v>146</v>
      </c>
    </row>
    <row r="217" spans="2:65" s="12" customFormat="1">
      <c r="B217" s="153"/>
      <c r="D217" s="154" t="s">
        <v>154</v>
      </c>
      <c r="E217" s="155" t="s">
        <v>1</v>
      </c>
      <c r="F217" s="156" t="s">
        <v>171</v>
      </c>
      <c r="H217" s="157">
        <v>11.16</v>
      </c>
      <c r="I217" s="158"/>
      <c r="L217" s="153"/>
      <c r="M217" s="159"/>
      <c r="T217" s="160"/>
      <c r="AT217" s="155" t="s">
        <v>154</v>
      </c>
      <c r="AU217" s="155" t="s">
        <v>87</v>
      </c>
      <c r="AV217" s="12" t="s">
        <v>87</v>
      </c>
      <c r="AW217" s="12" t="s">
        <v>28</v>
      </c>
      <c r="AX217" s="12" t="s">
        <v>71</v>
      </c>
      <c r="AY217" s="155" t="s">
        <v>146</v>
      </c>
    </row>
    <row r="218" spans="2:65" s="13" customFormat="1">
      <c r="B218" s="161"/>
      <c r="D218" s="154" t="s">
        <v>154</v>
      </c>
      <c r="E218" s="162" t="s">
        <v>1</v>
      </c>
      <c r="F218" s="163" t="s">
        <v>172</v>
      </c>
      <c r="H218" s="162" t="s">
        <v>1</v>
      </c>
      <c r="I218" s="164"/>
      <c r="L218" s="161"/>
      <c r="M218" s="165"/>
      <c r="T218" s="166"/>
      <c r="AT218" s="162" t="s">
        <v>154</v>
      </c>
      <c r="AU218" s="162" t="s">
        <v>87</v>
      </c>
      <c r="AV218" s="13" t="s">
        <v>79</v>
      </c>
      <c r="AW218" s="13" t="s">
        <v>28</v>
      </c>
      <c r="AX218" s="13" t="s">
        <v>71</v>
      </c>
      <c r="AY218" s="162" t="s">
        <v>146</v>
      </c>
    </row>
    <row r="219" spans="2:65" s="12" customFormat="1">
      <c r="B219" s="153"/>
      <c r="D219" s="154" t="s">
        <v>154</v>
      </c>
      <c r="E219" s="155" t="s">
        <v>1</v>
      </c>
      <c r="F219" s="156" t="s">
        <v>173</v>
      </c>
      <c r="H219" s="157">
        <v>26.64</v>
      </c>
      <c r="I219" s="158"/>
      <c r="L219" s="153"/>
      <c r="M219" s="159"/>
      <c r="T219" s="160"/>
      <c r="AT219" s="155" t="s">
        <v>154</v>
      </c>
      <c r="AU219" s="155" t="s">
        <v>87</v>
      </c>
      <c r="AV219" s="12" t="s">
        <v>87</v>
      </c>
      <c r="AW219" s="12" t="s">
        <v>28</v>
      </c>
      <c r="AX219" s="12" t="s">
        <v>71</v>
      </c>
      <c r="AY219" s="155" t="s">
        <v>146</v>
      </c>
    </row>
    <row r="220" spans="2:65" s="13" customFormat="1">
      <c r="B220" s="161"/>
      <c r="D220" s="154" t="s">
        <v>154</v>
      </c>
      <c r="E220" s="162" t="s">
        <v>1</v>
      </c>
      <c r="F220" s="163" t="s">
        <v>276</v>
      </c>
      <c r="H220" s="162" t="s">
        <v>1</v>
      </c>
      <c r="I220" s="164"/>
      <c r="L220" s="161"/>
      <c r="M220" s="165"/>
      <c r="T220" s="166"/>
      <c r="AT220" s="162" t="s">
        <v>154</v>
      </c>
      <c r="AU220" s="162" t="s">
        <v>87</v>
      </c>
      <c r="AV220" s="13" t="s">
        <v>79</v>
      </c>
      <c r="AW220" s="13" t="s">
        <v>28</v>
      </c>
      <c r="AX220" s="13" t="s">
        <v>71</v>
      </c>
      <c r="AY220" s="162" t="s">
        <v>146</v>
      </c>
    </row>
    <row r="221" spans="2:65" s="12" customFormat="1">
      <c r="B221" s="153"/>
      <c r="D221" s="154" t="s">
        <v>154</v>
      </c>
      <c r="E221" s="155" t="s">
        <v>1</v>
      </c>
      <c r="F221" s="156" t="s">
        <v>277</v>
      </c>
      <c r="H221" s="157">
        <v>0.22500000000000001</v>
      </c>
      <c r="I221" s="158"/>
      <c r="L221" s="153"/>
      <c r="M221" s="159"/>
      <c r="T221" s="160"/>
      <c r="AT221" s="155" t="s">
        <v>154</v>
      </c>
      <c r="AU221" s="155" t="s">
        <v>87</v>
      </c>
      <c r="AV221" s="12" t="s">
        <v>87</v>
      </c>
      <c r="AW221" s="12" t="s">
        <v>28</v>
      </c>
      <c r="AX221" s="12" t="s">
        <v>71</v>
      </c>
      <c r="AY221" s="155" t="s">
        <v>146</v>
      </c>
    </row>
    <row r="222" spans="2:65" s="14" customFormat="1">
      <c r="B222" s="167"/>
      <c r="D222" s="154" t="s">
        <v>154</v>
      </c>
      <c r="E222" s="168" t="s">
        <v>1</v>
      </c>
      <c r="F222" s="169" t="s">
        <v>174</v>
      </c>
      <c r="H222" s="170">
        <v>38.024999999999999</v>
      </c>
      <c r="I222" s="171"/>
      <c r="L222" s="167"/>
      <c r="M222" s="172"/>
      <c r="T222" s="173"/>
      <c r="AT222" s="168" t="s">
        <v>154</v>
      </c>
      <c r="AU222" s="168" t="s">
        <v>87</v>
      </c>
      <c r="AV222" s="14" t="s">
        <v>161</v>
      </c>
      <c r="AW222" s="14" t="s">
        <v>28</v>
      </c>
      <c r="AX222" s="14" t="s">
        <v>71</v>
      </c>
      <c r="AY222" s="168" t="s">
        <v>146</v>
      </c>
    </row>
    <row r="223" spans="2:65" s="12" customFormat="1">
      <c r="B223" s="153"/>
      <c r="D223" s="154" t="s">
        <v>154</v>
      </c>
      <c r="E223" s="155" t="s">
        <v>1</v>
      </c>
      <c r="F223" s="156" t="s">
        <v>278</v>
      </c>
      <c r="H223" s="157">
        <v>2.6619999999999999</v>
      </c>
      <c r="I223" s="158"/>
      <c r="L223" s="153"/>
      <c r="M223" s="159"/>
      <c r="T223" s="160"/>
      <c r="AT223" s="155" t="s">
        <v>154</v>
      </c>
      <c r="AU223" s="155" t="s">
        <v>87</v>
      </c>
      <c r="AV223" s="12" t="s">
        <v>87</v>
      </c>
      <c r="AW223" s="12" t="s">
        <v>28</v>
      </c>
      <c r="AX223" s="12" t="s">
        <v>71</v>
      </c>
      <c r="AY223" s="155" t="s">
        <v>146</v>
      </c>
    </row>
    <row r="224" spans="2:65" s="15" customFormat="1">
      <c r="B224" s="174"/>
      <c r="D224" s="154" t="s">
        <v>154</v>
      </c>
      <c r="E224" s="175" t="s">
        <v>1</v>
      </c>
      <c r="F224" s="176" t="s">
        <v>178</v>
      </c>
      <c r="H224" s="177">
        <v>40.686999999999998</v>
      </c>
      <c r="I224" s="178"/>
      <c r="L224" s="174"/>
      <c r="M224" s="179"/>
      <c r="T224" s="180"/>
      <c r="AT224" s="175" t="s">
        <v>154</v>
      </c>
      <c r="AU224" s="175" t="s">
        <v>87</v>
      </c>
      <c r="AV224" s="15" t="s">
        <v>152</v>
      </c>
      <c r="AW224" s="15" t="s">
        <v>28</v>
      </c>
      <c r="AX224" s="15" t="s">
        <v>79</v>
      </c>
      <c r="AY224" s="175" t="s">
        <v>146</v>
      </c>
    </row>
    <row r="225" spans="2:65" s="1" customFormat="1" ht="21.75" customHeight="1">
      <c r="B225" s="138"/>
      <c r="C225" s="139" t="s">
        <v>279</v>
      </c>
      <c r="D225" s="139" t="s">
        <v>148</v>
      </c>
      <c r="E225" s="140" t="s">
        <v>280</v>
      </c>
      <c r="F225" s="141" t="s">
        <v>281</v>
      </c>
      <c r="G225" s="142" t="s">
        <v>224</v>
      </c>
      <c r="H225" s="143">
        <v>26.8</v>
      </c>
      <c r="I225" s="144"/>
      <c r="J225" s="145">
        <f>ROUND(I225*H225,2)</f>
        <v>0</v>
      </c>
      <c r="K225" s="146"/>
      <c r="L225" s="32"/>
      <c r="M225" s="147" t="s">
        <v>1</v>
      </c>
      <c r="N225" s="148" t="s">
        <v>38</v>
      </c>
      <c r="P225" s="149">
        <f>O225*H225</f>
        <v>0</v>
      </c>
      <c r="Q225" s="149">
        <v>3.7699999999999999E-3</v>
      </c>
      <c r="R225" s="149">
        <f>Q225*H225</f>
        <v>0.101036</v>
      </c>
      <c r="S225" s="149">
        <v>0</v>
      </c>
      <c r="T225" s="150">
        <f>S225*H225</f>
        <v>0</v>
      </c>
      <c r="AR225" s="151" t="s">
        <v>152</v>
      </c>
      <c r="AT225" s="151" t="s">
        <v>148</v>
      </c>
      <c r="AU225" s="151" t="s">
        <v>87</v>
      </c>
      <c r="AY225" s="17" t="s">
        <v>146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7" t="s">
        <v>87</v>
      </c>
      <c r="BK225" s="152">
        <f>ROUND(I225*H225,2)</f>
        <v>0</v>
      </c>
      <c r="BL225" s="17" t="s">
        <v>152</v>
      </c>
      <c r="BM225" s="151" t="s">
        <v>282</v>
      </c>
    </row>
    <row r="226" spans="2:65" s="13" customFormat="1">
      <c r="B226" s="161"/>
      <c r="D226" s="154" t="s">
        <v>154</v>
      </c>
      <c r="E226" s="162" t="s">
        <v>1</v>
      </c>
      <c r="F226" s="163" t="s">
        <v>283</v>
      </c>
      <c r="H226" s="162" t="s">
        <v>1</v>
      </c>
      <c r="I226" s="164"/>
      <c r="L226" s="161"/>
      <c r="M226" s="165"/>
      <c r="T226" s="166"/>
      <c r="AT226" s="162" t="s">
        <v>154</v>
      </c>
      <c r="AU226" s="162" t="s">
        <v>87</v>
      </c>
      <c r="AV226" s="13" t="s">
        <v>79</v>
      </c>
      <c r="AW226" s="13" t="s">
        <v>28</v>
      </c>
      <c r="AX226" s="13" t="s">
        <v>71</v>
      </c>
      <c r="AY226" s="162" t="s">
        <v>146</v>
      </c>
    </row>
    <row r="227" spans="2:65" s="13" customFormat="1">
      <c r="B227" s="161"/>
      <c r="D227" s="154" t="s">
        <v>154</v>
      </c>
      <c r="E227" s="162" t="s">
        <v>1</v>
      </c>
      <c r="F227" s="163" t="s">
        <v>275</v>
      </c>
      <c r="H227" s="162" t="s">
        <v>1</v>
      </c>
      <c r="I227" s="164"/>
      <c r="L227" s="161"/>
      <c r="M227" s="165"/>
      <c r="T227" s="166"/>
      <c r="AT227" s="162" t="s">
        <v>154</v>
      </c>
      <c r="AU227" s="162" t="s">
        <v>87</v>
      </c>
      <c r="AV227" s="13" t="s">
        <v>79</v>
      </c>
      <c r="AW227" s="13" t="s">
        <v>28</v>
      </c>
      <c r="AX227" s="13" t="s">
        <v>71</v>
      </c>
      <c r="AY227" s="162" t="s">
        <v>146</v>
      </c>
    </row>
    <row r="228" spans="2:65" s="13" customFormat="1">
      <c r="B228" s="161"/>
      <c r="D228" s="154" t="s">
        <v>154</v>
      </c>
      <c r="E228" s="162" t="s">
        <v>1</v>
      </c>
      <c r="F228" s="163" t="s">
        <v>170</v>
      </c>
      <c r="H228" s="162" t="s">
        <v>1</v>
      </c>
      <c r="I228" s="164"/>
      <c r="L228" s="161"/>
      <c r="M228" s="165"/>
      <c r="T228" s="166"/>
      <c r="AT228" s="162" t="s">
        <v>154</v>
      </c>
      <c r="AU228" s="162" t="s">
        <v>87</v>
      </c>
      <c r="AV228" s="13" t="s">
        <v>79</v>
      </c>
      <c r="AW228" s="13" t="s">
        <v>28</v>
      </c>
      <c r="AX228" s="13" t="s">
        <v>71</v>
      </c>
      <c r="AY228" s="162" t="s">
        <v>146</v>
      </c>
    </row>
    <row r="229" spans="2:65" s="12" customFormat="1">
      <c r="B229" s="153"/>
      <c r="D229" s="154" t="s">
        <v>154</v>
      </c>
      <c r="E229" s="155" t="s">
        <v>1</v>
      </c>
      <c r="F229" s="156" t="s">
        <v>284</v>
      </c>
      <c r="H229" s="157">
        <v>7.44</v>
      </c>
      <c r="I229" s="158"/>
      <c r="L229" s="153"/>
      <c r="M229" s="159"/>
      <c r="T229" s="160"/>
      <c r="AT229" s="155" t="s">
        <v>154</v>
      </c>
      <c r="AU229" s="155" t="s">
        <v>87</v>
      </c>
      <c r="AV229" s="12" t="s">
        <v>87</v>
      </c>
      <c r="AW229" s="12" t="s">
        <v>28</v>
      </c>
      <c r="AX229" s="12" t="s">
        <v>71</v>
      </c>
      <c r="AY229" s="155" t="s">
        <v>146</v>
      </c>
    </row>
    <row r="230" spans="2:65" s="13" customFormat="1">
      <c r="B230" s="161"/>
      <c r="D230" s="154" t="s">
        <v>154</v>
      </c>
      <c r="E230" s="162" t="s">
        <v>1</v>
      </c>
      <c r="F230" s="163" t="s">
        <v>172</v>
      </c>
      <c r="H230" s="162" t="s">
        <v>1</v>
      </c>
      <c r="I230" s="164"/>
      <c r="L230" s="161"/>
      <c r="M230" s="165"/>
      <c r="T230" s="166"/>
      <c r="AT230" s="162" t="s">
        <v>154</v>
      </c>
      <c r="AU230" s="162" t="s">
        <v>87</v>
      </c>
      <c r="AV230" s="13" t="s">
        <v>79</v>
      </c>
      <c r="AW230" s="13" t="s">
        <v>28</v>
      </c>
      <c r="AX230" s="13" t="s">
        <v>71</v>
      </c>
      <c r="AY230" s="162" t="s">
        <v>146</v>
      </c>
    </row>
    <row r="231" spans="2:65" s="12" customFormat="1">
      <c r="B231" s="153"/>
      <c r="D231" s="154" t="s">
        <v>154</v>
      </c>
      <c r="E231" s="155" t="s">
        <v>1</v>
      </c>
      <c r="F231" s="156" t="s">
        <v>285</v>
      </c>
      <c r="H231" s="157">
        <v>17.760000000000002</v>
      </c>
      <c r="I231" s="158"/>
      <c r="L231" s="153"/>
      <c r="M231" s="159"/>
      <c r="T231" s="160"/>
      <c r="AT231" s="155" t="s">
        <v>154</v>
      </c>
      <c r="AU231" s="155" t="s">
        <v>87</v>
      </c>
      <c r="AV231" s="12" t="s">
        <v>87</v>
      </c>
      <c r="AW231" s="12" t="s">
        <v>28</v>
      </c>
      <c r="AX231" s="12" t="s">
        <v>71</v>
      </c>
      <c r="AY231" s="155" t="s">
        <v>146</v>
      </c>
    </row>
    <row r="232" spans="2:65" s="13" customFormat="1">
      <c r="B232" s="161"/>
      <c r="D232" s="154" t="s">
        <v>154</v>
      </c>
      <c r="E232" s="162" t="s">
        <v>1</v>
      </c>
      <c r="F232" s="163" t="s">
        <v>276</v>
      </c>
      <c r="H232" s="162" t="s">
        <v>1</v>
      </c>
      <c r="I232" s="164"/>
      <c r="L232" s="161"/>
      <c r="M232" s="165"/>
      <c r="T232" s="166"/>
      <c r="AT232" s="162" t="s">
        <v>154</v>
      </c>
      <c r="AU232" s="162" t="s">
        <v>87</v>
      </c>
      <c r="AV232" s="13" t="s">
        <v>79</v>
      </c>
      <c r="AW232" s="13" t="s">
        <v>28</v>
      </c>
      <c r="AX232" s="13" t="s">
        <v>71</v>
      </c>
      <c r="AY232" s="162" t="s">
        <v>146</v>
      </c>
    </row>
    <row r="233" spans="2:65" s="12" customFormat="1">
      <c r="B233" s="153"/>
      <c r="D233" s="154" t="s">
        <v>154</v>
      </c>
      <c r="E233" s="155" t="s">
        <v>1</v>
      </c>
      <c r="F233" s="156" t="s">
        <v>286</v>
      </c>
      <c r="H233" s="157">
        <v>1.6</v>
      </c>
      <c r="I233" s="158"/>
      <c r="L233" s="153"/>
      <c r="M233" s="159"/>
      <c r="T233" s="160"/>
      <c r="AT233" s="155" t="s">
        <v>154</v>
      </c>
      <c r="AU233" s="155" t="s">
        <v>87</v>
      </c>
      <c r="AV233" s="12" t="s">
        <v>87</v>
      </c>
      <c r="AW233" s="12" t="s">
        <v>28</v>
      </c>
      <c r="AX233" s="12" t="s">
        <v>71</v>
      </c>
      <c r="AY233" s="155" t="s">
        <v>146</v>
      </c>
    </row>
    <row r="234" spans="2:65" s="15" customFormat="1">
      <c r="B234" s="174"/>
      <c r="D234" s="154" t="s">
        <v>154</v>
      </c>
      <c r="E234" s="175" t="s">
        <v>1</v>
      </c>
      <c r="F234" s="176" t="s">
        <v>178</v>
      </c>
      <c r="H234" s="177">
        <v>26.800000000000004</v>
      </c>
      <c r="I234" s="178"/>
      <c r="L234" s="174"/>
      <c r="M234" s="179"/>
      <c r="T234" s="180"/>
      <c r="AT234" s="175" t="s">
        <v>154</v>
      </c>
      <c r="AU234" s="175" t="s">
        <v>87</v>
      </c>
      <c r="AV234" s="15" t="s">
        <v>152</v>
      </c>
      <c r="AW234" s="15" t="s">
        <v>28</v>
      </c>
      <c r="AX234" s="15" t="s">
        <v>79</v>
      </c>
      <c r="AY234" s="175" t="s">
        <v>146</v>
      </c>
    </row>
    <row r="235" spans="2:65" s="1" customFormat="1" ht="24.2" customHeight="1">
      <c r="B235" s="138"/>
      <c r="C235" s="139" t="s">
        <v>287</v>
      </c>
      <c r="D235" s="139" t="s">
        <v>148</v>
      </c>
      <c r="E235" s="140" t="s">
        <v>288</v>
      </c>
      <c r="F235" s="141" t="s">
        <v>289</v>
      </c>
      <c r="G235" s="142" t="s">
        <v>224</v>
      </c>
      <c r="H235" s="143">
        <v>26.8</v>
      </c>
      <c r="I235" s="144"/>
      <c r="J235" s="145">
        <f>ROUND(I235*H235,2)</f>
        <v>0</v>
      </c>
      <c r="K235" s="146"/>
      <c r="L235" s="32"/>
      <c r="M235" s="147" t="s">
        <v>1</v>
      </c>
      <c r="N235" s="148" t="s">
        <v>38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152</v>
      </c>
      <c r="AT235" s="151" t="s">
        <v>148</v>
      </c>
      <c r="AU235" s="151" t="s">
        <v>87</v>
      </c>
      <c r="AY235" s="17" t="s">
        <v>146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7" t="s">
        <v>87</v>
      </c>
      <c r="BK235" s="152">
        <f>ROUND(I235*H235,2)</f>
        <v>0</v>
      </c>
      <c r="BL235" s="17" t="s">
        <v>152</v>
      </c>
      <c r="BM235" s="151" t="s">
        <v>290</v>
      </c>
    </row>
    <row r="236" spans="2:65" s="1" customFormat="1" ht="16.5" customHeight="1">
      <c r="B236" s="138"/>
      <c r="C236" s="139" t="s">
        <v>291</v>
      </c>
      <c r="D236" s="139" t="s">
        <v>148</v>
      </c>
      <c r="E236" s="140" t="s">
        <v>292</v>
      </c>
      <c r="F236" s="141" t="s">
        <v>293</v>
      </c>
      <c r="G236" s="142" t="s">
        <v>294</v>
      </c>
      <c r="H236" s="143">
        <v>0.995</v>
      </c>
      <c r="I236" s="144"/>
      <c r="J236" s="145">
        <f>ROUND(I236*H236,2)</f>
        <v>0</v>
      </c>
      <c r="K236" s="146"/>
      <c r="L236" s="32"/>
      <c r="M236" s="147" t="s">
        <v>1</v>
      </c>
      <c r="N236" s="148" t="s">
        <v>38</v>
      </c>
      <c r="P236" s="149">
        <f>O236*H236</f>
        <v>0</v>
      </c>
      <c r="Q236" s="149">
        <v>1.01895</v>
      </c>
      <c r="R236" s="149">
        <f>Q236*H236</f>
        <v>1.01385525</v>
      </c>
      <c r="S236" s="149">
        <v>0</v>
      </c>
      <c r="T236" s="150">
        <f>S236*H236</f>
        <v>0</v>
      </c>
      <c r="AR236" s="151" t="s">
        <v>152</v>
      </c>
      <c r="AT236" s="151" t="s">
        <v>148</v>
      </c>
      <c r="AU236" s="151" t="s">
        <v>87</v>
      </c>
      <c r="AY236" s="17" t="s">
        <v>146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7" t="s">
        <v>87</v>
      </c>
      <c r="BK236" s="152">
        <f>ROUND(I236*H236,2)</f>
        <v>0</v>
      </c>
      <c r="BL236" s="17" t="s">
        <v>152</v>
      </c>
      <c r="BM236" s="151" t="s">
        <v>295</v>
      </c>
    </row>
    <row r="237" spans="2:65" s="13" customFormat="1" ht="22.5">
      <c r="B237" s="161"/>
      <c r="D237" s="154" t="s">
        <v>154</v>
      </c>
      <c r="E237" s="162" t="s">
        <v>1</v>
      </c>
      <c r="F237" s="163" t="s">
        <v>296</v>
      </c>
      <c r="H237" s="162" t="s">
        <v>1</v>
      </c>
      <c r="I237" s="164"/>
      <c r="L237" s="161"/>
      <c r="M237" s="165"/>
      <c r="T237" s="166"/>
      <c r="AT237" s="162" t="s">
        <v>154</v>
      </c>
      <c r="AU237" s="162" t="s">
        <v>87</v>
      </c>
      <c r="AV237" s="13" t="s">
        <v>79</v>
      </c>
      <c r="AW237" s="13" t="s">
        <v>28</v>
      </c>
      <c r="AX237" s="13" t="s">
        <v>71</v>
      </c>
      <c r="AY237" s="162" t="s">
        <v>146</v>
      </c>
    </row>
    <row r="238" spans="2:65" s="13" customFormat="1">
      <c r="B238" s="161"/>
      <c r="D238" s="154" t="s">
        <v>154</v>
      </c>
      <c r="E238" s="162" t="s">
        <v>1</v>
      </c>
      <c r="F238" s="163" t="s">
        <v>297</v>
      </c>
      <c r="H238" s="162" t="s">
        <v>1</v>
      </c>
      <c r="I238" s="164"/>
      <c r="L238" s="161"/>
      <c r="M238" s="165"/>
      <c r="T238" s="166"/>
      <c r="AT238" s="162" t="s">
        <v>154</v>
      </c>
      <c r="AU238" s="162" t="s">
        <v>87</v>
      </c>
      <c r="AV238" s="13" t="s">
        <v>79</v>
      </c>
      <c r="AW238" s="13" t="s">
        <v>28</v>
      </c>
      <c r="AX238" s="13" t="s">
        <v>71</v>
      </c>
      <c r="AY238" s="162" t="s">
        <v>146</v>
      </c>
    </row>
    <row r="239" spans="2:65" s="12" customFormat="1">
      <c r="B239" s="153"/>
      <c r="D239" s="154" t="s">
        <v>154</v>
      </c>
      <c r="E239" s="155" t="s">
        <v>1</v>
      </c>
      <c r="F239" s="156" t="s">
        <v>298</v>
      </c>
      <c r="H239" s="157">
        <v>0.29499999999999998</v>
      </c>
      <c r="I239" s="158"/>
      <c r="L239" s="153"/>
      <c r="M239" s="159"/>
      <c r="T239" s="160"/>
      <c r="AT239" s="155" t="s">
        <v>154</v>
      </c>
      <c r="AU239" s="155" t="s">
        <v>87</v>
      </c>
      <c r="AV239" s="12" t="s">
        <v>87</v>
      </c>
      <c r="AW239" s="12" t="s">
        <v>28</v>
      </c>
      <c r="AX239" s="12" t="s">
        <v>71</v>
      </c>
      <c r="AY239" s="155" t="s">
        <v>146</v>
      </c>
    </row>
    <row r="240" spans="2:65" s="12" customFormat="1">
      <c r="B240" s="153"/>
      <c r="D240" s="154" t="s">
        <v>154</v>
      </c>
      <c r="E240" s="155" t="s">
        <v>1</v>
      </c>
      <c r="F240" s="156" t="s">
        <v>299</v>
      </c>
      <c r="H240" s="157">
        <v>7.9000000000000001E-2</v>
      </c>
      <c r="I240" s="158"/>
      <c r="L240" s="153"/>
      <c r="M240" s="159"/>
      <c r="T240" s="160"/>
      <c r="AT240" s="155" t="s">
        <v>154</v>
      </c>
      <c r="AU240" s="155" t="s">
        <v>87</v>
      </c>
      <c r="AV240" s="12" t="s">
        <v>87</v>
      </c>
      <c r="AW240" s="12" t="s">
        <v>28</v>
      </c>
      <c r="AX240" s="12" t="s">
        <v>71</v>
      </c>
      <c r="AY240" s="155" t="s">
        <v>146</v>
      </c>
    </row>
    <row r="241" spans="2:65" s="12" customFormat="1">
      <c r="B241" s="153"/>
      <c r="D241" s="154" t="s">
        <v>154</v>
      </c>
      <c r="E241" s="155" t="s">
        <v>1</v>
      </c>
      <c r="F241" s="156" t="s">
        <v>300</v>
      </c>
      <c r="H241" s="157">
        <v>0.57399999999999995</v>
      </c>
      <c r="I241" s="158"/>
      <c r="L241" s="153"/>
      <c r="M241" s="159"/>
      <c r="T241" s="160"/>
      <c r="AT241" s="155" t="s">
        <v>154</v>
      </c>
      <c r="AU241" s="155" t="s">
        <v>87</v>
      </c>
      <c r="AV241" s="12" t="s">
        <v>87</v>
      </c>
      <c r="AW241" s="12" t="s">
        <v>28</v>
      </c>
      <c r="AX241" s="12" t="s">
        <v>71</v>
      </c>
      <c r="AY241" s="155" t="s">
        <v>146</v>
      </c>
    </row>
    <row r="242" spans="2:65" s="14" customFormat="1">
      <c r="B242" s="167"/>
      <c r="D242" s="154" t="s">
        <v>154</v>
      </c>
      <c r="E242" s="168" t="s">
        <v>1</v>
      </c>
      <c r="F242" s="169" t="s">
        <v>174</v>
      </c>
      <c r="H242" s="170">
        <v>0.94799999999999995</v>
      </c>
      <c r="I242" s="171"/>
      <c r="L242" s="167"/>
      <c r="M242" s="172"/>
      <c r="T242" s="173"/>
      <c r="AT242" s="168" t="s">
        <v>154</v>
      </c>
      <c r="AU242" s="168" t="s">
        <v>87</v>
      </c>
      <c r="AV242" s="14" t="s">
        <v>161</v>
      </c>
      <c r="AW242" s="14" t="s">
        <v>28</v>
      </c>
      <c r="AX242" s="14" t="s">
        <v>71</v>
      </c>
      <c r="AY242" s="168" t="s">
        <v>146</v>
      </c>
    </row>
    <row r="243" spans="2:65" s="12" customFormat="1">
      <c r="B243" s="153"/>
      <c r="D243" s="154" t="s">
        <v>154</v>
      </c>
      <c r="E243" s="155" t="s">
        <v>1</v>
      </c>
      <c r="F243" s="156" t="s">
        <v>301</v>
      </c>
      <c r="H243" s="157">
        <v>4.7E-2</v>
      </c>
      <c r="I243" s="158"/>
      <c r="L243" s="153"/>
      <c r="M243" s="159"/>
      <c r="T243" s="160"/>
      <c r="AT243" s="155" t="s">
        <v>154</v>
      </c>
      <c r="AU243" s="155" t="s">
        <v>87</v>
      </c>
      <c r="AV243" s="12" t="s">
        <v>87</v>
      </c>
      <c r="AW243" s="12" t="s">
        <v>28</v>
      </c>
      <c r="AX243" s="12" t="s">
        <v>71</v>
      </c>
      <c r="AY243" s="155" t="s">
        <v>146</v>
      </c>
    </row>
    <row r="244" spans="2:65" s="15" customFormat="1">
      <c r="B244" s="174"/>
      <c r="D244" s="154" t="s">
        <v>154</v>
      </c>
      <c r="E244" s="175" t="s">
        <v>1</v>
      </c>
      <c r="F244" s="176" t="s">
        <v>178</v>
      </c>
      <c r="H244" s="177">
        <v>0.995</v>
      </c>
      <c r="I244" s="178"/>
      <c r="L244" s="174"/>
      <c r="M244" s="179"/>
      <c r="T244" s="180"/>
      <c r="AT244" s="175" t="s">
        <v>154</v>
      </c>
      <c r="AU244" s="175" t="s">
        <v>87</v>
      </c>
      <c r="AV244" s="15" t="s">
        <v>152</v>
      </c>
      <c r="AW244" s="15" t="s">
        <v>28</v>
      </c>
      <c r="AX244" s="15" t="s">
        <v>79</v>
      </c>
      <c r="AY244" s="175" t="s">
        <v>146</v>
      </c>
    </row>
    <row r="245" spans="2:65" s="1" customFormat="1" ht="24.2" customHeight="1">
      <c r="B245" s="138"/>
      <c r="C245" s="139" t="s">
        <v>302</v>
      </c>
      <c r="D245" s="139" t="s">
        <v>148</v>
      </c>
      <c r="E245" s="140" t="s">
        <v>303</v>
      </c>
      <c r="F245" s="141" t="s">
        <v>304</v>
      </c>
      <c r="G245" s="142" t="s">
        <v>151</v>
      </c>
      <c r="H245" s="143">
        <v>17.353000000000002</v>
      </c>
      <c r="I245" s="144"/>
      <c r="J245" s="145">
        <f>ROUND(I245*H245,2)</f>
        <v>0</v>
      </c>
      <c r="K245" s="146"/>
      <c r="L245" s="32"/>
      <c r="M245" s="147" t="s">
        <v>1</v>
      </c>
      <c r="N245" s="148" t="s">
        <v>38</v>
      </c>
      <c r="P245" s="149">
        <f>O245*H245</f>
        <v>0</v>
      </c>
      <c r="Q245" s="149">
        <v>2.3223400000000001</v>
      </c>
      <c r="R245" s="149">
        <f>Q245*H245</f>
        <v>40.299566020000007</v>
      </c>
      <c r="S245" s="149">
        <v>0</v>
      </c>
      <c r="T245" s="150">
        <f>S245*H245</f>
        <v>0</v>
      </c>
      <c r="AR245" s="151" t="s">
        <v>152</v>
      </c>
      <c r="AT245" s="151" t="s">
        <v>148</v>
      </c>
      <c r="AU245" s="151" t="s">
        <v>87</v>
      </c>
      <c r="AY245" s="17" t="s">
        <v>146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7" t="s">
        <v>87</v>
      </c>
      <c r="BK245" s="152">
        <f>ROUND(I245*H245,2)</f>
        <v>0</v>
      </c>
      <c r="BL245" s="17" t="s">
        <v>152</v>
      </c>
      <c r="BM245" s="151" t="s">
        <v>305</v>
      </c>
    </row>
    <row r="246" spans="2:65" s="13" customFormat="1">
      <c r="B246" s="161"/>
      <c r="D246" s="154" t="s">
        <v>154</v>
      </c>
      <c r="E246" s="162" t="s">
        <v>1</v>
      </c>
      <c r="F246" s="163" t="s">
        <v>306</v>
      </c>
      <c r="H246" s="162" t="s">
        <v>1</v>
      </c>
      <c r="I246" s="164"/>
      <c r="L246" s="161"/>
      <c r="M246" s="165"/>
      <c r="T246" s="166"/>
      <c r="AT246" s="162" t="s">
        <v>154</v>
      </c>
      <c r="AU246" s="162" t="s">
        <v>87</v>
      </c>
      <c r="AV246" s="13" t="s">
        <v>79</v>
      </c>
      <c r="AW246" s="13" t="s">
        <v>28</v>
      </c>
      <c r="AX246" s="13" t="s">
        <v>71</v>
      </c>
      <c r="AY246" s="162" t="s">
        <v>146</v>
      </c>
    </row>
    <row r="247" spans="2:65" s="13" customFormat="1">
      <c r="B247" s="161"/>
      <c r="D247" s="154" t="s">
        <v>154</v>
      </c>
      <c r="E247" s="162" t="s">
        <v>1</v>
      </c>
      <c r="F247" s="163" t="s">
        <v>188</v>
      </c>
      <c r="H247" s="162" t="s">
        <v>1</v>
      </c>
      <c r="I247" s="164"/>
      <c r="L247" s="161"/>
      <c r="M247" s="165"/>
      <c r="T247" s="166"/>
      <c r="AT247" s="162" t="s">
        <v>154</v>
      </c>
      <c r="AU247" s="162" t="s">
        <v>87</v>
      </c>
      <c r="AV247" s="13" t="s">
        <v>79</v>
      </c>
      <c r="AW247" s="13" t="s">
        <v>28</v>
      </c>
      <c r="AX247" s="13" t="s">
        <v>71</v>
      </c>
      <c r="AY247" s="162" t="s">
        <v>146</v>
      </c>
    </row>
    <row r="248" spans="2:65" s="12" customFormat="1">
      <c r="B248" s="153"/>
      <c r="D248" s="154" t="s">
        <v>154</v>
      </c>
      <c r="E248" s="155" t="s">
        <v>1</v>
      </c>
      <c r="F248" s="156" t="s">
        <v>189</v>
      </c>
      <c r="H248" s="157">
        <v>3.8879999999999999</v>
      </c>
      <c r="I248" s="158"/>
      <c r="L248" s="153"/>
      <c r="M248" s="159"/>
      <c r="T248" s="160"/>
      <c r="AT248" s="155" t="s">
        <v>154</v>
      </c>
      <c r="AU248" s="155" t="s">
        <v>87</v>
      </c>
      <c r="AV248" s="12" t="s">
        <v>87</v>
      </c>
      <c r="AW248" s="12" t="s">
        <v>28</v>
      </c>
      <c r="AX248" s="12" t="s">
        <v>71</v>
      </c>
      <c r="AY248" s="155" t="s">
        <v>146</v>
      </c>
    </row>
    <row r="249" spans="2:65" s="13" customFormat="1">
      <c r="B249" s="161"/>
      <c r="D249" s="154" t="s">
        <v>154</v>
      </c>
      <c r="E249" s="162" t="s">
        <v>1</v>
      </c>
      <c r="F249" s="163" t="s">
        <v>307</v>
      </c>
      <c r="H249" s="162" t="s">
        <v>1</v>
      </c>
      <c r="I249" s="164"/>
      <c r="L249" s="161"/>
      <c r="M249" s="165"/>
      <c r="T249" s="166"/>
      <c r="AT249" s="162" t="s">
        <v>154</v>
      </c>
      <c r="AU249" s="162" t="s">
        <v>87</v>
      </c>
      <c r="AV249" s="13" t="s">
        <v>79</v>
      </c>
      <c r="AW249" s="13" t="s">
        <v>28</v>
      </c>
      <c r="AX249" s="13" t="s">
        <v>71</v>
      </c>
      <c r="AY249" s="162" t="s">
        <v>146</v>
      </c>
    </row>
    <row r="250" spans="2:65" s="12" customFormat="1">
      <c r="B250" s="153"/>
      <c r="D250" s="154" t="s">
        <v>154</v>
      </c>
      <c r="E250" s="155" t="s">
        <v>1</v>
      </c>
      <c r="F250" s="156" t="s">
        <v>308</v>
      </c>
      <c r="H250" s="157">
        <v>10.08</v>
      </c>
      <c r="I250" s="158"/>
      <c r="L250" s="153"/>
      <c r="M250" s="159"/>
      <c r="T250" s="160"/>
      <c r="AT250" s="155" t="s">
        <v>154</v>
      </c>
      <c r="AU250" s="155" t="s">
        <v>87</v>
      </c>
      <c r="AV250" s="12" t="s">
        <v>87</v>
      </c>
      <c r="AW250" s="12" t="s">
        <v>28</v>
      </c>
      <c r="AX250" s="12" t="s">
        <v>71</v>
      </c>
      <c r="AY250" s="155" t="s">
        <v>146</v>
      </c>
    </row>
    <row r="251" spans="2:65" s="13" customFormat="1">
      <c r="B251" s="161"/>
      <c r="D251" s="154" t="s">
        <v>154</v>
      </c>
      <c r="E251" s="162" t="s">
        <v>1</v>
      </c>
      <c r="F251" s="163" t="s">
        <v>176</v>
      </c>
      <c r="H251" s="162" t="s">
        <v>1</v>
      </c>
      <c r="I251" s="164"/>
      <c r="L251" s="161"/>
      <c r="M251" s="165"/>
      <c r="T251" s="166"/>
      <c r="AT251" s="162" t="s">
        <v>154</v>
      </c>
      <c r="AU251" s="162" t="s">
        <v>87</v>
      </c>
      <c r="AV251" s="13" t="s">
        <v>79</v>
      </c>
      <c r="AW251" s="13" t="s">
        <v>28</v>
      </c>
      <c r="AX251" s="13" t="s">
        <v>71</v>
      </c>
      <c r="AY251" s="162" t="s">
        <v>146</v>
      </c>
    </row>
    <row r="252" spans="2:65" s="12" customFormat="1">
      <c r="B252" s="153"/>
      <c r="D252" s="154" t="s">
        <v>154</v>
      </c>
      <c r="E252" s="155" t="s">
        <v>1</v>
      </c>
      <c r="F252" s="156" t="s">
        <v>309</v>
      </c>
      <c r="H252" s="157">
        <v>2.25</v>
      </c>
      <c r="I252" s="158"/>
      <c r="L252" s="153"/>
      <c r="M252" s="159"/>
      <c r="T252" s="160"/>
      <c r="AT252" s="155" t="s">
        <v>154</v>
      </c>
      <c r="AU252" s="155" t="s">
        <v>87</v>
      </c>
      <c r="AV252" s="12" t="s">
        <v>87</v>
      </c>
      <c r="AW252" s="12" t="s">
        <v>28</v>
      </c>
      <c r="AX252" s="12" t="s">
        <v>71</v>
      </c>
      <c r="AY252" s="155" t="s">
        <v>146</v>
      </c>
    </row>
    <row r="253" spans="2:65" s="14" customFormat="1">
      <c r="B253" s="167"/>
      <c r="D253" s="154" t="s">
        <v>154</v>
      </c>
      <c r="E253" s="168" t="s">
        <v>1</v>
      </c>
      <c r="F253" s="169" t="s">
        <v>174</v>
      </c>
      <c r="H253" s="170">
        <v>16.218</v>
      </c>
      <c r="I253" s="171"/>
      <c r="L253" s="167"/>
      <c r="M253" s="172"/>
      <c r="T253" s="173"/>
      <c r="AT253" s="168" t="s">
        <v>154</v>
      </c>
      <c r="AU253" s="168" t="s">
        <v>87</v>
      </c>
      <c r="AV253" s="14" t="s">
        <v>161</v>
      </c>
      <c r="AW253" s="14" t="s">
        <v>28</v>
      </c>
      <c r="AX253" s="14" t="s">
        <v>71</v>
      </c>
      <c r="AY253" s="168" t="s">
        <v>146</v>
      </c>
    </row>
    <row r="254" spans="2:65" s="12" customFormat="1">
      <c r="B254" s="153"/>
      <c r="D254" s="154" t="s">
        <v>154</v>
      </c>
      <c r="E254" s="155" t="s">
        <v>1</v>
      </c>
      <c r="F254" s="156" t="s">
        <v>310</v>
      </c>
      <c r="H254" s="157">
        <v>1.135</v>
      </c>
      <c r="I254" s="158"/>
      <c r="L254" s="153"/>
      <c r="M254" s="159"/>
      <c r="T254" s="160"/>
      <c r="AT254" s="155" t="s">
        <v>154</v>
      </c>
      <c r="AU254" s="155" t="s">
        <v>87</v>
      </c>
      <c r="AV254" s="12" t="s">
        <v>87</v>
      </c>
      <c r="AW254" s="12" t="s">
        <v>28</v>
      </c>
      <c r="AX254" s="12" t="s">
        <v>71</v>
      </c>
      <c r="AY254" s="155" t="s">
        <v>146</v>
      </c>
    </row>
    <row r="255" spans="2:65" s="15" customFormat="1">
      <c r="B255" s="174"/>
      <c r="D255" s="154" t="s">
        <v>154</v>
      </c>
      <c r="E255" s="175" t="s">
        <v>1</v>
      </c>
      <c r="F255" s="176" t="s">
        <v>178</v>
      </c>
      <c r="H255" s="177">
        <v>17.353000000000002</v>
      </c>
      <c r="I255" s="178"/>
      <c r="L255" s="174"/>
      <c r="M255" s="179"/>
      <c r="T255" s="180"/>
      <c r="AT255" s="175" t="s">
        <v>154</v>
      </c>
      <c r="AU255" s="175" t="s">
        <v>87</v>
      </c>
      <c r="AV255" s="15" t="s">
        <v>152</v>
      </c>
      <c r="AW255" s="15" t="s">
        <v>28</v>
      </c>
      <c r="AX255" s="15" t="s">
        <v>79</v>
      </c>
      <c r="AY255" s="175" t="s">
        <v>146</v>
      </c>
    </row>
    <row r="256" spans="2:65" s="1" customFormat="1" ht="21.75" customHeight="1">
      <c r="B256" s="138"/>
      <c r="C256" s="139" t="s">
        <v>311</v>
      </c>
      <c r="D256" s="139" t="s">
        <v>148</v>
      </c>
      <c r="E256" s="140" t="s">
        <v>312</v>
      </c>
      <c r="F256" s="141" t="s">
        <v>313</v>
      </c>
      <c r="G256" s="142" t="s">
        <v>224</v>
      </c>
      <c r="H256" s="143">
        <v>57.84</v>
      </c>
      <c r="I256" s="144"/>
      <c r="J256" s="145">
        <f>ROUND(I256*H256,2)</f>
        <v>0</v>
      </c>
      <c r="K256" s="146"/>
      <c r="L256" s="32"/>
      <c r="M256" s="147" t="s">
        <v>1</v>
      </c>
      <c r="N256" s="148" t="s">
        <v>38</v>
      </c>
      <c r="P256" s="149">
        <f>O256*H256</f>
        <v>0</v>
      </c>
      <c r="Q256" s="149">
        <v>3.7699999999999999E-3</v>
      </c>
      <c r="R256" s="149">
        <f>Q256*H256</f>
        <v>0.2180568</v>
      </c>
      <c r="S256" s="149">
        <v>0</v>
      </c>
      <c r="T256" s="150">
        <f>S256*H256</f>
        <v>0</v>
      </c>
      <c r="AR256" s="151" t="s">
        <v>152</v>
      </c>
      <c r="AT256" s="151" t="s">
        <v>148</v>
      </c>
      <c r="AU256" s="151" t="s">
        <v>87</v>
      </c>
      <c r="AY256" s="17" t="s">
        <v>146</v>
      </c>
      <c r="BE256" s="152">
        <f>IF(N256="základná",J256,0)</f>
        <v>0</v>
      </c>
      <c r="BF256" s="152">
        <f>IF(N256="znížená",J256,0)</f>
        <v>0</v>
      </c>
      <c r="BG256" s="152">
        <f>IF(N256="zákl. prenesená",J256,0)</f>
        <v>0</v>
      </c>
      <c r="BH256" s="152">
        <f>IF(N256="zníž. prenesená",J256,0)</f>
        <v>0</v>
      </c>
      <c r="BI256" s="152">
        <f>IF(N256="nulová",J256,0)</f>
        <v>0</v>
      </c>
      <c r="BJ256" s="17" t="s">
        <v>87</v>
      </c>
      <c r="BK256" s="152">
        <f>ROUND(I256*H256,2)</f>
        <v>0</v>
      </c>
      <c r="BL256" s="17" t="s">
        <v>152</v>
      </c>
      <c r="BM256" s="151" t="s">
        <v>314</v>
      </c>
    </row>
    <row r="257" spans="2:65" s="13" customFormat="1">
      <c r="B257" s="161"/>
      <c r="D257" s="154" t="s">
        <v>154</v>
      </c>
      <c r="E257" s="162" t="s">
        <v>1</v>
      </c>
      <c r="F257" s="163" t="s">
        <v>315</v>
      </c>
      <c r="H257" s="162" t="s">
        <v>1</v>
      </c>
      <c r="I257" s="164"/>
      <c r="L257" s="161"/>
      <c r="M257" s="165"/>
      <c r="T257" s="166"/>
      <c r="AT257" s="162" t="s">
        <v>154</v>
      </c>
      <c r="AU257" s="162" t="s">
        <v>87</v>
      </c>
      <c r="AV257" s="13" t="s">
        <v>79</v>
      </c>
      <c r="AW257" s="13" t="s">
        <v>28</v>
      </c>
      <c r="AX257" s="13" t="s">
        <v>71</v>
      </c>
      <c r="AY257" s="162" t="s">
        <v>146</v>
      </c>
    </row>
    <row r="258" spans="2:65" s="13" customFormat="1">
      <c r="B258" s="161"/>
      <c r="D258" s="154" t="s">
        <v>154</v>
      </c>
      <c r="E258" s="162" t="s">
        <v>1</v>
      </c>
      <c r="F258" s="163" t="s">
        <v>188</v>
      </c>
      <c r="H258" s="162" t="s">
        <v>1</v>
      </c>
      <c r="I258" s="164"/>
      <c r="L258" s="161"/>
      <c r="M258" s="165"/>
      <c r="T258" s="166"/>
      <c r="AT258" s="162" t="s">
        <v>154</v>
      </c>
      <c r="AU258" s="162" t="s">
        <v>87</v>
      </c>
      <c r="AV258" s="13" t="s">
        <v>79</v>
      </c>
      <c r="AW258" s="13" t="s">
        <v>28</v>
      </c>
      <c r="AX258" s="13" t="s">
        <v>71</v>
      </c>
      <c r="AY258" s="162" t="s">
        <v>146</v>
      </c>
    </row>
    <row r="259" spans="2:65" s="12" customFormat="1">
      <c r="B259" s="153"/>
      <c r="D259" s="154" t="s">
        <v>154</v>
      </c>
      <c r="E259" s="155" t="s">
        <v>1</v>
      </c>
      <c r="F259" s="156" t="s">
        <v>316</v>
      </c>
      <c r="H259" s="157">
        <v>8.64</v>
      </c>
      <c r="I259" s="158"/>
      <c r="L259" s="153"/>
      <c r="M259" s="159"/>
      <c r="T259" s="160"/>
      <c r="AT259" s="155" t="s">
        <v>154</v>
      </c>
      <c r="AU259" s="155" t="s">
        <v>87</v>
      </c>
      <c r="AV259" s="12" t="s">
        <v>87</v>
      </c>
      <c r="AW259" s="12" t="s">
        <v>28</v>
      </c>
      <c r="AX259" s="12" t="s">
        <v>71</v>
      </c>
      <c r="AY259" s="155" t="s">
        <v>146</v>
      </c>
    </row>
    <row r="260" spans="2:65" s="13" customFormat="1">
      <c r="B260" s="161"/>
      <c r="D260" s="154" t="s">
        <v>154</v>
      </c>
      <c r="E260" s="162" t="s">
        <v>1</v>
      </c>
      <c r="F260" s="163" t="s">
        <v>307</v>
      </c>
      <c r="H260" s="162" t="s">
        <v>1</v>
      </c>
      <c r="I260" s="164"/>
      <c r="L260" s="161"/>
      <c r="M260" s="165"/>
      <c r="T260" s="166"/>
      <c r="AT260" s="162" t="s">
        <v>154</v>
      </c>
      <c r="AU260" s="162" t="s">
        <v>87</v>
      </c>
      <c r="AV260" s="13" t="s">
        <v>79</v>
      </c>
      <c r="AW260" s="13" t="s">
        <v>28</v>
      </c>
      <c r="AX260" s="13" t="s">
        <v>71</v>
      </c>
      <c r="AY260" s="162" t="s">
        <v>146</v>
      </c>
    </row>
    <row r="261" spans="2:65" s="12" customFormat="1">
      <c r="B261" s="153"/>
      <c r="D261" s="154" t="s">
        <v>154</v>
      </c>
      <c r="E261" s="155" t="s">
        <v>1</v>
      </c>
      <c r="F261" s="156" t="s">
        <v>317</v>
      </c>
      <c r="H261" s="157">
        <v>31.2</v>
      </c>
      <c r="I261" s="158"/>
      <c r="L261" s="153"/>
      <c r="M261" s="159"/>
      <c r="T261" s="160"/>
      <c r="AT261" s="155" t="s">
        <v>154</v>
      </c>
      <c r="AU261" s="155" t="s">
        <v>87</v>
      </c>
      <c r="AV261" s="12" t="s">
        <v>87</v>
      </c>
      <c r="AW261" s="12" t="s">
        <v>28</v>
      </c>
      <c r="AX261" s="12" t="s">
        <v>71</v>
      </c>
      <c r="AY261" s="155" t="s">
        <v>146</v>
      </c>
    </row>
    <row r="262" spans="2:65" s="13" customFormat="1">
      <c r="B262" s="161"/>
      <c r="D262" s="154" t="s">
        <v>154</v>
      </c>
      <c r="E262" s="162" t="s">
        <v>1</v>
      </c>
      <c r="F262" s="163" t="s">
        <v>176</v>
      </c>
      <c r="H262" s="162" t="s">
        <v>1</v>
      </c>
      <c r="I262" s="164"/>
      <c r="L262" s="161"/>
      <c r="M262" s="165"/>
      <c r="T262" s="166"/>
      <c r="AT262" s="162" t="s">
        <v>154</v>
      </c>
      <c r="AU262" s="162" t="s">
        <v>87</v>
      </c>
      <c r="AV262" s="13" t="s">
        <v>79</v>
      </c>
      <c r="AW262" s="13" t="s">
        <v>28</v>
      </c>
      <c r="AX262" s="13" t="s">
        <v>71</v>
      </c>
      <c r="AY262" s="162" t="s">
        <v>146</v>
      </c>
    </row>
    <row r="263" spans="2:65" s="12" customFormat="1">
      <c r="B263" s="153"/>
      <c r="D263" s="154" t="s">
        <v>154</v>
      </c>
      <c r="E263" s="155" t="s">
        <v>1</v>
      </c>
      <c r="F263" s="156" t="s">
        <v>318</v>
      </c>
      <c r="H263" s="157">
        <v>18</v>
      </c>
      <c r="I263" s="158"/>
      <c r="L263" s="153"/>
      <c r="M263" s="159"/>
      <c r="T263" s="160"/>
      <c r="AT263" s="155" t="s">
        <v>154</v>
      </c>
      <c r="AU263" s="155" t="s">
        <v>87</v>
      </c>
      <c r="AV263" s="12" t="s">
        <v>87</v>
      </c>
      <c r="AW263" s="12" t="s">
        <v>28</v>
      </c>
      <c r="AX263" s="12" t="s">
        <v>71</v>
      </c>
      <c r="AY263" s="155" t="s">
        <v>146</v>
      </c>
    </row>
    <row r="264" spans="2:65" s="15" customFormat="1">
      <c r="B264" s="174"/>
      <c r="D264" s="154" t="s">
        <v>154</v>
      </c>
      <c r="E264" s="175" t="s">
        <v>1</v>
      </c>
      <c r="F264" s="176" t="s">
        <v>178</v>
      </c>
      <c r="H264" s="177">
        <v>57.84</v>
      </c>
      <c r="I264" s="178"/>
      <c r="L264" s="174"/>
      <c r="M264" s="179"/>
      <c r="T264" s="180"/>
      <c r="AT264" s="175" t="s">
        <v>154</v>
      </c>
      <c r="AU264" s="175" t="s">
        <v>87</v>
      </c>
      <c r="AV264" s="15" t="s">
        <v>152</v>
      </c>
      <c r="AW264" s="15" t="s">
        <v>28</v>
      </c>
      <c r="AX264" s="15" t="s">
        <v>79</v>
      </c>
      <c r="AY264" s="175" t="s">
        <v>146</v>
      </c>
    </row>
    <row r="265" spans="2:65" s="1" customFormat="1" ht="24.2" customHeight="1">
      <c r="B265" s="138"/>
      <c r="C265" s="139" t="s">
        <v>319</v>
      </c>
      <c r="D265" s="139" t="s">
        <v>148</v>
      </c>
      <c r="E265" s="140" t="s">
        <v>320</v>
      </c>
      <c r="F265" s="141" t="s">
        <v>321</v>
      </c>
      <c r="G265" s="142" t="s">
        <v>224</v>
      </c>
      <c r="H265" s="143">
        <v>57.84</v>
      </c>
      <c r="I265" s="144"/>
      <c r="J265" s="145">
        <f>ROUND(I265*H265,2)</f>
        <v>0</v>
      </c>
      <c r="K265" s="146"/>
      <c r="L265" s="32"/>
      <c r="M265" s="147" t="s">
        <v>1</v>
      </c>
      <c r="N265" s="148" t="s">
        <v>38</v>
      </c>
      <c r="P265" s="149">
        <f>O265*H265</f>
        <v>0</v>
      </c>
      <c r="Q265" s="149">
        <v>0</v>
      </c>
      <c r="R265" s="149">
        <f>Q265*H265</f>
        <v>0</v>
      </c>
      <c r="S265" s="149">
        <v>0</v>
      </c>
      <c r="T265" s="150">
        <f>S265*H265</f>
        <v>0</v>
      </c>
      <c r="AR265" s="151" t="s">
        <v>152</v>
      </c>
      <c r="AT265" s="151" t="s">
        <v>148</v>
      </c>
      <c r="AU265" s="151" t="s">
        <v>87</v>
      </c>
      <c r="AY265" s="17" t="s">
        <v>146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7" t="s">
        <v>87</v>
      </c>
      <c r="BK265" s="152">
        <f>ROUND(I265*H265,2)</f>
        <v>0</v>
      </c>
      <c r="BL265" s="17" t="s">
        <v>152</v>
      </c>
      <c r="BM265" s="151" t="s">
        <v>322</v>
      </c>
    </row>
    <row r="266" spans="2:65" s="1" customFormat="1" ht="16.5" customHeight="1">
      <c r="B266" s="138"/>
      <c r="C266" s="139" t="s">
        <v>323</v>
      </c>
      <c r="D266" s="139" t="s">
        <v>148</v>
      </c>
      <c r="E266" s="140" t="s">
        <v>324</v>
      </c>
      <c r="F266" s="141" t="s">
        <v>325</v>
      </c>
      <c r="G266" s="142" t="s">
        <v>294</v>
      </c>
      <c r="H266" s="143">
        <v>0.15</v>
      </c>
      <c r="I266" s="144"/>
      <c r="J266" s="145">
        <f>ROUND(I266*H266,2)</f>
        <v>0</v>
      </c>
      <c r="K266" s="146"/>
      <c r="L266" s="32"/>
      <c r="M266" s="147" t="s">
        <v>1</v>
      </c>
      <c r="N266" s="148" t="s">
        <v>38</v>
      </c>
      <c r="P266" s="149">
        <f>O266*H266</f>
        <v>0</v>
      </c>
      <c r="Q266" s="149">
        <v>1.01895</v>
      </c>
      <c r="R266" s="149">
        <f>Q266*H266</f>
        <v>0.15284249999999999</v>
      </c>
      <c r="S266" s="149">
        <v>0</v>
      </c>
      <c r="T266" s="150">
        <f>S266*H266</f>
        <v>0</v>
      </c>
      <c r="AR266" s="151" t="s">
        <v>152</v>
      </c>
      <c r="AT266" s="151" t="s">
        <v>148</v>
      </c>
      <c r="AU266" s="151" t="s">
        <v>87</v>
      </c>
      <c r="AY266" s="17" t="s">
        <v>146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7" t="s">
        <v>87</v>
      </c>
      <c r="BK266" s="152">
        <f>ROUND(I266*H266,2)</f>
        <v>0</v>
      </c>
      <c r="BL266" s="17" t="s">
        <v>152</v>
      </c>
      <c r="BM266" s="151" t="s">
        <v>326</v>
      </c>
    </row>
    <row r="267" spans="2:65" s="13" customFormat="1">
      <c r="B267" s="161"/>
      <c r="D267" s="154" t="s">
        <v>154</v>
      </c>
      <c r="E267" s="162" t="s">
        <v>1</v>
      </c>
      <c r="F267" s="163" t="s">
        <v>327</v>
      </c>
      <c r="H267" s="162" t="s">
        <v>1</v>
      </c>
      <c r="I267" s="164"/>
      <c r="L267" s="161"/>
      <c r="M267" s="165"/>
      <c r="T267" s="166"/>
      <c r="AT267" s="162" t="s">
        <v>154</v>
      </c>
      <c r="AU267" s="162" t="s">
        <v>87</v>
      </c>
      <c r="AV267" s="13" t="s">
        <v>79</v>
      </c>
      <c r="AW267" s="13" t="s">
        <v>28</v>
      </c>
      <c r="AX267" s="13" t="s">
        <v>71</v>
      </c>
      <c r="AY267" s="162" t="s">
        <v>146</v>
      </c>
    </row>
    <row r="268" spans="2:65" s="13" customFormat="1">
      <c r="B268" s="161"/>
      <c r="D268" s="154" t="s">
        <v>154</v>
      </c>
      <c r="E268" s="162" t="s">
        <v>1</v>
      </c>
      <c r="F268" s="163" t="s">
        <v>328</v>
      </c>
      <c r="H268" s="162" t="s">
        <v>1</v>
      </c>
      <c r="I268" s="164"/>
      <c r="L268" s="161"/>
      <c r="M268" s="165"/>
      <c r="T268" s="166"/>
      <c r="AT268" s="162" t="s">
        <v>154</v>
      </c>
      <c r="AU268" s="162" t="s">
        <v>87</v>
      </c>
      <c r="AV268" s="13" t="s">
        <v>79</v>
      </c>
      <c r="AW268" s="13" t="s">
        <v>28</v>
      </c>
      <c r="AX268" s="13" t="s">
        <v>71</v>
      </c>
      <c r="AY268" s="162" t="s">
        <v>146</v>
      </c>
    </row>
    <row r="269" spans="2:65" s="12" customFormat="1">
      <c r="B269" s="153"/>
      <c r="D269" s="154" t="s">
        <v>154</v>
      </c>
      <c r="E269" s="155" t="s">
        <v>1</v>
      </c>
      <c r="F269" s="156" t="s">
        <v>329</v>
      </c>
      <c r="H269" s="157">
        <v>5.0999999999999997E-2</v>
      </c>
      <c r="I269" s="158"/>
      <c r="L269" s="153"/>
      <c r="M269" s="159"/>
      <c r="T269" s="160"/>
      <c r="AT269" s="155" t="s">
        <v>154</v>
      </c>
      <c r="AU269" s="155" t="s">
        <v>87</v>
      </c>
      <c r="AV269" s="12" t="s">
        <v>87</v>
      </c>
      <c r="AW269" s="12" t="s">
        <v>28</v>
      </c>
      <c r="AX269" s="12" t="s">
        <v>71</v>
      </c>
      <c r="AY269" s="155" t="s">
        <v>146</v>
      </c>
    </row>
    <row r="270" spans="2:65" s="13" customFormat="1">
      <c r="B270" s="161"/>
      <c r="D270" s="154" t="s">
        <v>154</v>
      </c>
      <c r="E270" s="162" t="s">
        <v>1</v>
      </c>
      <c r="F270" s="163" t="s">
        <v>330</v>
      </c>
      <c r="H270" s="162" t="s">
        <v>1</v>
      </c>
      <c r="I270" s="164"/>
      <c r="L270" s="161"/>
      <c r="M270" s="165"/>
      <c r="T270" s="166"/>
      <c r="AT270" s="162" t="s">
        <v>154</v>
      </c>
      <c r="AU270" s="162" t="s">
        <v>87</v>
      </c>
      <c r="AV270" s="13" t="s">
        <v>79</v>
      </c>
      <c r="AW270" s="13" t="s">
        <v>28</v>
      </c>
      <c r="AX270" s="13" t="s">
        <v>71</v>
      </c>
      <c r="AY270" s="162" t="s">
        <v>146</v>
      </c>
    </row>
    <row r="271" spans="2:65" s="12" customFormat="1">
      <c r="B271" s="153"/>
      <c r="D271" s="154" t="s">
        <v>154</v>
      </c>
      <c r="E271" s="155" t="s">
        <v>1</v>
      </c>
      <c r="F271" s="156" t="s">
        <v>331</v>
      </c>
      <c r="H271" s="157">
        <v>0.06</v>
      </c>
      <c r="I271" s="158"/>
      <c r="L271" s="153"/>
      <c r="M271" s="159"/>
      <c r="T271" s="160"/>
      <c r="AT271" s="155" t="s">
        <v>154</v>
      </c>
      <c r="AU271" s="155" t="s">
        <v>87</v>
      </c>
      <c r="AV271" s="12" t="s">
        <v>87</v>
      </c>
      <c r="AW271" s="12" t="s">
        <v>28</v>
      </c>
      <c r="AX271" s="12" t="s">
        <v>71</v>
      </c>
      <c r="AY271" s="155" t="s">
        <v>146</v>
      </c>
    </row>
    <row r="272" spans="2:65" s="13" customFormat="1">
      <c r="B272" s="161"/>
      <c r="D272" s="154" t="s">
        <v>154</v>
      </c>
      <c r="E272" s="162" t="s">
        <v>1</v>
      </c>
      <c r="F272" s="163" t="s">
        <v>332</v>
      </c>
      <c r="H272" s="162" t="s">
        <v>1</v>
      </c>
      <c r="I272" s="164"/>
      <c r="L272" s="161"/>
      <c r="M272" s="165"/>
      <c r="T272" s="166"/>
      <c r="AT272" s="162" t="s">
        <v>154</v>
      </c>
      <c r="AU272" s="162" t="s">
        <v>87</v>
      </c>
      <c r="AV272" s="13" t="s">
        <v>79</v>
      </c>
      <c r="AW272" s="13" t="s">
        <v>28</v>
      </c>
      <c r="AX272" s="13" t="s">
        <v>71</v>
      </c>
      <c r="AY272" s="162" t="s">
        <v>146</v>
      </c>
    </row>
    <row r="273" spans="2:65" s="12" customFormat="1">
      <c r="B273" s="153"/>
      <c r="D273" s="154" t="s">
        <v>154</v>
      </c>
      <c r="E273" s="155" t="s">
        <v>1</v>
      </c>
      <c r="F273" s="156" t="s">
        <v>333</v>
      </c>
      <c r="H273" s="157">
        <v>3.2000000000000001E-2</v>
      </c>
      <c r="I273" s="158"/>
      <c r="L273" s="153"/>
      <c r="M273" s="159"/>
      <c r="T273" s="160"/>
      <c r="AT273" s="155" t="s">
        <v>154</v>
      </c>
      <c r="AU273" s="155" t="s">
        <v>87</v>
      </c>
      <c r="AV273" s="12" t="s">
        <v>87</v>
      </c>
      <c r="AW273" s="12" t="s">
        <v>28</v>
      </c>
      <c r="AX273" s="12" t="s">
        <v>71</v>
      </c>
      <c r="AY273" s="155" t="s">
        <v>146</v>
      </c>
    </row>
    <row r="274" spans="2:65" s="14" customFormat="1">
      <c r="B274" s="167"/>
      <c r="D274" s="154" t="s">
        <v>154</v>
      </c>
      <c r="E274" s="168" t="s">
        <v>1</v>
      </c>
      <c r="F274" s="169" t="s">
        <v>174</v>
      </c>
      <c r="H274" s="170">
        <v>0.14299999999999999</v>
      </c>
      <c r="I274" s="171"/>
      <c r="L274" s="167"/>
      <c r="M274" s="172"/>
      <c r="T274" s="173"/>
      <c r="AT274" s="168" t="s">
        <v>154</v>
      </c>
      <c r="AU274" s="168" t="s">
        <v>87</v>
      </c>
      <c r="AV274" s="14" t="s">
        <v>161</v>
      </c>
      <c r="AW274" s="14" t="s">
        <v>28</v>
      </c>
      <c r="AX274" s="14" t="s">
        <v>71</v>
      </c>
      <c r="AY274" s="168" t="s">
        <v>146</v>
      </c>
    </row>
    <row r="275" spans="2:65" s="12" customFormat="1">
      <c r="B275" s="153"/>
      <c r="D275" s="154" t="s">
        <v>154</v>
      </c>
      <c r="E275" s="155" t="s">
        <v>1</v>
      </c>
      <c r="F275" s="156" t="s">
        <v>334</v>
      </c>
      <c r="H275" s="157">
        <v>7.0000000000000001E-3</v>
      </c>
      <c r="I275" s="158"/>
      <c r="L275" s="153"/>
      <c r="M275" s="159"/>
      <c r="T275" s="160"/>
      <c r="AT275" s="155" t="s">
        <v>154</v>
      </c>
      <c r="AU275" s="155" t="s">
        <v>87</v>
      </c>
      <c r="AV275" s="12" t="s">
        <v>87</v>
      </c>
      <c r="AW275" s="12" t="s">
        <v>28</v>
      </c>
      <c r="AX275" s="12" t="s">
        <v>71</v>
      </c>
      <c r="AY275" s="155" t="s">
        <v>146</v>
      </c>
    </row>
    <row r="276" spans="2:65" s="15" customFormat="1">
      <c r="B276" s="174"/>
      <c r="D276" s="154" t="s">
        <v>154</v>
      </c>
      <c r="E276" s="175" t="s">
        <v>1</v>
      </c>
      <c r="F276" s="176" t="s">
        <v>178</v>
      </c>
      <c r="H276" s="177">
        <v>0.15</v>
      </c>
      <c r="I276" s="178"/>
      <c r="L276" s="174"/>
      <c r="M276" s="179"/>
      <c r="T276" s="180"/>
      <c r="AT276" s="175" t="s">
        <v>154</v>
      </c>
      <c r="AU276" s="175" t="s">
        <v>87</v>
      </c>
      <c r="AV276" s="15" t="s">
        <v>152</v>
      </c>
      <c r="AW276" s="15" t="s">
        <v>28</v>
      </c>
      <c r="AX276" s="15" t="s">
        <v>79</v>
      </c>
      <c r="AY276" s="175" t="s">
        <v>146</v>
      </c>
    </row>
    <row r="277" spans="2:65" s="11" customFormat="1" ht="22.9" customHeight="1">
      <c r="B277" s="126"/>
      <c r="D277" s="127" t="s">
        <v>70</v>
      </c>
      <c r="E277" s="136" t="s">
        <v>161</v>
      </c>
      <c r="F277" s="136" t="s">
        <v>335</v>
      </c>
      <c r="I277" s="129"/>
      <c r="J277" s="137">
        <f>BK277</f>
        <v>0</v>
      </c>
      <c r="L277" s="126"/>
      <c r="M277" s="131"/>
      <c r="P277" s="132">
        <f>SUM(P278:P336)</f>
        <v>0</v>
      </c>
      <c r="R277" s="132">
        <f>SUM(R278:R336)</f>
        <v>38.013430090000007</v>
      </c>
      <c r="T277" s="133">
        <f>SUM(T278:T336)</f>
        <v>0</v>
      </c>
      <c r="AR277" s="127" t="s">
        <v>79</v>
      </c>
      <c r="AT277" s="134" t="s">
        <v>70</v>
      </c>
      <c r="AU277" s="134" t="s">
        <v>79</v>
      </c>
      <c r="AY277" s="127" t="s">
        <v>146</v>
      </c>
      <c r="BK277" s="135">
        <f>SUM(BK278:BK336)</f>
        <v>0</v>
      </c>
    </row>
    <row r="278" spans="2:65" s="1" customFormat="1" ht="24.2" customHeight="1">
      <c r="B278" s="138"/>
      <c r="C278" s="139" t="s">
        <v>336</v>
      </c>
      <c r="D278" s="139" t="s">
        <v>148</v>
      </c>
      <c r="E278" s="140" t="s">
        <v>337</v>
      </c>
      <c r="F278" s="141" t="s">
        <v>338</v>
      </c>
      <c r="G278" s="142" t="s">
        <v>151</v>
      </c>
      <c r="H278" s="143">
        <v>15.22</v>
      </c>
      <c r="I278" s="144"/>
      <c r="J278" s="145">
        <f>ROUND(I278*H278,2)</f>
        <v>0</v>
      </c>
      <c r="K278" s="146"/>
      <c r="L278" s="32"/>
      <c r="M278" s="147" t="s">
        <v>1</v>
      </c>
      <c r="N278" s="148" t="s">
        <v>38</v>
      </c>
      <c r="P278" s="149">
        <f>O278*H278</f>
        <v>0</v>
      </c>
      <c r="Q278" s="149">
        <v>2.3254700000000001</v>
      </c>
      <c r="R278" s="149">
        <f>Q278*H278</f>
        <v>35.393653400000005</v>
      </c>
      <c r="S278" s="149">
        <v>0</v>
      </c>
      <c r="T278" s="150">
        <f>S278*H278</f>
        <v>0</v>
      </c>
      <c r="AR278" s="151" t="s">
        <v>152</v>
      </c>
      <c r="AT278" s="151" t="s">
        <v>148</v>
      </c>
      <c r="AU278" s="151" t="s">
        <v>87</v>
      </c>
      <c r="AY278" s="17" t="s">
        <v>146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7" t="s">
        <v>87</v>
      </c>
      <c r="BK278" s="152">
        <f>ROUND(I278*H278,2)</f>
        <v>0</v>
      </c>
      <c r="BL278" s="17" t="s">
        <v>152</v>
      </c>
      <c r="BM278" s="151" t="s">
        <v>339</v>
      </c>
    </row>
    <row r="279" spans="2:65" s="13" customFormat="1">
      <c r="B279" s="161"/>
      <c r="D279" s="154" t="s">
        <v>154</v>
      </c>
      <c r="E279" s="162" t="s">
        <v>1</v>
      </c>
      <c r="F279" s="163" t="s">
        <v>340</v>
      </c>
      <c r="H279" s="162" t="s">
        <v>1</v>
      </c>
      <c r="I279" s="164"/>
      <c r="L279" s="161"/>
      <c r="M279" s="165"/>
      <c r="T279" s="166"/>
      <c r="AT279" s="162" t="s">
        <v>154</v>
      </c>
      <c r="AU279" s="162" t="s">
        <v>87</v>
      </c>
      <c r="AV279" s="13" t="s">
        <v>79</v>
      </c>
      <c r="AW279" s="13" t="s">
        <v>28</v>
      </c>
      <c r="AX279" s="13" t="s">
        <v>71</v>
      </c>
      <c r="AY279" s="162" t="s">
        <v>146</v>
      </c>
    </row>
    <row r="280" spans="2:65" s="12" customFormat="1">
      <c r="B280" s="153"/>
      <c r="D280" s="154" t="s">
        <v>154</v>
      </c>
      <c r="E280" s="155" t="s">
        <v>1</v>
      </c>
      <c r="F280" s="156" t="s">
        <v>341</v>
      </c>
      <c r="H280" s="157">
        <v>0.53600000000000003</v>
      </c>
      <c r="I280" s="158"/>
      <c r="L280" s="153"/>
      <c r="M280" s="159"/>
      <c r="T280" s="160"/>
      <c r="AT280" s="155" t="s">
        <v>154</v>
      </c>
      <c r="AU280" s="155" t="s">
        <v>87</v>
      </c>
      <c r="AV280" s="12" t="s">
        <v>87</v>
      </c>
      <c r="AW280" s="12" t="s">
        <v>28</v>
      </c>
      <c r="AX280" s="12" t="s">
        <v>71</v>
      </c>
      <c r="AY280" s="155" t="s">
        <v>146</v>
      </c>
    </row>
    <row r="281" spans="2:65" s="12" customFormat="1">
      <c r="B281" s="153"/>
      <c r="D281" s="154" t="s">
        <v>154</v>
      </c>
      <c r="E281" s="155" t="s">
        <v>1</v>
      </c>
      <c r="F281" s="156" t="s">
        <v>342</v>
      </c>
      <c r="H281" s="157">
        <v>0.83199999999999996</v>
      </c>
      <c r="I281" s="158"/>
      <c r="L281" s="153"/>
      <c r="M281" s="159"/>
      <c r="T281" s="160"/>
      <c r="AT281" s="155" t="s">
        <v>154</v>
      </c>
      <c r="AU281" s="155" t="s">
        <v>87</v>
      </c>
      <c r="AV281" s="12" t="s">
        <v>87</v>
      </c>
      <c r="AW281" s="12" t="s">
        <v>28</v>
      </c>
      <c r="AX281" s="12" t="s">
        <v>71</v>
      </c>
      <c r="AY281" s="155" t="s">
        <v>146</v>
      </c>
    </row>
    <row r="282" spans="2:65" s="12" customFormat="1">
      <c r="B282" s="153"/>
      <c r="D282" s="154" t="s">
        <v>154</v>
      </c>
      <c r="E282" s="155" t="s">
        <v>1</v>
      </c>
      <c r="F282" s="156" t="s">
        <v>343</v>
      </c>
      <c r="H282" s="157">
        <v>1.456</v>
      </c>
      <c r="I282" s="158"/>
      <c r="L282" s="153"/>
      <c r="M282" s="159"/>
      <c r="T282" s="160"/>
      <c r="AT282" s="155" t="s">
        <v>154</v>
      </c>
      <c r="AU282" s="155" t="s">
        <v>87</v>
      </c>
      <c r="AV282" s="12" t="s">
        <v>87</v>
      </c>
      <c r="AW282" s="12" t="s">
        <v>28</v>
      </c>
      <c r="AX282" s="12" t="s">
        <v>71</v>
      </c>
      <c r="AY282" s="155" t="s">
        <v>146</v>
      </c>
    </row>
    <row r="283" spans="2:65" s="13" customFormat="1">
      <c r="B283" s="161"/>
      <c r="D283" s="154" t="s">
        <v>154</v>
      </c>
      <c r="E283" s="162" t="s">
        <v>1</v>
      </c>
      <c r="F283" s="163" t="s">
        <v>344</v>
      </c>
      <c r="H283" s="162" t="s">
        <v>1</v>
      </c>
      <c r="I283" s="164"/>
      <c r="L283" s="161"/>
      <c r="M283" s="165"/>
      <c r="T283" s="166"/>
      <c r="AT283" s="162" t="s">
        <v>154</v>
      </c>
      <c r="AU283" s="162" t="s">
        <v>87</v>
      </c>
      <c r="AV283" s="13" t="s">
        <v>79</v>
      </c>
      <c r="AW283" s="13" t="s">
        <v>28</v>
      </c>
      <c r="AX283" s="13" t="s">
        <v>71</v>
      </c>
      <c r="AY283" s="162" t="s">
        <v>146</v>
      </c>
    </row>
    <row r="284" spans="2:65" s="12" customFormat="1">
      <c r="B284" s="153"/>
      <c r="D284" s="154" t="s">
        <v>154</v>
      </c>
      <c r="E284" s="155" t="s">
        <v>1</v>
      </c>
      <c r="F284" s="156" t="s">
        <v>345</v>
      </c>
      <c r="H284" s="157">
        <v>1.0920000000000001</v>
      </c>
      <c r="I284" s="158"/>
      <c r="L284" s="153"/>
      <c r="M284" s="159"/>
      <c r="T284" s="160"/>
      <c r="AT284" s="155" t="s">
        <v>154</v>
      </c>
      <c r="AU284" s="155" t="s">
        <v>87</v>
      </c>
      <c r="AV284" s="12" t="s">
        <v>87</v>
      </c>
      <c r="AW284" s="12" t="s">
        <v>28</v>
      </c>
      <c r="AX284" s="12" t="s">
        <v>71</v>
      </c>
      <c r="AY284" s="155" t="s">
        <v>146</v>
      </c>
    </row>
    <row r="285" spans="2:65" s="13" customFormat="1">
      <c r="B285" s="161"/>
      <c r="D285" s="154" t="s">
        <v>154</v>
      </c>
      <c r="E285" s="162" t="s">
        <v>1</v>
      </c>
      <c r="F285" s="163" t="s">
        <v>346</v>
      </c>
      <c r="H285" s="162" t="s">
        <v>1</v>
      </c>
      <c r="I285" s="164"/>
      <c r="L285" s="161"/>
      <c r="M285" s="165"/>
      <c r="T285" s="166"/>
      <c r="AT285" s="162" t="s">
        <v>154</v>
      </c>
      <c r="AU285" s="162" t="s">
        <v>87</v>
      </c>
      <c r="AV285" s="13" t="s">
        <v>79</v>
      </c>
      <c r="AW285" s="13" t="s">
        <v>28</v>
      </c>
      <c r="AX285" s="13" t="s">
        <v>71</v>
      </c>
      <c r="AY285" s="162" t="s">
        <v>146</v>
      </c>
    </row>
    <row r="286" spans="2:65" s="12" customFormat="1">
      <c r="B286" s="153"/>
      <c r="D286" s="154" t="s">
        <v>154</v>
      </c>
      <c r="E286" s="155" t="s">
        <v>1</v>
      </c>
      <c r="F286" s="156" t="s">
        <v>347</v>
      </c>
      <c r="H286" s="157">
        <v>7.28</v>
      </c>
      <c r="I286" s="158"/>
      <c r="L286" s="153"/>
      <c r="M286" s="159"/>
      <c r="T286" s="160"/>
      <c r="AT286" s="155" t="s">
        <v>154</v>
      </c>
      <c r="AU286" s="155" t="s">
        <v>87</v>
      </c>
      <c r="AV286" s="12" t="s">
        <v>87</v>
      </c>
      <c r="AW286" s="12" t="s">
        <v>28</v>
      </c>
      <c r="AX286" s="12" t="s">
        <v>71</v>
      </c>
      <c r="AY286" s="155" t="s">
        <v>146</v>
      </c>
    </row>
    <row r="287" spans="2:65" s="12" customFormat="1">
      <c r="B287" s="153"/>
      <c r="D287" s="154" t="s">
        <v>154</v>
      </c>
      <c r="E287" s="155" t="s">
        <v>1</v>
      </c>
      <c r="F287" s="156" t="s">
        <v>348</v>
      </c>
      <c r="H287" s="157">
        <v>2.1840000000000002</v>
      </c>
      <c r="I287" s="158"/>
      <c r="L287" s="153"/>
      <c r="M287" s="159"/>
      <c r="T287" s="160"/>
      <c r="AT287" s="155" t="s">
        <v>154</v>
      </c>
      <c r="AU287" s="155" t="s">
        <v>87</v>
      </c>
      <c r="AV287" s="12" t="s">
        <v>87</v>
      </c>
      <c r="AW287" s="12" t="s">
        <v>28</v>
      </c>
      <c r="AX287" s="12" t="s">
        <v>71</v>
      </c>
      <c r="AY287" s="155" t="s">
        <v>146</v>
      </c>
    </row>
    <row r="288" spans="2:65" s="12" customFormat="1">
      <c r="B288" s="153"/>
      <c r="D288" s="154" t="s">
        <v>154</v>
      </c>
      <c r="E288" s="155" t="s">
        <v>1</v>
      </c>
      <c r="F288" s="156" t="s">
        <v>349</v>
      </c>
      <c r="H288" s="157">
        <v>0.92</v>
      </c>
      <c r="I288" s="158"/>
      <c r="L288" s="153"/>
      <c r="M288" s="159"/>
      <c r="T288" s="160"/>
      <c r="AT288" s="155" t="s">
        <v>154</v>
      </c>
      <c r="AU288" s="155" t="s">
        <v>87</v>
      </c>
      <c r="AV288" s="12" t="s">
        <v>87</v>
      </c>
      <c r="AW288" s="12" t="s">
        <v>28</v>
      </c>
      <c r="AX288" s="12" t="s">
        <v>71</v>
      </c>
      <c r="AY288" s="155" t="s">
        <v>146</v>
      </c>
    </row>
    <row r="289" spans="2:65" s="12" customFormat="1">
      <c r="B289" s="153"/>
      <c r="D289" s="154" t="s">
        <v>154</v>
      </c>
      <c r="E289" s="155" t="s">
        <v>1</v>
      </c>
      <c r="F289" s="156" t="s">
        <v>350</v>
      </c>
      <c r="H289" s="157">
        <v>0.92</v>
      </c>
      <c r="I289" s="158"/>
      <c r="L289" s="153"/>
      <c r="M289" s="159"/>
      <c r="T289" s="160"/>
      <c r="AT289" s="155" t="s">
        <v>154</v>
      </c>
      <c r="AU289" s="155" t="s">
        <v>87</v>
      </c>
      <c r="AV289" s="12" t="s">
        <v>87</v>
      </c>
      <c r="AW289" s="12" t="s">
        <v>28</v>
      </c>
      <c r="AX289" s="12" t="s">
        <v>71</v>
      </c>
      <c r="AY289" s="155" t="s">
        <v>146</v>
      </c>
    </row>
    <row r="290" spans="2:65" s="15" customFormat="1">
      <c r="B290" s="174"/>
      <c r="D290" s="154" t="s">
        <v>154</v>
      </c>
      <c r="E290" s="175" t="s">
        <v>1</v>
      </c>
      <c r="F290" s="176" t="s">
        <v>178</v>
      </c>
      <c r="H290" s="177">
        <v>15.219999999999999</v>
      </c>
      <c r="I290" s="178"/>
      <c r="L290" s="174"/>
      <c r="M290" s="179"/>
      <c r="T290" s="180"/>
      <c r="AT290" s="175" t="s">
        <v>154</v>
      </c>
      <c r="AU290" s="175" t="s">
        <v>87</v>
      </c>
      <c r="AV290" s="15" t="s">
        <v>152</v>
      </c>
      <c r="AW290" s="15" t="s">
        <v>28</v>
      </c>
      <c r="AX290" s="15" t="s">
        <v>79</v>
      </c>
      <c r="AY290" s="175" t="s">
        <v>146</v>
      </c>
    </row>
    <row r="291" spans="2:65" s="1" customFormat="1" ht="24.2" customHeight="1">
      <c r="B291" s="138"/>
      <c r="C291" s="139" t="s">
        <v>351</v>
      </c>
      <c r="D291" s="139" t="s">
        <v>148</v>
      </c>
      <c r="E291" s="140" t="s">
        <v>352</v>
      </c>
      <c r="F291" s="141" t="s">
        <v>353</v>
      </c>
      <c r="G291" s="142" t="s">
        <v>224</v>
      </c>
      <c r="H291" s="143">
        <v>113.04</v>
      </c>
      <c r="I291" s="144"/>
      <c r="J291" s="145">
        <f>ROUND(I291*H291,2)</f>
        <v>0</v>
      </c>
      <c r="K291" s="146"/>
      <c r="L291" s="32"/>
      <c r="M291" s="147" t="s">
        <v>1</v>
      </c>
      <c r="N291" s="148" t="s">
        <v>38</v>
      </c>
      <c r="P291" s="149">
        <f>O291*H291</f>
        <v>0</v>
      </c>
      <c r="Q291" s="149">
        <v>0</v>
      </c>
      <c r="R291" s="149">
        <f>Q291*H291</f>
        <v>0</v>
      </c>
      <c r="S291" s="149">
        <v>0</v>
      </c>
      <c r="T291" s="150">
        <f>S291*H291</f>
        <v>0</v>
      </c>
      <c r="AR291" s="151" t="s">
        <v>152</v>
      </c>
      <c r="AT291" s="151" t="s">
        <v>148</v>
      </c>
      <c r="AU291" s="151" t="s">
        <v>87</v>
      </c>
      <c r="AY291" s="17" t="s">
        <v>146</v>
      </c>
      <c r="BE291" s="152">
        <f>IF(N291="základná",J291,0)</f>
        <v>0</v>
      </c>
      <c r="BF291" s="152">
        <f>IF(N291="znížená",J291,0)</f>
        <v>0</v>
      </c>
      <c r="BG291" s="152">
        <f>IF(N291="zákl. prenesená",J291,0)</f>
        <v>0</v>
      </c>
      <c r="BH291" s="152">
        <f>IF(N291="zníž. prenesená",J291,0)</f>
        <v>0</v>
      </c>
      <c r="BI291" s="152">
        <f>IF(N291="nulová",J291,0)</f>
        <v>0</v>
      </c>
      <c r="BJ291" s="17" t="s">
        <v>87</v>
      </c>
      <c r="BK291" s="152">
        <f>ROUND(I291*H291,2)</f>
        <v>0</v>
      </c>
      <c r="BL291" s="17" t="s">
        <v>152</v>
      </c>
      <c r="BM291" s="151" t="s">
        <v>354</v>
      </c>
    </row>
    <row r="292" spans="2:65" s="13" customFormat="1">
      <c r="B292" s="161"/>
      <c r="D292" s="154" t="s">
        <v>154</v>
      </c>
      <c r="E292" s="162" t="s">
        <v>1</v>
      </c>
      <c r="F292" s="163" t="s">
        <v>346</v>
      </c>
      <c r="H292" s="162" t="s">
        <v>1</v>
      </c>
      <c r="I292" s="164"/>
      <c r="L292" s="161"/>
      <c r="M292" s="165"/>
      <c r="T292" s="166"/>
      <c r="AT292" s="162" t="s">
        <v>154</v>
      </c>
      <c r="AU292" s="162" t="s">
        <v>87</v>
      </c>
      <c r="AV292" s="13" t="s">
        <v>79</v>
      </c>
      <c r="AW292" s="13" t="s">
        <v>28</v>
      </c>
      <c r="AX292" s="13" t="s">
        <v>71</v>
      </c>
      <c r="AY292" s="162" t="s">
        <v>146</v>
      </c>
    </row>
    <row r="293" spans="2:65" s="12" customFormat="1">
      <c r="B293" s="153"/>
      <c r="D293" s="154" t="s">
        <v>154</v>
      </c>
      <c r="E293" s="155" t="s">
        <v>1</v>
      </c>
      <c r="F293" s="156" t="s">
        <v>355</v>
      </c>
      <c r="H293" s="157">
        <v>72.8</v>
      </c>
      <c r="I293" s="158"/>
      <c r="L293" s="153"/>
      <c r="M293" s="159"/>
      <c r="T293" s="160"/>
      <c r="AT293" s="155" t="s">
        <v>154</v>
      </c>
      <c r="AU293" s="155" t="s">
        <v>87</v>
      </c>
      <c r="AV293" s="12" t="s">
        <v>87</v>
      </c>
      <c r="AW293" s="12" t="s">
        <v>28</v>
      </c>
      <c r="AX293" s="12" t="s">
        <v>71</v>
      </c>
      <c r="AY293" s="155" t="s">
        <v>146</v>
      </c>
    </row>
    <row r="294" spans="2:65" s="12" customFormat="1">
      <c r="B294" s="153"/>
      <c r="D294" s="154" t="s">
        <v>154</v>
      </c>
      <c r="E294" s="155" t="s">
        <v>1</v>
      </c>
      <c r="F294" s="156" t="s">
        <v>356</v>
      </c>
      <c r="H294" s="157">
        <v>21.84</v>
      </c>
      <c r="I294" s="158"/>
      <c r="L294" s="153"/>
      <c r="M294" s="159"/>
      <c r="T294" s="160"/>
      <c r="AT294" s="155" t="s">
        <v>154</v>
      </c>
      <c r="AU294" s="155" t="s">
        <v>87</v>
      </c>
      <c r="AV294" s="12" t="s">
        <v>87</v>
      </c>
      <c r="AW294" s="12" t="s">
        <v>28</v>
      </c>
      <c r="AX294" s="12" t="s">
        <v>71</v>
      </c>
      <c r="AY294" s="155" t="s">
        <v>146</v>
      </c>
    </row>
    <row r="295" spans="2:65" s="12" customFormat="1">
      <c r="B295" s="153"/>
      <c r="D295" s="154" t="s">
        <v>154</v>
      </c>
      <c r="E295" s="155" t="s">
        <v>1</v>
      </c>
      <c r="F295" s="156" t="s">
        <v>357</v>
      </c>
      <c r="H295" s="157">
        <v>9.1999999999999993</v>
      </c>
      <c r="I295" s="158"/>
      <c r="L295" s="153"/>
      <c r="M295" s="159"/>
      <c r="T295" s="160"/>
      <c r="AT295" s="155" t="s">
        <v>154</v>
      </c>
      <c r="AU295" s="155" t="s">
        <v>87</v>
      </c>
      <c r="AV295" s="12" t="s">
        <v>87</v>
      </c>
      <c r="AW295" s="12" t="s">
        <v>28</v>
      </c>
      <c r="AX295" s="12" t="s">
        <v>71</v>
      </c>
      <c r="AY295" s="155" t="s">
        <v>146</v>
      </c>
    </row>
    <row r="296" spans="2:65" s="12" customFormat="1">
      <c r="B296" s="153"/>
      <c r="D296" s="154" t="s">
        <v>154</v>
      </c>
      <c r="E296" s="155" t="s">
        <v>1</v>
      </c>
      <c r="F296" s="156" t="s">
        <v>358</v>
      </c>
      <c r="H296" s="157">
        <v>9.1999999999999993</v>
      </c>
      <c r="I296" s="158"/>
      <c r="L296" s="153"/>
      <c r="M296" s="159"/>
      <c r="T296" s="160"/>
      <c r="AT296" s="155" t="s">
        <v>154</v>
      </c>
      <c r="AU296" s="155" t="s">
        <v>87</v>
      </c>
      <c r="AV296" s="12" t="s">
        <v>87</v>
      </c>
      <c r="AW296" s="12" t="s">
        <v>28</v>
      </c>
      <c r="AX296" s="12" t="s">
        <v>71</v>
      </c>
      <c r="AY296" s="155" t="s">
        <v>146</v>
      </c>
    </row>
    <row r="297" spans="2:65" s="15" customFormat="1">
      <c r="B297" s="174"/>
      <c r="D297" s="154" t="s">
        <v>154</v>
      </c>
      <c r="E297" s="175" t="s">
        <v>1</v>
      </c>
      <c r="F297" s="176" t="s">
        <v>178</v>
      </c>
      <c r="H297" s="177">
        <v>113.04</v>
      </c>
      <c r="I297" s="178"/>
      <c r="L297" s="174"/>
      <c r="M297" s="179"/>
      <c r="T297" s="180"/>
      <c r="AT297" s="175" t="s">
        <v>154</v>
      </c>
      <c r="AU297" s="175" t="s">
        <v>87</v>
      </c>
      <c r="AV297" s="15" t="s">
        <v>152</v>
      </c>
      <c r="AW297" s="15" t="s">
        <v>28</v>
      </c>
      <c r="AX297" s="15" t="s">
        <v>79</v>
      </c>
      <c r="AY297" s="175" t="s">
        <v>146</v>
      </c>
    </row>
    <row r="298" spans="2:65" s="1" customFormat="1" ht="24.2" customHeight="1">
      <c r="B298" s="138"/>
      <c r="C298" s="139" t="s">
        <v>359</v>
      </c>
      <c r="D298" s="139" t="s">
        <v>148</v>
      </c>
      <c r="E298" s="140" t="s">
        <v>360</v>
      </c>
      <c r="F298" s="141" t="s">
        <v>361</v>
      </c>
      <c r="G298" s="142" t="s">
        <v>224</v>
      </c>
      <c r="H298" s="143">
        <v>155.84</v>
      </c>
      <c r="I298" s="144"/>
      <c r="J298" s="145">
        <f>ROUND(I298*H298,2)</f>
        <v>0</v>
      </c>
      <c r="K298" s="146"/>
      <c r="L298" s="32"/>
      <c r="M298" s="147" t="s">
        <v>1</v>
      </c>
      <c r="N298" s="148" t="s">
        <v>38</v>
      </c>
      <c r="P298" s="149">
        <f>O298*H298</f>
        <v>0</v>
      </c>
      <c r="Q298" s="149">
        <v>2.2899999999999999E-3</v>
      </c>
      <c r="R298" s="149">
        <f>Q298*H298</f>
        <v>0.35687360000000001</v>
      </c>
      <c r="S298" s="149">
        <v>0</v>
      </c>
      <c r="T298" s="150">
        <f>S298*H298</f>
        <v>0</v>
      </c>
      <c r="AR298" s="151" t="s">
        <v>152</v>
      </c>
      <c r="AT298" s="151" t="s">
        <v>148</v>
      </c>
      <c r="AU298" s="151" t="s">
        <v>87</v>
      </c>
      <c r="AY298" s="17" t="s">
        <v>146</v>
      </c>
      <c r="BE298" s="152">
        <f>IF(N298="základná",J298,0)</f>
        <v>0</v>
      </c>
      <c r="BF298" s="152">
        <f>IF(N298="znížená",J298,0)</f>
        <v>0</v>
      </c>
      <c r="BG298" s="152">
        <f>IF(N298="zákl. prenesená",J298,0)</f>
        <v>0</v>
      </c>
      <c r="BH298" s="152">
        <f>IF(N298="zníž. prenesená",J298,0)</f>
        <v>0</v>
      </c>
      <c r="BI298" s="152">
        <f>IF(N298="nulová",J298,0)</f>
        <v>0</v>
      </c>
      <c r="BJ298" s="17" t="s">
        <v>87</v>
      </c>
      <c r="BK298" s="152">
        <f>ROUND(I298*H298,2)</f>
        <v>0</v>
      </c>
      <c r="BL298" s="17" t="s">
        <v>152</v>
      </c>
      <c r="BM298" s="151" t="s">
        <v>362</v>
      </c>
    </row>
    <row r="299" spans="2:65" s="13" customFormat="1">
      <c r="B299" s="161"/>
      <c r="D299" s="154" t="s">
        <v>154</v>
      </c>
      <c r="E299" s="162" t="s">
        <v>1</v>
      </c>
      <c r="F299" s="163" t="s">
        <v>363</v>
      </c>
      <c r="H299" s="162" t="s">
        <v>1</v>
      </c>
      <c r="I299" s="164"/>
      <c r="L299" s="161"/>
      <c r="M299" s="165"/>
      <c r="T299" s="166"/>
      <c r="AT299" s="162" t="s">
        <v>154</v>
      </c>
      <c r="AU299" s="162" t="s">
        <v>87</v>
      </c>
      <c r="AV299" s="13" t="s">
        <v>79</v>
      </c>
      <c r="AW299" s="13" t="s">
        <v>28</v>
      </c>
      <c r="AX299" s="13" t="s">
        <v>71</v>
      </c>
      <c r="AY299" s="162" t="s">
        <v>146</v>
      </c>
    </row>
    <row r="300" spans="2:65" s="13" customFormat="1">
      <c r="B300" s="161"/>
      <c r="D300" s="154" t="s">
        <v>154</v>
      </c>
      <c r="E300" s="162" t="s">
        <v>1</v>
      </c>
      <c r="F300" s="163" t="s">
        <v>340</v>
      </c>
      <c r="H300" s="162" t="s">
        <v>1</v>
      </c>
      <c r="I300" s="164"/>
      <c r="L300" s="161"/>
      <c r="M300" s="165"/>
      <c r="T300" s="166"/>
      <c r="AT300" s="162" t="s">
        <v>154</v>
      </c>
      <c r="AU300" s="162" t="s">
        <v>87</v>
      </c>
      <c r="AV300" s="13" t="s">
        <v>79</v>
      </c>
      <c r="AW300" s="13" t="s">
        <v>28</v>
      </c>
      <c r="AX300" s="13" t="s">
        <v>71</v>
      </c>
      <c r="AY300" s="162" t="s">
        <v>146</v>
      </c>
    </row>
    <row r="301" spans="2:65" s="12" customFormat="1">
      <c r="B301" s="153"/>
      <c r="D301" s="154" t="s">
        <v>154</v>
      </c>
      <c r="E301" s="155" t="s">
        <v>1</v>
      </c>
      <c r="F301" s="156" t="s">
        <v>364</v>
      </c>
      <c r="H301" s="157">
        <v>5.36</v>
      </c>
      <c r="I301" s="158"/>
      <c r="L301" s="153"/>
      <c r="M301" s="159"/>
      <c r="T301" s="160"/>
      <c r="AT301" s="155" t="s">
        <v>154</v>
      </c>
      <c r="AU301" s="155" t="s">
        <v>87</v>
      </c>
      <c r="AV301" s="12" t="s">
        <v>87</v>
      </c>
      <c r="AW301" s="12" t="s">
        <v>28</v>
      </c>
      <c r="AX301" s="12" t="s">
        <v>71</v>
      </c>
      <c r="AY301" s="155" t="s">
        <v>146</v>
      </c>
    </row>
    <row r="302" spans="2:65" s="12" customFormat="1">
      <c r="B302" s="153"/>
      <c r="D302" s="154" t="s">
        <v>154</v>
      </c>
      <c r="E302" s="155" t="s">
        <v>1</v>
      </c>
      <c r="F302" s="156" t="s">
        <v>365</v>
      </c>
      <c r="H302" s="157">
        <v>8.32</v>
      </c>
      <c r="I302" s="158"/>
      <c r="L302" s="153"/>
      <c r="M302" s="159"/>
      <c r="T302" s="160"/>
      <c r="AT302" s="155" t="s">
        <v>154</v>
      </c>
      <c r="AU302" s="155" t="s">
        <v>87</v>
      </c>
      <c r="AV302" s="12" t="s">
        <v>87</v>
      </c>
      <c r="AW302" s="12" t="s">
        <v>28</v>
      </c>
      <c r="AX302" s="12" t="s">
        <v>71</v>
      </c>
      <c r="AY302" s="155" t="s">
        <v>146</v>
      </c>
    </row>
    <row r="303" spans="2:65" s="12" customFormat="1">
      <c r="B303" s="153"/>
      <c r="D303" s="154" t="s">
        <v>154</v>
      </c>
      <c r="E303" s="155" t="s">
        <v>1</v>
      </c>
      <c r="F303" s="156" t="s">
        <v>366</v>
      </c>
      <c r="H303" s="157">
        <v>14.56</v>
      </c>
      <c r="I303" s="158"/>
      <c r="L303" s="153"/>
      <c r="M303" s="159"/>
      <c r="T303" s="160"/>
      <c r="AT303" s="155" t="s">
        <v>154</v>
      </c>
      <c r="AU303" s="155" t="s">
        <v>87</v>
      </c>
      <c r="AV303" s="12" t="s">
        <v>87</v>
      </c>
      <c r="AW303" s="12" t="s">
        <v>28</v>
      </c>
      <c r="AX303" s="12" t="s">
        <v>71</v>
      </c>
      <c r="AY303" s="155" t="s">
        <v>146</v>
      </c>
    </row>
    <row r="304" spans="2:65" s="13" customFormat="1">
      <c r="B304" s="161"/>
      <c r="D304" s="154" t="s">
        <v>154</v>
      </c>
      <c r="E304" s="162" t="s">
        <v>1</v>
      </c>
      <c r="F304" s="163" t="s">
        <v>344</v>
      </c>
      <c r="H304" s="162" t="s">
        <v>1</v>
      </c>
      <c r="I304" s="164"/>
      <c r="L304" s="161"/>
      <c r="M304" s="165"/>
      <c r="T304" s="166"/>
      <c r="AT304" s="162" t="s">
        <v>154</v>
      </c>
      <c r="AU304" s="162" t="s">
        <v>87</v>
      </c>
      <c r="AV304" s="13" t="s">
        <v>79</v>
      </c>
      <c r="AW304" s="13" t="s">
        <v>28</v>
      </c>
      <c r="AX304" s="13" t="s">
        <v>71</v>
      </c>
      <c r="AY304" s="162" t="s">
        <v>146</v>
      </c>
    </row>
    <row r="305" spans="2:65" s="12" customFormat="1">
      <c r="B305" s="153"/>
      <c r="D305" s="154" t="s">
        <v>154</v>
      </c>
      <c r="E305" s="155" t="s">
        <v>1</v>
      </c>
      <c r="F305" s="156" t="s">
        <v>367</v>
      </c>
      <c r="H305" s="157">
        <v>14.56</v>
      </c>
      <c r="I305" s="158"/>
      <c r="L305" s="153"/>
      <c r="M305" s="159"/>
      <c r="T305" s="160"/>
      <c r="AT305" s="155" t="s">
        <v>154</v>
      </c>
      <c r="AU305" s="155" t="s">
        <v>87</v>
      </c>
      <c r="AV305" s="12" t="s">
        <v>87</v>
      </c>
      <c r="AW305" s="12" t="s">
        <v>28</v>
      </c>
      <c r="AX305" s="12" t="s">
        <v>71</v>
      </c>
      <c r="AY305" s="155" t="s">
        <v>146</v>
      </c>
    </row>
    <row r="306" spans="2:65" s="13" customFormat="1">
      <c r="B306" s="161"/>
      <c r="D306" s="154" t="s">
        <v>154</v>
      </c>
      <c r="E306" s="162" t="s">
        <v>1</v>
      </c>
      <c r="F306" s="163" t="s">
        <v>346</v>
      </c>
      <c r="H306" s="162" t="s">
        <v>1</v>
      </c>
      <c r="I306" s="164"/>
      <c r="L306" s="161"/>
      <c r="M306" s="165"/>
      <c r="T306" s="166"/>
      <c r="AT306" s="162" t="s">
        <v>154</v>
      </c>
      <c r="AU306" s="162" t="s">
        <v>87</v>
      </c>
      <c r="AV306" s="13" t="s">
        <v>79</v>
      </c>
      <c r="AW306" s="13" t="s">
        <v>28</v>
      </c>
      <c r="AX306" s="13" t="s">
        <v>71</v>
      </c>
      <c r="AY306" s="162" t="s">
        <v>146</v>
      </c>
    </row>
    <row r="307" spans="2:65" s="12" customFormat="1">
      <c r="B307" s="153"/>
      <c r="D307" s="154" t="s">
        <v>154</v>
      </c>
      <c r="E307" s="155" t="s">
        <v>1</v>
      </c>
      <c r="F307" s="156" t="s">
        <v>355</v>
      </c>
      <c r="H307" s="157">
        <v>72.8</v>
      </c>
      <c r="I307" s="158"/>
      <c r="L307" s="153"/>
      <c r="M307" s="159"/>
      <c r="T307" s="160"/>
      <c r="AT307" s="155" t="s">
        <v>154</v>
      </c>
      <c r="AU307" s="155" t="s">
        <v>87</v>
      </c>
      <c r="AV307" s="12" t="s">
        <v>87</v>
      </c>
      <c r="AW307" s="12" t="s">
        <v>28</v>
      </c>
      <c r="AX307" s="12" t="s">
        <v>71</v>
      </c>
      <c r="AY307" s="155" t="s">
        <v>146</v>
      </c>
    </row>
    <row r="308" spans="2:65" s="12" customFormat="1">
      <c r="B308" s="153"/>
      <c r="D308" s="154" t="s">
        <v>154</v>
      </c>
      <c r="E308" s="155" t="s">
        <v>1</v>
      </c>
      <c r="F308" s="156" t="s">
        <v>356</v>
      </c>
      <c r="H308" s="157">
        <v>21.84</v>
      </c>
      <c r="I308" s="158"/>
      <c r="L308" s="153"/>
      <c r="M308" s="159"/>
      <c r="T308" s="160"/>
      <c r="AT308" s="155" t="s">
        <v>154</v>
      </c>
      <c r="AU308" s="155" t="s">
        <v>87</v>
      </c>
      <c r="AV308" s="12" t="s">
        <v>87</v>
      </c>
      <c r="AW308" s="12" t="s">
        <v>28</v>
      </c>
      <c r="AX308" s="12" t="s">
        <v>71</v>
      </c>
      <c r="AY308" s="155" t="s">
        <v>146</v>
      </c>
    </row>
    <row r="309" spans="2:65" s="12" customFormat="1">
      <c r="B309" s="153"/>
      <c r="D309" s="154" t="s">
        <v>154</v>
      </c>
      <c r="E309" s="155" t="s">
        <v>1</v>
      </c>
      <c r="F309" s="156" t="s">
        <v>357</v>
      </c>
      <c r="H309" s="157">
        <v>9.1999999999999993</v>
      </c>
      <c r="I309" s="158"/>
      <c r="L309" s="153"/>
      <c r="M309" s="159"/>
      <c r="T309" s="160"/>
      <c r="AT309" s="155" t="s">
        <v>154</v>
      </c>
      <c r="AU309" s="155" t="s">
        <v>87</v>
      </c>
      <c r="AV309" s="12" t="s">
        <v>87</v>
      </c>
      <c r="AW309" s="12" t="s">
        <v>28</v>
      </c>
      <c r="AX309" s="12" t="s">
        <v>71</v>
      </c>
      <c r="AY309" s="155" t="s">
        <v>146</v>
      </c>
    </row>
    <row r="310" spans="2:65" s="12" customFormat="1">
      <c r="B310" s="153"/>
      <c r="D310" s="154" t="s">
        <v>154</v>
      </c>
      <c r="E310" s="155" t="s">
        <v>1</v>
      </c>
      <c r="F310" s="156" t="s">
        <v>368</v>
      </c>
      <c r="H310" s="157">
        <v>9.1999999999999993</v>
      </c>
      <c r="I310" s="158"/>
      <c r="L310" s="153"/>
      <c r="M310" s="159"/>
      <c r="T310" s="160"/>
      <c r="AT310" s="155" t="s">
        <v>154</v>
      </c>
      <c r="AU310" s="155" t="s">
        <v>87</v>
      </c>
      <c r="AV310" s="12" t="s">
        <v>87</v>
      </c>
      <c r="AW310" s="12" t="s">
        <v>28</v>
      </c>
      <c r="AX310" s="12" t="s">
        <v>71</v>
      </c>
      <c r="AY310" s="155" t="s">
        <v>146</v>
      </c>
    </row>
    <row r="311" spans="2:65" s="15" customFormat="1">
      <c r="B311" s="174"/>
      <c r="D311" s="154" t="s">
        <v>154</v>
      </c>
      <c r="E311" s="175" t="s">
        <v>1</v>
      </c>
      <c r="F311" s="176" t="s">
        <v>178</v>
      </c>
      <c r="H311" s="177">
        <v>155.83999999999997</v>
      </c>
      <c r="I311" s="178"/>
      <c r="L311" s="174"/>
      <c r="M311" s="179"/>
      <c r="T311" s="180"/>
      <c r="AT311" s="175" t="s">
        <v>154</v>
      </c>
      <c r="AU311" s="175" t="s">
        <v>87</v>
      </c>
      <c r="AV311" s="15" t="s">
        <v>152</v>
      </c>
      <c r="AW311" s="15" t="s">
        <v>28</v>
      </c>
      <c r="AX311" s="15" t="s">
        <v>79</v>
      </c>
      <c r="AY311" s="175" t="s">
        <v>146</v>
      </c>
    </row>
    <row r="312" spans="2:65" s="1" customFormat="1" ht="24.2" customHeight="1">
      <c r="B312" s="138"/>
      <c r="C312" s="139" t="s">
        <v>369</v>
      </c>
      <c r="D312" s="139" t="s">
        <v>148</v>
      </c>
      <c r="E312" s="140" t="s">
        <v>370</v>
      </c>
      <c r="F312" s="141" t="s">
        <v>371</v>
      </c>
      <c r="G312" s="142" t="s">
        <v>224</v>
      </c>
      <c r="H312" s="143">
        <v>155.84</v>
      </c>
      <c r="I312" s="144"/>
      <c r="J312" s="145">
        <f>ROUND(I312*H312,2)</f>
        <v>0</v>
      </c>
      <c r="K312" s="146"/>
      <c r="L312" s="32"/>
      <c r="M312" s="147" t="s">
        <v>1</v>
      </c>
      <c r="N312" s="148" t="s">
        <v>38</v>
      </c>
      <c r="P312" s="149">
        <f>O312*H312</f>
        <v>0</v>
      </c>
      <c r="Q312" s="149">
        <v>0</v>
      </c>
      <c r="R312" s="149">
        <f>Q312*H312</f>
        <v>0</v>
      </c>
      <c r="S312" s="149">
        <v>0</v>
      </c>
      <c r="T312" s="150">
        <f>S312*H312</f>
        <v>0</v>
      </c>
      <c r="AR312" s="151" t="s">
        <v>152</v>
      </c>
      <c r="AT312" s="151" t="s">
        <v>148</v>
      </c>
      <c r="AU312" s="151" t="s">
        <v>87</v>
      </c>
      <c r="AY312" s="17" t="s">
        <v>146</v>
      </c>
      <c r="BE312" s="152">
        <f>IF(N312="základná",J312,0)</f>
        <v>0</v>
      </c>
      <c r="BF312" s="152">
        <f>IF(N312="znížená",J312,0)</f>
        <v>0</v>
      </c>
      <c r="BG312" s="152">
        <f>IF(N312="zákl. prenesená",J312,0)</f>
        <v>0</v>
      </c>
      <c r="BH312" s="152">
        <f>IF(N312="zníž. prenesená",J312,0)</f>
        <v>0</v>
      </c>
      <c r="BI312" s="152">
        <f>IF(N312="nulová",J312,0)</f>
        <v>0</v>
      </c>
      <c r="BJ312" s="17" t="s">
        <v>87</v>
      </c>
      <c r="BK312" s="152">
        <f>ROUND(I312*H312,2)</f>
        <v>0</v>
      </c>
      <c r="BL312" s="17" t="s">
        <v>152</v>
      </c>
      <c r="BM312" s="151" t="s">
        <v>372</v>
      </c>
    </row>
    <row r="313" spans="2:65" s="1" customFormat="1" ht="16.5" customHeight="1">
      <c r="B313" s="138"/>
      <c r="C313" s="139" t="s">
        <v>373</v>
      </c>
      <c r="D313" s="139" t="s">
        <v>148</v>
      </c>
      <c r="E313" s="140" t="s">
        <v>374</v>
      </c>
      <c r="F313" s="141" t="s">
        <v>375</v>
      </c>
      <c r="G313" s="142" t="s">
        <v>294</v>
      </c>
      <c r="H313" s="143">
        <v>2.2290000000000001</v>
      </c>
      <c r="I313" s="144"/>
      <c r="J313" s="145">
        <f>ROUND(I313*H313,2)</f>
        <v>0</v>
      </c>
      <c r="K313" s="146"/>
      <c r="L313" s="32"/>
      <c r="M313" s="147" t="s">
        <v>1</v>
      </c>
      <c r="N313" s="148" t="s">
        <v>38</v>
      </c>
      <c r="P313" s="149">
        <f>O313*H313</f>
        <v>0</v>
      </c>
      <c r="Q313" s="149">
        <v>1.0152099999999999</v>
      </c>
      <c r="R313" s="149">
        <f>Q313*H313</f>
        <v>2.26290309</v>
      </c>
      <c r="S313" s="149">
        <v>0</v>
      </c>
      <c r="T313" s="150">
        <f>S313*H313</f>
        <v>0</v>
      </c>
      <c r="AR313" s="151" t="s">
        <v>152</v>
      </c>
      <c r="AT313" s="151" t="s">
        <v>148</v>
      </c>
      <c r="AU313" s="151" t="s">
        <v>87</v>
      </c>
      <c r="AY313" s="17" t="s">
        <v>146</v>
      </c>
      <c r="BE313" s="152">
        <f>IF(N313="základná",J313,0)</f>
        <v>0</v>
      </c>
      <c r="BF313" s="152">
        <f>IF(N313="znížená",J313,0)</f>
        <v>0</v>
      </c>
      <c r="BG313" s="152">
        <f>IF(N313="zákl. prenesená",J313,0)</f>
        <v>0</v>
      </c>
      <c r="BH313" s="152">
        <f>IF(N313="zníž. prenesená",J313,0)</f>
        <v>0</v>
      </c>
      <c r="BI313" s="152">
        <f>IF(N313="nulová",J313,0)</f>
        <v>0</v>
      </c>
      <c r="BJ313" s="17" t="s">
        <v>87</v>
      </c>
      <c r="BK313" s="152">
        <f>ROUND(I313*H313,2)</f>
        <v>0</v>
      </c>
      <c r="BL313" s="17" t="s">
        <v>152</v>
      </c>
      <c r="BM313" s="151" t="s">
        <v>376</v>
      </c>
    </row>
    <row r="314" spans="2:65" s="13" customFormat="1">
      <c r="B314" s="161"/>
      <c r="D314" s="154" t="s">
        <v>154</v>
      </c>
      <c r="E314" s="162" t="s">
        <v>1</v>
      </c>
      <c r="F314" s="163" t="s">
        <v>340</v>
      </c>
      <c r="H314" s="162" t="s">
        <v>1</v>
      </c>
      <c r="I314" s="164"/>
      <c r="L314" s="161"/>
      <c r="M314" s="165"/>
      <c r="T314" s="166"/>
      <c r="AT314" s="162" t="s">
        <v>154</v>
      </c>
      <c r="AU314" s="162" t="s">
        <v>87</v>
      </c>
      <c r="AV314" s="13" t="s">
        <v>79</v>
      </c>
      <c r="AW314" s="13" t="s">
        <v>28</v>
      </c>
      <c r="AX314" s="13" t="s">
        <v>71</v>
      </c>
      <c r="AY314" s="162" t="s">
        <v>146</v>
      </c>
    </row>
    <row r="315" spans="2:65" s="13" customFormat="1">
      <c r="B315" s="161"/>
      <c r="D315" s="154" t="s">
        <v>154</v>
      </c>
      <c r="E315" s="162" t="s">
        <v>1</v>
      </c>
      <c r="F315" s="163" t="s">
        <v>377</v>
      </c>
      <c r="H315" s="162" t="s">
        <v>1</v>
      </c>
      <c r="I315" s="164"/>
      <c r="L315" s="161"/>
      <c r="M315" s="165"/>
      <c r="T315" s="166"/>
      <c r="AT315" s="162" t="s">
        <v>154</v>
      </c>
      <c r="AU315" s="162" t="s">
        <v>87</v>
      </c>
      <c r="AV315" s="13" t="s">
        <v>79</v>
      </c>
      <c r="AW315" s="13" t="s">
        <v>28</v>
      </c>
      <c r="AX315" s="13" t="s">
        <v>71</v>
      </c>
      <c r="AY315" s="162" t="s">
        <v>146</v>
      </c>
    </row>
    <row r="316" spans="2:65" s="12" customFormat="1">
      <c r="B316" s="153"/>
      <c r="D316" s="154" t="s">
        <v>154</v>
      </c>
      <c r="E316" s="155" t="s">
        <v>1</v>
      </c>
      <c r="F316" s="156" t="s">
        <v>378</v>
      </c>
      <c r="H316" s="157">
        <v>4.1000000000000002E-2</v>
      </c>
      <c r="I316" s="158"/>
      <c r="L316" s="153"/>
      <c r="M316" s="159"/>
      <c r="T316" s="160"/>
      <c r="AT316" s="155" t="s">
        <v>154</v>
      </c>
      <c r="AU316" s="155" t="s">
        <v>87</v>
      </c>
      <c r="AV316" s="12" t="s">
        <v>87</v>
      </c>
      <c r="AW316" s="12" t="s">
        <v>28</v>
      </c>
      <c r="AX316" s="12" t="s">
        <v>71</v>
      </c>
      <c r="AY316" s="155" t="s">
        <v>146</v>
      </c>
    </row>
    <row r="317" spans="2:65" s="12" customFormat="1">
      <c r="B317" s="153"/>
      <c r="D317" s="154" t="s">
        <v>154</v>
      </c>
      <c r="E317" s="155" t="s">
        <v>1</v>
      </c>
      <c r="F317" s="156" t="s">
        <v>379</v>
      </c>
      <c r="H317" s="157">
        <v>0.22</v>
      </c>
      <c r="I317" s="158"/>
      <c r="L317" s="153"/>
      <c r="M317" s="159"/>
      <c r="T317" s="160"/>
      <c r="AT317" s="155" t="s">
        <v>154</v>
      </c>
      <c r="AU317" s="155" t="s">
        <v>87</v>
      </c>
      <c r="AV317" s="12" t="s">
        <v>87</v>
      </c>
      <c r="AW317" s="12" t="s">
        <v>28</v>
      </c>
      <c r="AX317" s="12" t="s">
        <v>71</v>
      </c>
      <c r="AY317" s="155" t="s">
        <v>146</v>
      </c>
    </row>
    <row r="318" spans="2:65" s="12" customFormat="1">
      <c r="B318" s="153"/>
      <c r="D318" s="154" t="s">
        <v>154</v>
      </c>
      <c r="E318" s="155" t="s">
        <v>1</v>
      </c>
      <c r="F318" s="156" t="s">
        <v>380</v>
      </c>
      <c r="H318" s="157">
        <v>0.189</v>
      </c>
      <c r="I318" s="158"/>
      <c r="L318" s="153"/>
      <c r="M318" s="159"/>
      <c r="T318" s="160"/>
      <c r="AT318" s="155" t="s">
        <v>154</v>
      </c>
      <c r="AU318" s="155" t="s">
        <v>87</v>
      </c>
      <c r="AV318" s="12" t="s">
        <v>87</v>
      </c>
      <c r="AW318" s="12" t="s">
        <v>28</v>
      </c>
      <c r="AX318" s="12" t="s">
        <v>71</v>
      </c>
      <c r="AY318" s="155" t="s">
        <v>146</v>
      </c>
    </row>
    <row r="319" spans="2:65" s="13" customFormat="1">
      <c r="B319" s="161"/>
      <c r="D319" s="154" t="s">
        <v>154</v>
      </c>
      <c r="E319" s="162" t="s">
        <v>1</v>
      </c>
      <c r="F319" s="163" t="s">
        <v>344</v>
      </c>
      <c r="H319" s="162" t="s">
        <v>1</v>
      </c>
      <c r="I319" s="164"/>
      <c r="L319" s="161"/>
      <c r="M319" s="165"/>
      <c r="T319" s="166"/>
      <c r="AT319" s="162" t="s">
        <v>154</v>
      </c>
      <c r="AU319" s="162" t="s">
        <v>87</v>
      </c>
      <c r="AV319" s="13" t="s">
        <v>79</v>
      </c>
      <c r="AW319" s="13" t="s">
        <v>28</v>
      </c>
      <c r="AX319" s="13" t="s">
        <v>71</v>
      </c>
      <c r="AY319" s="162" t="s">
        <v>146</v>
      </c>
    </row>
    <row r="320" spans="2:65" s="13" customFormat="1">
      <c r="B320" s="161"/>
      <c r="D320" s="154" t="s">
        <v>154</v>
      </c>
      <c r="E320" s="162" t="s">
        <v>1</v>
      </c>
      <c r="F320" s="163" t="s">
        <v>381</v>
      </c>
      <c r="H320" s="162" t="s">
        <v>1</v>
      </c>
      <c r="I320" s="164"/>
      <c r="L320" s="161"/>
      <c r="M320" s="165"/>
      <c r="T320" s="166"/>
      <c r="AT320" s="162" t="s">
        <v>154</v>
      </c>
      <c r="AU320" s="162" t="s">
        <v>87</v>
      </c>
      <c r="AV320" s="13" t="s">
        <v>79</v>
      </c>
      <c r="AW320" s="13" t="s">
        <v>28</v>
      </c>
      <c r="AX320" s="13" t="s">
        <v>71</v>
      </c>
      <c r="AY320" s="162" t="s">
        <v>146</v>
      </c>
    </row>
    <row r="321" spans="2:51" s="12" customFormat="1">
      <c r="B321" s="153"/>
      <c r="D321" s="154" t="s">
        <v>154</v>
      </c>
      <c r="E321" s="155" t="s">
        <v>1</v>
      </c>
      <c r="F321" s="156" t="s">
        <v>382</v>
      </c>
      <c r="H321" s="157">
        <v>1.7999999999999999E-2</v>
      </c>
      <c r="I321" s="158"/>
      <c r="L321" s="153"/>
      <c r="M321" s="159"/>
      <c r="T321" s="160"/>
      <c r="AT321" s="155" t="s">
        <v>154</v>
      </c>
      <c r="AU321" s="155" t="s">
        <v>87</v>
      </c>
      <c r="AV321" s="12" t="s">
        <v>87</v>
      </c>
      <c r="AW321" s="12" t="s">
        <v>28</v>
      </c>
      <c r="AX321" s="12" t="s">
        <v>71</v>
      </c>
      <c r="AY321" s="155" t="s">
        <v>146</v>
      </c>
    </row>
    <row r="322" spans="2:51" s="12" customFormat="1">
      <c r="B322" s="153"/>
      <c r="D322" s="154" t="s">
        <v>154</v>
      </c>
      <c r="E322" s="155" t="s">
        <v>1</v>
      </c>
      <c r="F322" s="156" t="s">
        <v>383</v>
      </c>
      <c r="H322" s="157">
        <v>0.105</v>
      </c>
      <c r="I322" s="158"/>
      <c r="L322" s="153"/>
      <c r="M322" s="159"/>
      <c r="T322" s="160"/>
      <c r="AT322" s="155" t="s">
        <v>154</v>
      </c>
      <c r="AU322" s="155" t="s">
        <v>87</v>
      </c>
      <c r="AV322" s="12" t="s">
        <v>87</v>
      </c>
      <c r="AW322" s="12" t="s">
        <v>28</v>
      </c>
      <c r="AX322" s="12" t="s">
        <v>71</v>
      </c>
      <c r="AY322" s="155" t="s">
        <v>146</v>
      </c>
    </row>
    <row r="323" spans="2:51" s="12" customFormat="1">
      <c r="B323" s="153"/>
      <c r="D323" s="154" t="s">
        <v>154</v>
      </c>
      <c r="E323" s="155" t="s">
        <v>1</v>
      </c>
      <c r="F323" s="156" t="s">
        <v>384</v>
      </c>
      <c r="H323" s="157">
        <v>9.7000000000000003E-2</v>
      </c>
      <c r="I323" s="158"/>
      <c r="L323" s="153"/>
      <c r="M323" s="159"/>
      <c r="T323" s="160"/>
      <c r="AT323" s="155" t="s">
        <v>154</v>
      </c>
      <c r="AU323" s="155" t="s">
        <v>87</v>
      </c>
      <c r="AV323" s="12" t="s">
        <v>87</v>
      </c>
      <c r="AW323" s="12" t="s">
        <v>28</v>
      </c>
      <c r="AX323" s="12" t="s">
        <v>71</v>
      </c>
      <c r="AY323" s="155" t="s">
        <v>146</v>
      </c>
    </row>
    <row r="324" spans="2:51" s="13" customFormat="1">
      <c r="B324" s="161"/>
      <c r="D324" s="154" t="s">
        <v>154</v>
      </c>
      <c r="E324" s="162" t="s">
        <v>1</v>
      </c>
      <c r="F324" s="163" t="s">
        <v>346</v>
      </c>
      <c r="H324" s="162" t="s">
        <v>1</v>
      </c>
      <c r="I324" s="164"/>
      <c r="L324" s="161"/>
      <c r="M324" s="165"/>
      <c r="T324" s="166"/>
      <c r="AT324" s="162" t="s">
        <v>154</v>
      </c>
      <c r="AU324" s="162" t="s">
        <v>87</v>
      </c>
      <c r="AV324" s="13" t="s">
        <v>79</v>
      </c>
      <c r="AW324" s="13" t="s">
        <v>28</v>
      </c>
      <c r="AX324" s="13" t="s">
        <v>71</v>
      </c>
      <c r="AY324" s="162" t="s">
        <v>146</v>
      </c>
    </row>
    <row r="325" spans="2:51" s="13" customFormat="1">
      <c r="B325" s="161"/>
      <c r="D325" s="154" t="s">
        <v>154</v>
      </c>
      <c r="E325" s="162" t="s">
        <v>1</v>
      </c>
      <c r="F325" s="163" t="s">
        <v>385</v>
      </c>
      <c r="H325" s="162" t="s">
        <v>1</v>
      </c>
      <c r="I325" s="164"/>
      <c r="L325" s="161"/>
      <c r="M325" s="165"/>
      <c r="T325" s="166"/>
      <c r="AT325" s="162" t="s">
        <v>154</v>
      </c>
      <c r="AU325" s="162" t="s">
        <v>87</v>
      </c>
      <c r="AV325" s="13" t="s">
        <v>79</v>
      </c>
      <c r="AW325" s="13" t="s">
        <v>28</v>
      </c>
      <c r="AX325" s="13" t="s">
        <v>71</v>
      </c>
      <c r="AY325" s="162" t="s">
        <v>146</v>
      </c>
    </row>
    <row r="326" spans="2:51" s="13" customFormat="1">
      <c r="B326" s="161"/>
      <c r="D326" s="154" t="s">
        <v>154</v>
      </c>
      <c r="E326" s="162" t="s">
        <v>1</v>
      </c>
      <c r="F326" s="163" t="s">
        <v>386</v>
      </c>
      <c r="H326" s="162" t="s">
        <v>1</v>
      </c>
      <c r="I326" s="164"/>
      <c r="L326" s="161"/>
      <c r="M326" s="165"/>
      <c r="T326" s="166"/>
      <c r="AT326" s="162" t="s">
        <v>154</v>
      </c>
      <c r="AU326" s="162" t="s">
        <v>87</v>
      </c>
      <c r="AV326" s="13" t="s">
        <v>79</v>
      </c>
      <c r="AW326" s="13" t="s">
        <v>28</v>
      </c>
      <c r="AX326" s="13" t="s">
        <v>71</v>
      </c>
      <c r="AY326" s="162" t="s">
        <v>146</v>
      </c>
    </row>
    <row r="327" spans="2:51" s="12" customFormat="1">
      <c r="B327" s="153"/>
      <c r="D327" s="154" t="s">
        <v>154</v>
      </c>
      <c r="E327" s="155" t="s">
        <v>1</v>
      </c>
      <c r="F327" s="156" t="s">
        <v>387</v>
      </c>
      <c r="H327" s="157">
        <v>2.7E-2</v>
      </c>
      <c r="I327" s="158"/>
      <c r="L327" s="153"/>
      <c r="M327" s="159"/>
      <c r="T327" s="160"/>
      <c r="AT327" s="155" t="s">
        <v>154</v>
      </c>
      <c r="AU327" s="155" t="s">
        <v>87</v>
      </c>
      <c r="AV327" s="12" t="s">
        <v>87</v>
      </c>
      <c r="AW327" s="12" t="s">
        <v>28</v>
      </c>
      <c r="AX327" s="12" t="s">
        <v>71</v>
      </c>
      <c r="AY327" s="155" t="s">
        <v>146</v>
      </c>
    </row>
    <row r="328" spans="2:51" s="12" customFormat="1">
      <c r="B328" s="153"/>
      <c r="D328" s="154" t="s">
        <v>154</v>
      </c>
      <c r="E328" s="155" t="s">
        <v>1</v>
      </c>
      <c r="F328" s="156" t="s">
        <v>388</v>
      </c>
      <c r="H328" s="157">
        <v>0.27800000000000002</v>
      </c>
      <c r="I328" s="158"/>
      <c r="L328" s="153"/>
      <c r="M328" s="159"/>
      <c r="T328" s="160"/>
      <c r="AT328" s="155" t="s">
        <v>154</v>
      </c>
      <c r="AU328" s="155" t="s">
        <v>87</v>
      </c>
      <c r="AV328" s="12" t="s">
        <v>87</v>
      </c>
      <c r="AW328" s="12" t="s">
        <v>28</v>
      </c>
      <c r="AX328" s="12" t="s">
        <v>71</v>
      </c>
      <c r="AY328" s="155" t="s">
        <v>146</v>
      </c>
    </row>
    <row r="329" spans="2:51" s="12" customFormat="1">
      <c r="B329" s="153"/>
      <c r="D329" s="154" t="s">
        <v>154</v>
      </c>
      <c r="E329" s="155" t="s">
        <v>1</v>
      </c>
      <c r="F329" s="156" t="s">
        <v>389</v>
      </c>
      <c r="H329" s="157">
        <v>0.75800000000000001</v>
      </c>
      <c r="I329" s="158"/>
      <c r="L329" s="153"/>
      <c r="M329" s="159"/>
      <c r="T329" s="160"/>
      <c r="AT329" s="155" t="s">
        <v>154</v>
      </c>
      <c r="AU329" s="155" t="s">
        <v>87</v>
      </c>
      <c r="AV329" s="12" t="s">
        <v>87</v>
      </c>
      <c r="AW329" s="12" t="s">
        <v>28</v>
      </c>
      <c r="AX329" s="12" t="s">
        <v>71</v>
      </c>
      <c r="AY329" s="155" t="s">
        <v>146</v>
      </c>
    </row>
    <row r="330" spans="2:51" s="13" customFormat="1">
      <c r="B330" s="161"/>
      <c r="D330" s="154" t="s">
        <v>154</v>
      </c>
      <c r="E330" s="162" t="s">
        <v>1</v>
      </c>
      <c r="F330" s="163" t="s">
        <v>390</v>
      </c>
      <c r="H330" s="162" t="s">
        <v>1</v>
      </c>
      <c r="I330" s="164"/>
      <c r="L330" s="161"/>
      <c r="M330" s="165"/>
      <c r="T330" s="166"/>
      <c r="AT330" s="162" t="s">
        <v>154</v>
      </c>
      <c r="AU330" s="162" t="s">
        <v>87</v>
      </c>
      <c r="AV330" s="13" t="s">
        <v>79</v>
      </c>
      <c r="AW330" s="13" t="s">
        <v>28</v>
      </c>
      <c r="AX330" s="13" t="s">
        <v>71</v>
      </c>
      <c r="AY330" s="162" t="s">
        <v>146</v>
      </c>
    </row>
    <row r="331" spans="2:51" s="12" customFormat="1">
      <c r="B331" s="153"/>
      <c r="D331" s="154" t="s">
        <v>154</v>
      </c>
      <c r="E331" s="155" t="s">
        <v>1</v>
      </c>
      <c r="F331" s="156" t="s">
        <v>391</v>
      </c>
      <c r="H331" s="157">
        <v>2.1000000000000001E-2</v>
      </c>
      <c r="I331" s="158"/>
      <c r="L331" s="153"/>
      <c r="M331" s="159"/>
      <c r="T331" s="160"/>
      <c r="AT331" s="155" t="s">
        <v>154</v>
      </c>
      <c r="AU331" s="155" t="s">
        <v>87</v>
      </c>
      <c r="AV331" s="12" t="s">
        <v>87</v>
      </c>
      <c r="AW331" s="12" t="s">
        <v>28</v>
      </c>
      <c r="AX331" s="12" t="s">
        <v>71</v>
      </c>
      <c r="AY331" s="155" t="s">
        <v>146</v>
      </c>
    </row>
    <row r="332" spans="2:51" s="12" customFormat="1">
      <c r="B332" s="153"/>
      <c r="D332" s="154" t="s">
        <v>154</v>
      </c>
      <c r="E332" s="155" t="s">
        <v>1</v>
      </c>
      <c r="F332" s="156" t="s">
        <v>392</v>
      </c>
      <c r="H332" s="157">
        <v>6.7000000000000004E-2</v>
      </c>
      <c r="I332" s="158"/>
      <c r="L332" s="153"/>
      <c r="M332" s="159"/>
      <c r="T332" s="160"/>
      <c r="AT332" s="155" t="s">
        <v>154</v>
      </c>
      <c r="AU332" s="155" t="s">
        <v>87</v>
      </c>
      <c r="AV332" s="12" t="s">
        <v>87</v>
      </c>
      <c r="AW332" s="12" t="s">
        <v>28</v>
      </c>
      <c r="AX332" s="12" t="s">
        <v>71</v>
      </c>
      <c r="AY332" s="155" t="s">
        <v>146</v>
      </c>
    </row>
    <row r="333" spans="2:51" s="12" customFormat="1">
      <c r="B333" s="153"/>
      <c r="D333" s="154" t="s">
        <v>154</v>
      </c>
      <c r="E333" s="155" t="s">
        <v>1</v>
      </c>
      <c r="F333" s="156" t="s">
        <v>393</v>
      </c>
      <c r="H333" s="157">
        <v>0.30199999999999999</v>
      </c>
      <c r="I333" s="158"/>
      <c r="L333" s="153"/>
      <c r="M333" s="159"/>
      <c r="T333" s="160"/>
      <c r="AT333" s="155" t="s">
        <v>154</v>
      </c>
      <c r="AU333" s="155" t="s">
        <v>87</v>
      </c>
      <c r="AV333" s="12" t="s">
        <v>87</v>
      </c>
      <c r="AW333" s="12" t="s">
        <v>28</v>
      </c>
      <c r="AX333" s="12" t="s">
        <v>71</v>
      </c>
      <c r="AY333" s="155" t="s">
        <v>146</v>
      </c>
    </row>
    <row r="334" spans="2:51" s="14" customFormat="1">
      <c r="B334" s="167"/>
      <c r="D334" s="154" t="s">
        <v>154</v>
      </c>
      <c r="E334" s="168" t="s">
        <v>1</v>
      </c>
      <c r="F334" s="169" t="s">
        <v>174</v>
      </c>
      <c r="H334" s="170">
        <v>2.1229999999999998</v>
      </c>
      <c r="I334" s="171"/>
      <c r="L334" s="167"/>
      <c r="M334" s="172"/>
      <c r="T334" s="173"/>
      <c r="AT334" s="168" t="s">
        <v>154</v>
      </c>
      <c r="AU334" s="168" t="s">
        <v>87</v>
      </c>
      <c r="AV334" s="14" t="s">
        <v>161</v>
      </c>
      <c r="AW334" s="14" t="s">
        <v>28</v>
      </c>
      <c r="AX334" s="14" t="s">
        <v>71</v>
      </c>
      <c r="AY334" s="168" t="s">
        <v>146</v>
      </c>
    </row>
    <row r="335" spans="2:51" s="12" customFormat="1">
      <c r="B335" s="153"/>
      <c r="D335" s="154" t="s">
        <v>154</v>
      </c>
      <c r="E335" s="155" t="s">
        <v>1</v>
      </c>
      <c r="F335" s="156" t="s">
        <v>394</v>
      </c>
      <c r="H335" s="157">
        <v>0.106</v>
      </c>
      <c r="I335" s="158"/>
      <c r="L335" s="153"/>
      <c r="M335" s="159"/>
      <c r="T335" s="160"/>
      <c r="AT335" s="155" t="s">
        <v>154</v>
      </c>
      <c r="AU335" s="155" t="s">
        <v>87</v>
      </c>
      <c r="AV335" s="12" t="s">
        <v>87</v>
      </c>
      <c r="AW335" s="12" t="s">
        <v>28</v>
      </c>
      <c r="AX335" s="12" t="s">
        <v>71</v>
      </c>
      <c r="AY335" s="155" t="s">
        <v>146</v>
      </c>
    </row>
    <row r="336" spans="2:51" s="15" customFormat="1">
      <c r="B336" s="174"/>
      <c r="D336" s="154" t="s">
        <v>154</v>
      </c>
      <c r="E336" s="175" t="s">
        <v>1</v>
      </c>
      <c r="F336" s="176" t="s">
        <v>178</v>
      </c>
      <c r="H336" s="177">
        <v>2.2289999999999996</v>
      </c>
      <c r="I336" s="178"/>
      <c r="L336" s="174"/>
      <c r="M336" s="179"/>
      <c r="T336" s="180"/>
      <c r="AT336" s="175" t="s">
        <v>154</v>
      </c>
      <c r="AU336" s="175" t="s">
        <v>87</v>
      </c>
      <c r="AV336" s="15" t="s">
        <v>152</v>
      </c>
      <c r="AW336" s="15" t="s">
        <v>28</v>
      </c>
      <c r="AX336" s="15" t="s">
        <v>79</v>
      </c>
      <c r="AY336" s="175" t="s">
        <v>146</v>
      </c>
    </row>
    <row r="337" spans="2:65" s="11" customFormat="1" ht="22.9" customHeight="1">
      <c r="B337" s="126"/>
      <c r="D337" s="127" t="s">
        <v>70</v>
      </c>
      <c r="E337" s="136" t="s">
        <v>184</v>
      </c>
      <c r="F337" s="136" t="s">
        <v>395</v>
      </c>
      <c r="I337" s="129"/>
      <c r="J337" s="137">
        <f>BK337</f>
        <v>0</v>
      </c>
      <c r="L337" s="126"/>
      <c r="M337" s="131"/>
      <c r="P337" s="132">
        <f>SUM(P338:P340)</f>
        <v>0</v>
      </c>
      <c r="R337" s="132">
        <f>SUM(R338:R340)</f>
        <v>0</v>
      </c>
      <c r="T337" s="133">
        <f>SUM(T338:T340)</f>
        <v>0</v>
      </c>
      <c r="AR337" s="127" t="s">
        <v>79</v>
      </c>
      <c r="AT337" s="134" t="s">
        <v>70</v>
      </c>
      <c r="AU337" s="134" t="s">
        <v>79</v>
      </c>
      <c r="AY337" s="127" t="s">
        <v>146</v>
      </c>
      <c r="BK337" s="135">
        <f>SUM(BK338:BK340)</f>
        <v>0</v>
      </c>
    </row>
    <row r="338" spans="2:65" s="1" customFormat="1" ht="24.2" customHeight="1">
      <c r="B338" s="138"/>
      <c r="C338" s="139" t="s">
        <v>396</v>
      </c>
      <c r="D338" s="139" t="s">
        <v>148</v>
      </c>
      <c r="E338" s="140" t="s">
        <v>397</v>
      </c>
      <c r="F338" s="141" t="s">
        <v>398</v>
      </c>
      <c r="G338" s="142" t="s">
        <v>224</v>
      </c>
      <c r="H338" s="143">
        <v>67.795000000000002</v>
      </c>
      <c r="I338" s="144"/>
      <c r="J338" s="145">
        <f>ROUND(I338*H338,2)</f>
        <v>0</v>
      </c>
      <c r="K338" s="146"/>
      <c r="L338" s="32"/>
      <c r="M338" s="147" t="s">
        <v>1</v>
      </c>
      <c r="N338" s="148" t="s">
        <v>38</v>
      </c>
      <c r="P338" s="149">
        <f>O338*H338</f>
        <v>0</v>
      </c>
      <c r="Q338" s="149">
        <v>0</v>
      </c>
      <c r="R338" s="149">
        <f>Q338*H338</f>
        <v>0</v>
      </c>
      <c r="S338" s="149">
        <v>0</v>
      </c>
      <c r="T338" s="150">
        <f>S338*H338</f>
        <v>0</v>
      </c>
      <c r="AR338" s="151" t="s">
        <v>152</v>
      </c>
      <c r="AT338" s="151" t="s">
        <v>148</v>
      </c>
      <c r="AU338" s="151" t="s">
        <v>87</v>
      </c>
      <c r="AY338" s="17" t="s">
        <v>146</v>
      </c>
      <c r="BE338" s="152">
        <f>IF(N338="základná",J338,0)</f>
        <v>0</v>
      </c>
      <c r="BF338" s="152">
        <f>IF(N338="znížená",J338,0)</f>
        <v>0</v>
      </c>
      <c r="BG338" s="152">
        <f>IF(N338="zákl. prenesená",J338,0)</f>
        <v>0</v>
      </c>
      <c r="BH338" s="152">
        <f>IF(N338="zníž. prenesená",J338,0)</f>
        <v>0</v>
      </c>
      <c r="BI338" s="152">
        <f>IF(N338="nulová",J338,0)</f>
        <v>0</v>
      </c>
      <c r="BJ338" s="17" t="s">
        <v>87</v>
      </c>
      <c r="BK338" s="152">
        <f>ROUND(I338*H338,2)</f>
        <v>0</v>
      </c>
      <c r="BL338" s="17" t="s">
        <v>152</v>
      </c>
      <c r="BM338" s="151" t="s">
        <v>399</v>
      </c>
    </row>
    <row r="339" spans="2:65" s="13" customFormat="1">
      <c r="B339" s="161"/>
      <c r="D339" s="154" t="s">
        <v>154</v>
      </c>
      <c r="E339" s="162" t="s">
        <v>1</v>
      </c>
      <c r="F339" s="163" t="s">
        <v>400</v>
      </c>
      <c r="H339" s="162" t="s">
        <v>1</v>
      </c>
      <c r="I339" s="164"/>
      <c r="L339" s="161"/>
      <c r="M339" s="165"/>
      <c r="T339" s="166"/>
      <c r="AT339" s="162" t="s">
        <v>154</v>
      </c>
      <c r="AU339" s="162" t="s">
        <v>87</v>
      </c>
      <c r="AV339" s="13" t="s">
        <v>79</v>
      </c>
      <c r="AW339" s="13" t="s">
        <v>28</v>
      </c>
      <c r="AX339" s="13" t="s">
        <v>71</v>
      </c>
      <c r="AY339" s="162" t="s">
        <v>146</v>
      </c>
    </row>
    <row r="340" spans="2:65" s="12" customFormat="1">
      <c r="B340" s="153"/>
      <c r="D340" s="154" t="s">
        <v>154</v>
      </c>
      <c r="E340" s="155" t="s">
        <v>1</v>
      </c>
      <c r="F340" s="156" t="s">
        <v>401</v>
      </c>
      <c r="H340" s="157">
        <v>67.795000000000002</v>
      </c>
      <c r="I340" s="158"/>
      <c r="L340" s="153"/>
      <c r="M340" s="159"/>
      <c r="T340" s="160"/>
      <c r="AT340" s="155" t="s">
        <v>154</v>
      </c>
      <c r="AU340" s="155" t="s">
        <v>87</v>
      </c>
      <c r="AV340" s="12" t="s">
        <v>87</v>
      </c>
      <c r="AW340" s="12" t="s">
        <v>28</v>
      </c>
      <c r="AX340" s="12" t="s">
        <v>79</v>
      </c>
      <c r="AY340" s="155" t="s">
        <v>146</v>
      </c>
    </row>
    <row r="341" spans="2:65" s="11" customFormat="1" ht="22.9" customHeight="1">
      <c r="B341" s="126"/>
      <c r="D341" s="127" t="s">
        <v>70</v>
      </c>
      <c r="E341" s="136" t="s">
        <v>201</v>
      </c>
      <c r="F341" s="136" t="s">
        <v>402</v>
      </c>
      <c r="I341" s="129"/>
      <c r="J341" s="137">
        <f>BK341</f>
        <v>0</v>
      </c>
      <c r="L341" s="126"/>
      <c r="M341" s="131"/>
      <c r="P341" s="132">
        <f>SUM(P342:P347)</f>
        <v>0</v>
      </c>
      <c r="R341" s="132">
        <f>SUM(R342:R347)</f>
        <v>18.686304</v>
      </c>
      <c r="T341" s="133">
        <f>SUM(T342:T347)</f>
        <v>0</v>
      </c>
      <c r="AR341" s="127" t="s">
        <v>79</v>
      </c>
      <c r="AT341" s="134" t="s">
        <v>70</v>
      </c>
      <c r="AU341" s="134" t="s">
        <v>79</v>
      </c>
      <c r="AY341" s="127" t="s">
        <v>146</v>
      </c>
      <c r="BK341" s="135">
        <f>SUM(BK342:BK347)</f>
        <v>0</v>
      </c>
    </row>
    <row r="342" spans="2:65" s="1" customFormat="1" ht="21.75" customHeight="1">
      <c r="B342" s="138"/>
      <c r="C342" s="139" t="s">
        <v>403</v>
      </c>
      <c r="D342" s="139" t="s">
        <v>148</v>
      </c>
      <c r="E342" s="140" t="s">
        <v>404</v>
      </c>
      <c r="F342" s="141" t="s">
        <v>405</v>
      </c>
      <c r="G342" s="142" t="s">
        <v>406</v>
      </c>
      <c r="H342" s="143">
        <v>16</v>
      </c>
      <c r="I342" s="144"/>
      <c r="J342" s="145">
        <f>ROUND(I342*H342,2)</f>
        <v>0</v>
      </c>
      <c r="K342" s="146"/>
      <c r="L342" s="32"/>
      <c r="M342" s="147" t="s">
        <v>1</v>
      </c>
      <c r="N342" s="148" t="s">
        <v>38</v>
      </c>
      <c r="P342" s="149">
        <f>O342*H342</f>
        <v>0</v>
      </c>
      <c r="Q342" s="149">
        <v>0.15756000000000001</v>
      </c>
      <c r="R342" s="149">
        <f>Q342*H342</f>
        <v>2.5209600000000001</v>
      </c>
      <c r="S342" s="149">
        <v>0</v>
      </c>
      <c r="T342" s="150">
        <f>S342*H342</f>
        <v>0</v>
      </c>
      <c r="AR342" s="151" t="s">
        <v>152</v>
      </c>
      <c r="AT342" s="151" t="s">
        <v>148</v>
      </c>
      <c r="AU342" s="151" t="s">
        <v>87</v>
      </c>
      <c r="AY342" s="17" t="s">
        <v>146</v>
      </c>
      <c r="BE342" s="152">
        <f>IF(N342="základná",J342,0)</f>
        <v>0</v>
      </c>
      <c r="BF342" s="152">
        <f>IF(N342="znížená",J342,0)</f>
        <v>0</v>
      </c>
      <c r="BG342" s="152">
        <f>IF(N342="zákl. prenesená",J342,0)</f>
        <v>0</v>
      </c>
      <c r="BH342" s="152">
        <f>IF(N342="zníž. prenesená",J342,0)</f>
        <v>0</v>
      </c>
      <c r="BI342" s="152">
        <f>IF(N342="nulová",J342,0)</f>
        <v>0</v>
      </c>
      <c r="BJ342" s="17" t="s">
        <v>87</v>
      </c>
      <c r="BK342" s="152">
        <f>ROUND(I342*H342,2)</f>
        <v>0</v>
      </c>
      <c r="BL342" s="17" t="s">
        <v>152</v>
      </c>
      <c r="BM342" s="151" t="s">
        <v>407</v>
      </c>
    </row>
    <row r="343" spans="2:65" s="1" customFormat="1" ht="37.9" customHeight="1">
      <c r="B343" s="138"/>
      <c r="C343" s="181" t="s">
        <v>408</v>
      </c>
      <c r="D343" s="181" t="s">
        <v>409</v>
      </c>
      <c r="E343" s="182" t="s">
        <v>410</v>
      </c>
      <c r="F343" s="183" t="s">
        <v>411</v>
      </c>
      <c r="G343" s="184" t="s">
        <v>406</v>
      </c>
      <c r="H343" s="185">
        <v>16</v>
      </c>
      <c r="I343" s="186"/>
      <c r="J343" s="187">
        <f>ROUND(I343*H343,2)</f>
        <v>0</v>
      </c>
      <c r="K343" s="188"/>
      <c r="L343" s="189"/>
      <c r="M343" s="190" t="s">
        <v>1</v>
      </c>
      <c r="N343" s="191" t="s">
        <v>38</v>
      </c>
      <c r="P343" s="149">
        <f>O343*H343</f>
        <v>0</v>
      </c>
      <c r="Q343" s="149">
        <v>7.4999999999999997E-3</v>
      </c>
      <c r="R343" s="149">
        <f>Q343*H343</f>
        <v>0.12</v>
      </c>
      <c r="S343" s="149">
        <v>0</v>
      </c>
      <c r="T343" s="150">
        <f>S343*H343</f>
        <v>0</v>
      </c>
      <c r="AR343" s="151" t="s">
        <v>197</v>
      </c>
      <c r="AT343" s="151" t="s">
        <v>409</v>
      </c>
      <c r="AU343" s="151" t="s">
        <v>87</v>
      </c>
      <c r="AY343" s="17" t="s">
        <v>146</v>
      </c>
      <c r="BE343" s="152">
        <f>IF(N343="základná",J343,0)</f>
        <v>0</v>
      </c>
      <c r="BF343" s="152">
        <f>IF(N343="znížená",J343,0)</f>
        <v>0</v>
      </c>
      <c r="BG343" s="152">
        <f>IF(N343="zákl. prenesená",J343,0)</f>
        <v>0</v>
      </c>
      <c r="BH343" s="152">
        <f>IF(N343="zníž. prenesená",J343,0)</f>
        <v>0</v>
      </c>
      <c r="BI343" s="152">
        <f>IF(N343="nulová",J343,0)</f>
        <v>0</v>
      </c>
      <c r="BJ343" s="17" t="s">
        <v>87</v>
      </c>
      <c r="BK343" s="152">
        <f>ROUND(I343*H343,2)</f>
        <v>0</v>
      </c>
      <c r="BL343" s="17" t="s">
        <v>152</v>
      </c>
      <c r="BM343" s="151" t="s">
        <v>412</v>
      </c>
    </row>
    <row r="344" spans="2:65" s="1" customFormat="1" ht="33" customHeight="1">
      <c r="B344" s="138"/>
      <c r="C344" s="139" t="s">
        <v>413</v>
      </c>
      <c r="D344" s="139" t="s">
        <v>148</v>
      </c>
      <c r="E344" s="140" t="s">
        <v>414</v>
      </c>
      <c r="F344" s="141" t="s">
        <v>415</v>
      </c>
      <c r="G344" s="142" t="s">
        <v>416</v>
      </c>
      <c r="H344" s="143">
        <v>46.4</v>
      </c>
      <c r="I344" s="144"/>
      <c r="J344" s="145">
        <f>ROUND(I344*H344,2)</f>
        <v>0</v>
      </c>
      <c r="K344" s="146"/>
      <c r="L344" s="32"/>
      <c r="M344" s="147" t="s">
        <v>1</v>
      </c>
      <c r="N344" s="148" t="s">
        <v>38</v>
      </c>
      <c r="P344" s="149">
        <f>O344*H344</f>
        <v>0</v>
      </c>
      <c r="Q344" s="149">
        <v>0.34555999999999998</v>
      </c>
      <c r="R344" s="149">
        <f>Q344*H344</f>
        <v>16.033984</v>
      </c>
      <c r="S344" s="149">
        <v>0</v>
      </c>
      <c r="T344" s="150">
        <f>S344*H344</f>
        <v>0</v>
      </c>
      <c r="AR344" s="151" t="s">
        <v>152</v>
      </c>
      <c r="AT344" s="151" t="s">
        <v>148</v>
      </c>
      <c r="AU344" s="151" t="s">
        <v>87</v>
      </c>
      <c r="AY344" s="17" t="s">
        <v>146</v>
      </c>
      <c r="BE344" s="152">
        <f>IF(N344="základná",J344,0)</f>
        <v>0</v>
      </c>
      <c r="BF344" s="152">
        <f>IF(N344="znížená",J344,0)</f>
        <v>0</v>
      </c>
      <c r="BG344" s="152">
        <f>IF(N344="zákl. prenesená",J344,0)</f>
        <v>0</v>
      </c>
      <c r="BH344" s="152">
        <f>IF(N344="zníž. prenesená",J344,0)</f>
        <v>0</v>
      </c>
      <c r="BI344" s="152">
        <f>IF(N344="nulová",J344,0)</f>
        <v>0</v>
      </c>
      <c r="BJ344" s="17" t="s">
        <v>87</v>
      </c>
      <c r="BK344" s="152">
        <f>ROUND(I344*H344,2)</f>
        <v>0</v>
      </c>
      <c r="BL344" s="17" t="s">
        <v>152</v>
      </c>
      <c r="BM344" s="151" t="s">
        <v>417</v>
      </c>
    </row>
    <row r="345" spans="2:65" s="13" customFormat="1">
      <c r="B345" s="161"/>
      <c r="D345" s="154" t="s">
        <v>154</v>
      </c>
      <c r="E345" s="162" t="s">
        <v>1</v>
      </c>
      <c r="F345" s="163" t="s">
        <v>418</v>
      </c>
      <c r="H345" s="162" t="s">
        <v>1</v>
      </c>
      <c r="I345" s="164"/>
      <c r="L345" s="161"/>
      <c r="M345" s="165"/>
      <c r="T345" s="166"/>
      <c r="AT345" s="162" t="s">
        <v>154</v>
      </c>
      <c r="AU345" s="162" t="s">
        <v>87</v>
      </c>
      <c r="AV345" s="13" t="s">
        <v>79</v>
      </c>
      <c r="AW345" s="13" t="s">
        <v>28</v>
      </c>
      <c r="AX345" s="13" t="s">
        <v>71</v>
      </c>
      <c r="AY345" s="162" t="s">
        <v>146</v>
      </c>
    </row>
    <row r="346" spans="2:65" s="12" customFormat="1">
      <c r="B346" s="153"/>
      <c r="D346" s="154" t="s">
        <v>154</v>
      </c>
      <c r="E346" s="155" t="s">
        <v>1</v>
      </c>
      <c r="F346" s="156" t="s">
        <v>419</v>
      </c>
      <c r="H346" s="157">
        <v>46.4</v>
      </c>
      <c r="I346" s="158"/>
      <c r="L346" s="153"/>
      <c r="M346" s="159"/>
      <c r="T346" s="160"/>
      <c r="AT346" s="155" t="s">
        <v>154</v>
      </c>
      <c r="AU346" s="155" t="s">
        <v>87</v>
      </c>
      <c r="AV346" s="12" t="s">
        <v>87</v>
      </c>
      <c r="AW346" s="12" t="s">
        <v>28</v>
      </c>
      <c r="AX346" s="12" t="s">
        <v>79</v>
      </c>
      <c r="AY346" s="155" t="s">
        <v>146</v>
      </c>
    </row>
    <row r="347" spans="2:65" s="1" customFormat="1" ht="24.2" customHeight="1">
      <c r="B347" s="138"/>
      <c r="C347" s="139" t="s">
        <v>420</v>
      </c>
      <c r="D347" s="139" t="s">
        <v>148</v>
      </c>
      <c r="E347" s="140" t="s">
        <v>421</v>
      </c>
      <c r="F347" s="141" t="s">
        <v>422</v>
      </c>
      <c r="G347" s="142" t="s">
        <v>224</v>
      </c>
      <c r="H347" s="143">
        <v>284</v>
      </c>
      <c r="I347" s="144"/>
      <c r="J347" s="145">
        <f>ROUND(I347*H347,2)</f>
        <v>0</v>
      </c>
      <c r="K347" s="146"/>
      <c r="L347" s="32"/>
      <c r="M347" s="147" t="s">
        <v>1</v>
      </c>
      <c r="N347" s="148" t="s">
        <v>38</v>
      </c>
      <c r="P347" s="149">
        <f>O347*H347</f>
        <v>0</v>
      </c>
      <c r="Q347" s="149">
        <v>4.0000000000000003E-5</v>
      </c>
      <c r="R347" s="149">
        <f>Q347*H347</f>
        <v>1.136E-2</v>
      </c>
      <c r="S347" s="149">
        <v>0</v>
      </c>
      <c r="T347" s="150">
        <f>S347*H347</f>
        <v>0</v>
      </c>
      <c r="AR347" s="151" t="s">
        <v>152</v>
      </c>
      <c r="AT347" s="151" t="s">
        <v>148</v>
      </c>
      <c r="AU347" s="151" t="s">
        <v>87</v>
      </c>
      <c r="AY347" s="17" t="s">
        <v>146</v>
      </c>
      <c r="BE347" s="152">
        <f>IF(N347="základná",J347,0)</f>
        <v>0</v>
      </c>
      <c r="BF347" s="152">
        <f>IF(N347="znížená",J347,0)</f>
        <v>0</v>
      </c>
      <c r="BG347" s="152">
        <f>IF(N347="zákl. prenesená",J347,0)</f>
        <v>0</v>
      </c>
      <c r="BH347" s="152">
        <f>IF(N347="zníž. prenesená",J347,0)</f>
        <v>0</v>
      </c>
      <c r="BI347" s="152">
        <f>IF(N347="nulová",J347,0)</f>
        <v>0</v>
      </c>
      <c r="BJ347" s="17" t="s">
        <v>87</v>
      </c>
      <c r="BK347" s="152">
        <f>ROUND(I347*H347,2)</f>
        <v>0</v>
      </c>
      <c r="BL347" s="17" t="s">
        <v>152</v>
      </c>
      <c r="BM347" s="151" t="s">
        <v>423</v>
      </c>
    </row>
    <row r="348" spans="2:65" s="11" customFormat="1" ht="22.9" customHeight="1">
      <c r="B348" s="126"/>
      <c r="D348" s="127" t="s">
        <v>70</v>
      </c>
      <c r="E348" s="136" t="s">
        <v>424</v>
      </c>
      <c r="F348" s="136" t="s">
        <v>425</v>
      </c>
      <c r="I348" s="129"/>
      <c r="J348" s="137">
        <f>BK348</f>
        <v>0</v>
      </c>
      <c r="L348" s="126"/>
      <c r="M348" s="131"/>
      <c r="P348" s="132">
        <f>P349</f>
        <v>0</v>
      </c>
      <c r="R348" s="132">
        <f>R349</f>
        <v>0</v>
      </c>
      <c r="T348" s="133">
        <f>T349</f>
        <v>0</v>
      </c>
      <c r="AR348" s="127" t="s">
        <v>79</v>
      </c>
      <c r="AT348" s="134" t="s">
        <v>70</v>
      </c>
      <c r="AU348" s="134" t="s">
        <v>79</v>
      </c>
      <c r="AY348" s="127" t="s">
        <v>146</v>
      </c>
      <c r="BK348" s="135">
        <f>BK349</f>
        <v>0</v>
      </c>
    </row>
    <row r="349" spans="2:65" s="1" customFormat="1" ht="49.15" customHeight="1">
      <c r="B349" s="138"/>
      <c r="C349" s="139" t="s">
        <v>426</v>
      </c>
      <c r="D349" s="139" t="s">
        <v>148</v>
      </c>
      <c r="E349" s="140" t="s">
        <v>427</v>
      </c>
      <c r="F349" s="141" t="s">
        <v>428</v>
      </c>
      <c r="G349" s="142" t="s">
        <v>294</v>
      </c>
      <c r="H349" s="143">
        <v>571.30499999999995</v>
      </c>
      <c r="I349" s="144"/>
      <c r="J349" s="145">
        <f>ROUND(I349*H349,2)</f>
        <v>0</v>
      </c>
      <c r="K349" s="146"/>
      <c r="L349" s="32"/>
      <c r="M349" s="147" t="s">
        <v>1</v>
      </c>
      <c r="N349" s="148" t="s">
        <v>38</v>
      </c>
      <c r="P349" s="149">
        <f>O349*H349</f>
        <v>0</v>
      </c>
      <c r="Q349" s="149">
        <v>0</v>
      </c>
      <c r="R349" s="149">
        <f>Q349*H349</f>
        <v>0</v>
      </c>
      <c r="S349" s="149">
        <v>0</v>
      </c>
      <c r="T349" s="150">
        <f>S349*H349</f>
        <v>0</v>
      </c>
      <c r="AR349" s="151" t="s">
        <v>152</v>
      </c>
      <c r="AT349" s="151" t="s">
        <v>148</v>
      </c>
      <c r="AU349" s="151" t="s">
        <v>87</v>
      </c>
      <c r="AY349" s="17" t="s">
        <v>146</v>
      </c>
      <c r="BE349" s="152">
        <f>IF(N349="základná",J349,0)</f>
        <v>0</v>
      </c>
      <c r="BF349" s="152">
        <f>IF(N349="znížená",J349,0)</f>
        <v>0</v>
      </c>
      <c r="BG349" s="152">
        <f>IF(N349="zákl. prenesená",J349,0)</f>
        <v>0</v>
      </c>
      <c r="BH349" s="152">
        <f>IF(N349="zníž. prenesená",J349,0)</f>
        <v>0</v>
      </c>
      <c r="BI349" s="152">
        <f>IF(N349="nulová",J349,0)</f>
        <v>0</v>
      </c>
      <c r="BJ349" s="17" t="s">
        <v>87</v>
      </c>
      <c r="BK349" s="152">
        <f>ROUND(I349*H349,2)</f>
        <v>0</v>
      </c>
      <c r="BL349" s="17" t="s">
        <v>152</v>
      </c>
      <c r="BM349" s="151" t="s">
        <v>429</v>
      </c>
    </row>
    <row r="350" spans="2:65" s="11" customFormat="1" ht="25.9" customHeight="1">
      <c r="B350" s="126"/>
      <c r="D350" s="127" t="s">
        <v>70</v>
      </c>
      <c r="E350" s="128" t="s">
        <v>430</v>
      </c>
      <c r="F350" s="128" t="s">
        <v>431</v>
      </c>
      <c r="I350" s="129"/>
      <c r="J350" s="130">
        <f>BK350</f>
        <v>0</v>
      </c>
      <c r="L350" s="126"/>
      <c r="M350" s="131"/>
      <c r="P350" s="132">
        <f>P351+P363+P379+P391+P420</f>
        <v>0</v>
      </c>
      <c r="R350" s="132">
        <f>R351+R363+R379+R391+R420</f>
        <v>12.143758240000002</v>
      </c>
      <c r="T350" s="133">
        <f>T351+T363+T379+T391+T420</f>
        <v>0</v>
      </c>
      <c r="AR350" s="127" t="s">
        <v>87</v>
      </c>
      <c r="AT350" s="134" t="s">
        <v>70</v>
      </c>
      <c r="AU350" s="134" t="s">
        <v>71</v>
      </c>
      <c r="AY350" s="127" t="s">
        <v>146</v>
      </c>
      <c r="BK350" s="135">
        <f>BK351+BK363+BK379+BK391+BK420</f>
        <v>0</v>
      </c>
    </row>
    <row r="351" spans="2:65" s="11" customFormat="1" ht="22.9" customHeight="1">
      <c r="B351" s="126"/>
      <c r="D351" s="127" t="s">
        <v>70</v>
      </c>
      <c r="E351" s="136" t="s">
        <v>432</v>
      </c>
      <c r="F351" s="136" t="s">
        <v>433</v>
      </c>
      <c r="I351" s="129"/>
      <c r="J351" s="137">
        <f>BK351</f>
        <v>0</v>
      </c>
      <c r="L351" s="126"/>
      <c r="M351" s="131"/>
      <c r="P351" s="132">
        <f>SUM(P352:P362)</f>
        <v>0</v>
      </c>
      <c r="R351" s="132">
        <f>SUM(R352:R362)</f>
        <v>1.0876164000000001</v>
      </c>
      <c r="T351" s="133">
        <f>SUM(T352:T362)</f>
        <v>0</v>
      </c>
      <c r="AR351" s="127" t="s">
        <v>87</v>
      </c>
      <c r="AT351" s="134" t="s">
        <v>70</v>
      </c>
      <c r="AU351" s="134" t="s">
        <v>79</v>
      </c>
      <c r="AY351" s="127" t="s">
        <v>146</v>
      </c>
      <c r="BK351" s="135">
        <f>SUM(BK352:BK362)</f>
        <v>0</v>
      </c>
    </row>
    <row r="352" spans="2:65" s="1" customFormat="1" ht="37.9" customHeight="1">
      <c r="B352" s="138"/>
      <c r="C352" s="139" t="s">
        <v>434</v>
      </c>
      <c r="D352" s="139" t="s">
        <v>148</v>
      </c>
      <c r="E352" s="140" t="s">
        <v>435</v>
      </c>
      <c r="F352" s="141" t="s">
        <v>436</v>
      </c>
      <c r="G352" s="142" t="s">
        <v>224</v>
      </c>
      <c r="H352" s="143">
        <v>321.77999999999997</v>
      </c>
      <c r="I352" s="144"/>
      <c r="J352" s="145">
        <f>ROUND(I352*H352,2)</f>
        <v>0</v>
      </c>
      <c r="K352" s="146"/>
      <c r="L352" s="32"/>
      <c r="M352" s="147" t="s">
        <v>1</v>
      </c>
      <c r="N352" s="148" t="s">
        <v>38</v>
      </c>
      <c r="P352" s="149">
        <f>O352*H352</f>
        <v>0</v>
      </c>
      <c r="Q352" s="149">
        <v>3.0000000000000001E-5</v>
      </c>
      <c r="R352" s="149">
        <f>Q352*H352</f>
        <v>9.6533999999999995E-3</v>
      </c>
      <c r="S352" s="149">
        <v>0</v>
      </c>
      <c r="T352" s="150">
        <f>S352*H352</f>
        <v>0</v>
      </c>
      <c r="AR352" s="151" t="s">
        <v>241</v>
      </c>
      <c r="AT352" s="151" t="s">
        <v>148</v>
      </c>
      <c r="AU352" s="151" t="s">
        <v>87</v>
      </c>
      <c r="AY352" s="17" t="s">
        <v>146</v>
      </c>
      <c r="BE352" s="152">
        <f>IF(N352="základná",J352,0)</f>
        <v>0</v>
      </c>
      <c r="BF352" s="152">
        <f>IF(N352="znížená",J352,0)</f>
        <v>0</v>
      </c>
      <c r="BG352" s="152">
        <f>IF(N352="zákl. prenesená",J352,0)</f>
        <v>0</v>
      </c>
      <c r="BH352" s="152">
        <f>IF(N352="zníž. prenesená",J352,0)</f>
        <v>0</v>
      </c>
      <c r="BI352" s="152">
        <f>IF(N352="nulová",J352,0)</f>
        <v>0</v>
      </c>
      <c r="BJ352" s="17" t="s">
        <v>87</v>
      </c>
      <c r="BK352" s="152">
        <f>ROUND(I352*H352,2)</f>
        <v>0</v>
      </c>
      <c r="BL352" s="17" t="s">
        <v>241</v>
      </c>
      <c r="BM352" s="151" t="s">
        <v>437</v>
      </c>
    </row>
    <row r="353" spans="2:65" s="13" customFormat="1">
      <c r="B353" s="161"/>
      <c r="D353" s="154" t="s">
        <v>154</v>
      </c>
      <c r="E353" s="162" t="s">
        <v>1</v>
      </c>
      <c r="F353" s="163" t="s">
        <v>438</v>
      </c>
      <c r="H353" s="162" t="s">
        <v>1</v>
      </c>
      <c r="I353" s="164"/>
      <c r="L353" s="161"/>
      <c r="M353" s="165"/>
      <c r="T353" s="166"/>
      <c r="AT353" s="162" t="s">
        <v>154</v>
      </c>
      <c r="AU353" s="162" t="s">
        <v>87</v>
      </c>
      <c r="AV353" s="13" t="s">
        <v>79</v>
      </c>
      <c r="AW353" s="13" t="s">
        <v>28</v>
      </c>
      <c r="AX353" s="13" t="s">
        <v>71</v>
      </c>
      <c r="AY353" s="162" t="s">
        <v>146</v>
      </c>
    </row>
    <row r="354" spans="2:65" s="12" customFormat="1">
      <c r="B354" s="153"/>
      <c r="D354" s="154" t="s">
        <v>154</v>
      </c>
      <c r="E354" s="155" t="s">
        <v>1</v>
      </c>
      <c r="F354" s="156" t="s">
        <v>439</v>
      </c>
      <c r="H354" s="157">
        <v>321.77999999999997</v>
      </c>
      <c r="I354" s="158"/>
      <c r="L354" s="153"/>
      <c r="M354" s="159"/>
      <c r="T354" s="160"/>
      <c r="AT354" s="155" t="s">
        <v>154</v>
      </c>
      <c r="AU354" s="155" t="s">
        <v>87</v>
      </c>
      <c r="AV354" s="12" t="s">
        <v>87</v>
      </c>
      <c r="AW354" s="12" t="s">
        <v>28</v>
      </c>
      <c r="AX354" s="12" t="s">
        <v>79</v>
      </c>
      <c r="AY354" s="155" t="s">
        <v>146</v>
      </c>
    </row>
    <row r="355" spans="2:65" s="1" customFormat="1" ht="37.9" customHeight="1">
      <c r="B355" s="138"/>
      <c r="C355" s="181" t="s">
        <v>440</v>
      </c>
      <c r="D355" s="181" t="s">
        <v>409</v>
      </c>
      <c r="E355" s="182" t="s">
        <v>441</v>
      </c>
      <c r="F355" s="183" t="s">
        <v>442</v>
      </c>
      <c r="G355" s="184" t="s">
        <v>224</v>
      </c>
      <c r="H355" s="185">
        <v>353.95800000000003</v>
      </c>
      <c r="I355" s="186"/>
      <c r="J355" s="187">
        <f>ROUND(I355*H355,2)</f>
        <v>0</v>
      </c>
      <c r="K355" s="188"/>
      <c r="L355" s="189"/>
      <c r="M355" s="190" t="s">
        <v>1</v>
      </c>
      <c r="N355" s="191" t="s">
        <v>38</v>
      </c>
      <c r="P355" s="149">
        <f>O355*H355</f>
        <v>0</v>
      </c>
      <c r="Q355" s="149">
        <v>2E-3</v>
      </c>
      <c r="R355" s="149">
        <f>Q355*H355</f>
        <v>0.7079160000000001</v>
      </c>
      <c r="S355" s="149">
        <v>0</v>
      </c>
      <c r="T355" s="150">
        <f>S355*H355</f>
        <v>0</v>
      </c>
      <c r="AR355" s="151" t="s">
        <v>373</v>
      </c>
      <c r="AT355" s="151" t="s">
        <v>409</v>
      </c>
      <c r="AU355" s="151" t="s">
        <v>87</v>
      </c>
      <c r="AY355" s="17" t="s">
        <v>146</v>
      </c>
      <c r="BE355" s="152">
        <f>IF(N355="základná",J355,0)</f>
        <v>0</v>
      </c>
      <c r="BF355" s="152">
        <f>IF(N355="znížená",J355,0)</f>
        <v>0</v>
      </c>
      <c r="BG355" s="152">
        <f>IF(N355="zákl. prenesená",J355,0)</f>
        <v>0</v>
      </c>
      <c r="BH355" s="152">
        <f>IF(N355="zníž. prenesená",J355,0)</f>
        <v>0</v>
      </c>
      <c r="BI355" s="152">
        <f>IF(N355="nulová",J355,0)</f>
        <v>0</v>
      </c>
      <c r="BJ355" s="17" t="s">
        <v>87</v>
      </c>
      <c r="BK355" s="152">
        <f>ROUND(I355*H355,2)</f>
        <v>0</v>
      </c>
      <c r="BL355" s="17" t="s">
        <v>241</v>
      </c>
      <c r="BM355" s="151" t="s">
        <v>443</v>
      </c>
    </row>
    <row r="356" spans="2:65" s="12" customFormat="1">
      <c r="B356" s="153"/>
      <c r="D356" s="154" t="s">
        <v>154</v>
      </c>
      <c r="F356" s="156" t="s">
        <v>444</v>
      </c>
      <c r="H356" s="157">
        <v>353.95800000000003</v>
      </c>
      <c r="I356" s="158"/>
      <c r="L356" s="153"/>
      <c r="M356" s="159"/>
      <c r="T356" s="160"/>
      <c r="AT356" s="155" t="s">
        <v>154</v>
      </c>
      <c r="AU356" s="155" t="s">
        <v>87</v>
      </c>
      <c r="AV356" s="12" t="s">
        <v>87</v>
      </c>
      <c r="AW356" s="12" t="s">
        <v>3</v>
      </c>
      <c r="AX356" s="12" t="s">
        <v>79</v>
      </c>
      <c r="AY356" s="155" t="s">
        <v>146</v>
      </c>
    </row>
    <row r="357" spans="2:65" s="1" customFormat="1" ht="44.25" customHeight="1">
      <c r="B357" s="138"/>
      <c r="C357" s="139" t="s">
        <v>445</v>
      </c>
      <c r="D357" s="139" t="s">
        <v>148</v>
      </c>
      <c r="E357" s="140" t="s">
        <v>446</v>
      </c>
      <c r="F357" s="141" t="s">
        <v>447</v>
      </c>
      <c r="G357" s="142" t="s">
        <v>224</v>
      </c>
      <c r="H357" s="143">
        <v>643.55999999999995</v>
      </c>
      <c r="I357" s="144"/>
      <c r="J357" s="145">
        <f>ROUND(I357*H357,2)</f>
        <v>0</v>
      </c>
      <c r="K357" s="146"/>
      <c r="L357" s="32"/>
      <c r="M357" s="147" t="s">
        <v>1</v>
      </c>
      <c r="N357" s="148" t="s">
        <v>38</v>
      </c>
      <c r="P357" s="149">
        <f>O357*H357</f>
        <v>0</v>
      </c>
      <c r="Q357" s="149">
        <v>0</v>
      </c>
      <c r="R357" s="149">
        <f>Q357*H357</f>
        <v>0</v>
      </c>
      <c r="S357" s="149">
        <v>0</v>
      </c>
      <c r="T357" s="150">
        <f>S357*H357</f>
        <v>0</v>
      </c>
      <c r="AR357" s="151" t="s">
        <v>241</v>
      </c>
      <c r="AT357" s="151" t="s">
        <v>148</v>
      </c>
      <c r="AU357" s="151" t="s">
        <v>87</v>
      </c>
      <c r="AY357" s="17" t="s">
        <v>146</v>
      </c>
      <c r="BE357" s="152">
        <f>IF(N357="základná",J357,0)</f>
        <v>0</v>
      </c>
      <c r="BF357" s="152">
        <f>IF(N357="znížená",J357,0)</f>
        <v>0</v>
      </c>
      <c r="BG357" s="152">
        <f>IF(N357="zákl. prenesená",J357,0)</f>
        <v>0</v>
      </c>
      <c r="BH357" s="152">
        <f>IF(N357="zníž. prenesená",J357,0)</f>
        <v>0</v>
      </c>
      <c r="BI357" s="152">
        <f>IF(N357="nulová",J357,0)</f>
        <v>0</v>
      </c>
      <c r="BJ357" s="17" t="s">
        <v>87</v>
      </c>
      <c r="BK357" s="152">
        <f>ROUND(I357*H357,2)</f>
        <v>0</v>
      </c>
      <c r="BL357" s="17" t="s">
        <v>241</v>
      </c>
      <c r="BM357" s="151" t="s">
        <v>448</v>
      </c>
    </row>
    <row r="358" spans="2:65" s="13" customFormat="1">
      <c r="B358" s="161"/>
      <c r="D358" s="154" t="s">
        <v>154</v>
      </c>
      <c r="E358" s="162" t="s">
        <v>1</v>
      </c>
      <c r="F358" s="163" t="s">
        <v>449</v>
      </c>
      <c r="H358" s="162" t="s">
        <v>1</v>
      </c>
      <c r="I358" s="164"/>
      <c r="L358" s="161"/>
      <c r="M358" s="165"/>
      <c r="T358" s="166"/>
      <c r="AT358" s="162" t="s">
        <v>154</v>
      </c>
      <c r="AU358" s="162" t="s">
        <v>87</v>
      </c>
      <c r="AV358" s="13" t="s">
        <v>79</v>
      </c>
      <c r="AW358" s="13" t="s">
        <v>28</v>
      </c>
      <c r="AX358" s="13" t="s">
        <v>71</v>
      </c>
      <c r="AY358" s="162" t="s">
        <v>146</v>
      </c>
    </row>
    <row r="359" spans="2:65" s="12" customFormat="1">
      <c r="B359" s="153"/>
      <c r="D359" s="154" t="s">
        <v>154</v>
      </c>
      <c r="E359" s="155" t="s">
        <v>1</v>
      </c>
      <c r="F359" s="156" t="s">
        <v>450</v>
      </c>
      <c r="H359" s="157">
        <v>643.55999999999995</v>
      </c>
      <c r="I359" s="158"/>
      <c r="L359" s="153"/>
      <c r="M359" s="159"/>
      <c r="T359" s="160"/>
      <c r="AT359" s="155" t="s">
        <v>154</v>
      </c>
      <c r="AU359" s="155" t="s">
        <v>87</v>
      </c>
      <c r="AV359" s="12" t="s">
        <v>87</v>
      </c>
      <c r="AW359" s="12" t="s">
        <v>28</v>
      </c>
      <c r="AX359" s="12" t="s">
        <v>79</v>
      </c>
      <c r="AY359" s="155" t="s">
        <v>146</v>
      </c>
    </row>
    <row r="360" spans="2:65" s="1" customFormat="1" ht="16.5" customHeight="1">
      <c r="B360" s="138"/>
      <c r="C360" s="181" t="s">
        <v>451</v>
      </c>
      <c r="D360" s="181" t="s">
        <v>409</v>
      </c>
      <c r="E360" s="182" t="s">
        <v>452</v>
      </c>
      <c r="F360" s="183" t="s">
        <v>453</v>
      </c>
      <c r="G360" s="184" t="s">
        <v>224</v>
      </c>
      <c r="H360" s="185">
        <v>740.09400000000005</v>
      </c>
      <c r="I360" s="186"/>
      <c r="J360" s="187">
        <f>ROUND(I360*H360,2)</f>
        <v>0</v>
      </c>
      <c r="K360" s="188"/>
      <c r="L360" s="189"/>
      <c r="M360" s="190" t="s">
        <v>1</v>
      </c>
      <c r="N360" s="191" t="s">
        <v>38</v>
      </c>
      <c r="P360" s="149">
        <f>O360*H360</f>
        <v>0</v>
      </c>
      <c r="Q360" s="149">
        <v>5.0000000000000001E-4</v>
      </c>
      <c r="R360" s="149">
        <f>Q360*H360</f>
        <v>0.37004700000000001</v>
      </c>
      <c r="S360" s="149">
        <v>0</v>
      </c>
      <c r="T360" s="150">
        <f>S360*H360</f>
        <v>0</v>
      </c>
      <c r="AR360" s="151" t="s">
        <v>373</v>
      </c>
      <c r="AT360" s="151" t="s">
        <v>409</v>
      </c>
      <c r="AU360" s="151" t="s">
        <v>87</v>
      </c>
      <c r="AY360" s="17" t="s">
        <v>146</v>
      </c>
      <c r="BE360" s="152">
        <f>IF(N360="základná",J360,0)</f>
        <v>0</v>
      </c>
      <c r="BF360" s="152">
        <f>IF(N360="znížená",J360,0)</f>
        <v>0</v>
      </c>
      <c r="BG360" s="152">
        <f>IF(N360="zákl. prenesená",J360,0)</f>
        <v>0</v>
      </c>
      <c r="BH360" s="152">
        <f>IF(N360="zníž. prenesená",J360,0)</f>
        <v>0</v>
      </c>
      <c r="BI360" s="152">
        <f>IF(N360="nulová",J360,0)</f>
        <v>0</v>
      </c>
      <c r="BJ360" s="17" t="s">
        <v>87</v>
      </c>
      <c r="BK360" s="152">
        <f>ROUND(I360*H360,2)</f>
        <v>0</v>
      </c>
      <c r="BL360" s="17" t="s">
        <v>241</v>
      </c>
      <c r="BM360" s="151" t="s">
        <v>454</v>
      </c>
    </row>
    <row r="361" spans="2:65" s="12" customFormat="1">
      <c r="B361" s="153"/>
      <c r="D361" s="154" t="s">
        <v>154</v>
      </c>
      <c r="F361" s="156" t="s">
        <v>455</v>
      </c>
      <c r="H361" s="157">
        <v>740.09400000000005</v>
      </c>
      <c r="I361" s="158"/>
      <c r="L361" s="153"/>
      <c r="M361" s="159"/>
      <c r="T361" s="160"/>
      <c r="AT361" s="155" t="s">
        <v>154</v>
      </c>
      <c r="AU361" s="155" t="s">
        <v>87</v>
      </c>
      <c r="AV361" s="12" t="s">
        <v>87</v>
      </c>
      <c r="AW361" s="12" t="s">
        <v>3</v>
      </c>
      <c r="AX361" s="12" t="s">
        <v>79</v>
      </c>
      <c r="AY361" s="155" t="s">
        <v>146</v>
      </c>
    </row>
    <row r="362" spans="2:65" s="1" customFormat="1" ht="24.2" customHeight="1">
      <c r="B362" s="138"/>
      <c r="C362" s="139" t="s">
        <v>456</v>
      </c>
      <c r="D362" s="139" t="s">
        <v>148</v>
      </c>
      <c r="E362" s="140" t="s">
        <v>457</v>
      </c>
      <c r="F362" s="141" t="s">
        <v>458</v>
      </c>
      <c r="G362" s="142" t="s">
        <v>459</v>
      </c>
      <c r="H362" s="192"/>
      <c r="I362" s="144"/>
      <c r="J362" s="145">
        <f>ROUND(I362*H362,2)</f>
        <v>0</v>
      </c>
      <c r="K362" s="146"/>
      <c r="L362" s="32"/>
      <c r="M362" s="147" t="s">
        <v>1</v>
      </c>
      <c r="N362" s="148" t="s">
        <v>38</v>
      </c>
      <c r="P362" s="149">
        <f>O362*H362</f>
        <v>0</v>
      </c>
      <c r="Q362" s="149">
        <v>0</v>
      </c>
      <c r="R362" s="149">
        <f>Q362*H362</f>
        <v>0</v>
      </c>
      <c r="S362" s="149">
        <v>0</v>
      </c>
      <c r="T362" s="150">
        <f>S362*H362</f>
        <v>0</v>
      </c>
      <c r="AR362" s="151" t="s">
        <v>241</v>
      </c>
      <c r="AT362" s="151" t="s">
        <v>148</v>
      </c>
      <c r="AU362" s="151" t="s">
        <v>87</v>
      </c>
      <c r="AY362" s="17" t="s">
        <v>146</v>
      </c>
      <c r="BE362" s="152">
        <f>IF(N362="základná",J362,0)</f>
        <v>0</v>
      </c>
      <c r="BF362" s="152">
        <f>IF(N362="znížená",J362,0)</f>
        <v>0</v>
      </c>
      <c r="BG362" s="152">
        <f>IF(N362="zákl. prenesená",J362,0)</f>
        <v>0</v>
      </c>
      <c r="BH362" s="152">
        <f>IF(N362="zníž. prenesená",J362,0)</f>
        <v>0</v>
      </c>
      <c r="BI362" s="152">
        <f>IF(N362="nulová",J362,0)</f>
        <v>0</v>
      </c>
      <c r="BJ362" s="17" t="s">
        <v>87</v>
      </c>
      <c r="BK362" s="152">
        <f>ROUND(I362*H362,2)</f>
        <v>0</v>
      </c>
      <c r="BL362" s="17" t="s">
        <v>241</v>
      </c>
      <c r="BM362" s="151" t="s">
        <v>460</v>
      </c>
    </row>
    <row r="363" spans="2:65" s="11" customFormat="1" ht="22.9" customHeight="1">
      <c r="B363" s="126"/>
      <c r="D363" s="127" t="s">
        <v>70</v>
      </c>
      <c r="E363" s="136" t="s">
        <v>461</v>
      </c>
      <c r="F363" s="136" t="s">
        <v>462</v>
      </c>
      <c r="I363" s="129"/>
      <c r="J363" s="137">
        <f>BK363</f>
        <v>0</v>
      </c>
      <c r="L363" s="126"/>
      <c r="M363" s="131"/>
      <c r="P363" s="132">
        <f>SUM(P364:P378)</f>
        <v>0</v>
      </c>
      <c r="R363" s="132">
        <f>SUM(R364:R378)</f>
        <v>0.22051200000000001</v>
      </c>
      <c r="T363" s="133">
        <f>SUM(T364:T378)</f>
        <v>0</v>
      </c>
      <c r="AR363" s="127" t="s">
        <v>87</v>
      </c>
      <c r="AT363" s="134" t="s">
        <v>70</v>
      </c>
      <c r="AU363" s="134" t="s">
        <v>79</v>
      </c>
      <c r="AY363" s="127" t="s">
        <v>146</v>
      </c>
      <c r="BK363" s="135">
        <f>SUM(BK364:BK378)</f>
        <v>0</v>
      </c>
    </row>
    <row r="364" spans="2:65" s="1" customFormat="1" ht="24.2" customHeight="1">
      <c r="B364" s="138"/>
      <c r="C364" s="139" t="s">
        <v>463</v>
      </c>
      <c r="D364" s="139" t="s">
        <v>148</v>
      </c>
      <c r="E364" s="140" t="s">
        <v>464</v>
      </c>
      <c r="F364" s="141" t="s">
        <v>465</v>
      </c>
      <c r="G364" s="142" t="s">
        <v>416</v>
      </c>
      <c r="H364" s="143">
        <v>19.2</v>
      </c>
      <c r="I364" s="144"/>
      <c r="J364" s="145">
        <f>ROUND(I364*H364,2)</f>
        <v>0</v>
      </c>
      <c r="K364" s="146"/>
      <c r="L364" s="32"/>
      <c r="M364" s="147" t="s">
        <v>1</v>
      </c>
      <c r="N364" s="148" t="s">
        <v>38</v>
      </c>
      <c r="P364" s="149">
        <f>O364*H364</f>
        <v>0</v>
      </c>
      <c r="Q364" s="149">
        <v>2.7200000000000002E-3</v>
      </c>
      <c r="R364" s="149">
        <f>Q364*H364</f>
        <v>5.2224E-2</v>
      </c>
      <c r="S364" s="149">
        <v>0</v>
      </c>
      <c r="T364" s="150">
        <f>S364*H364</f>
        <v>0</v>
      </c>
      <c r="AR364" s="151" t="s">
        <v>241</v>
      </c>
      <c r="AT364" s="151" t="s">
        <v>148</v>
      </c>
      <c r="AU364" s="151" t="s">
        <v>87</v>
      </c>
      <c r="AY364" s="17" t="s">
        <v>146</v>
      </c>
      <c r="BE364" s="152">
        <f>IF(N364="základná",J364,0)</f>
        <v>0</v>
      </c>
      <c r="BF364" s="152">
        <f>IF(N364="znížená",J364,0)</f>
        <v>0</v>
      </c>
      <c r="BG364" s="152">
        <f>IF(N364="zákl. prenesená",J364,0)</f>
        <v>0</v>
      </c>
      <c r="BH364" s="152">
        <f>IF(N364="zníž. prenesená",J364,0)</f>
        <v>0</v>
      </c>
      <c r="BI364" s="152">
        <f>IF(N364="nulová",J364,0)</f>
        <v>0</v>
      </c>
      <c r="BJ364" s="17" t="s">
        <v>87</v>
      </c>
      <c r="BK364" s="152">
        <f>ROUND(I364*H364,2)</f>
        <v>0</v>
      </c>
      <c r="BL364" s="17" t="s">
        <v>241</v>
      </c>
      <c r="BM364" s="151" t="s">
        <v>466</v>
      </c>
    </row>
    <row r="365" spans="2:65" s="1" customFormat="1" ht="24.2" customHeight="1">
      <c r="B365" s="138"/>
      <c r="C365" s="139" t="s">
        <v>467</v>
      </c>
      <c r="D365" s="139" t="s">
        <v>148</v>
      </c>
      <c r="E365" s="140" t="s">
        <v>468</v>
      </c>
      <c r="F365" s="141" t="s">
        <v>469</v>
      </c>
      <c r="G365" s="142" t="s">
        <v>416</v>
      </c>
      <c r="H365" s="143">
        <v>38.4</v>
      </c>
      <c r="I365" s="144"/>
      <c r="J365" s="145">
        <f>ROUND(I365*H365,2)</f>
        <v>0</v>
      </c>
      <c r="K365" s="146"/>
      <c r="L365" s="32"/>
      <c r="M365" s="147" t="s">
        <v>1</v>
      </c>
      <c r="N365" s="148" t="s">
        <v>38</v>
      </c>
      <c r="P365" s="149">
        <f>O365*H365</f>
        <v>0</v>
      </c>
      <c r="Q365" s="149">
        <v>2.47E-3</v>
      </c>
      <c r="R365" s="149">
        <f>Q365*H365</f>
        <v>9.4848000000000002E-2</v>
      </c>
      <c r="S365" s="149">
        <v>0</v>
      </c>
      <c r="T365" s="150">
        <f>S365*H365</f>
        <v>0</v>
      </c>
      <c r="AR365" s="151" t="s">
        <v>241</v>
      </c>
      <c r="AT365" s="151" t="s">
        <v>148</v>
      </c>
      <c r="AU365" s="151" t="s">
        <v>87</v>
      </c>
      <c r="AY365" s="17" t="s">
        <v>146</v>
      </c>
      <c r="BE365" s="152">
        <f>IF(N365="základná",J365,0)</f>
        <v>0</v>
      </c>
      <c r="BF365" s="152">
        <f>IF(N365="znížená",J365,0)</f>
        <v>0</v>
      </c>
      <c r="BG365" s="152">
        <f>IF(N365="zákl. prenesená",J365,0)</f>
        <v>0</v>
      </c>
      <c r="BH365" s="152">
        <f>IF(N365="zníž. prenesená",J365,0)</f>
        <v>0</v>
      </c>
      <c r="BI365" s="152">
        <f>IF(N365="nulová",J365,0)</f>
        <v>0</v>
      </c>
      <c r="BJ365" s="17" t="s">
        <v>87</v>
      </c>
      <c r="BK365" s="152">
        <f>ROUND(I365*H365,2)</f>
        <v>0</v>
      </c>
      <c r="BL365" s="17" t="s">
        <v>241</v>
      </c>
      <c r="BM365" s="151" t="s">
        <v>470</v>
      </c>
    </row>
    <row r="366" spans="2:65" s="12" customFormat="1">
      <c r="B366" s="153"/>
      <c r="D366" s="154" t="s">
        <v>154</v>
      </c>
      <c r="E366" s="155" t="s">
        <v>1</v>
      </c>
      <c r="F366" s="156" t="s">
        <v>471</v>
      </c>
      <c r="H366" s="157">
        <v>38.4</v>
      </c>
      <c r="I366" s="158"/>
      <c r="L366" s="153"/>
      <c r="M366" s="159"/>
      <c r="T366" s="160"/>
      <c r="AT366" s="155" t="s">
        <v>154</v>
      </c>
      <c r="AU366" s="155" t="s">
        <v>87</v>
      </c>
      <c r="AV366" s="12" t="s">
        <v>87</v>
      </c>
      <c r="AW366" s="12" t="s">
        <v>28</v>
      </c>
      <c r="AX366" s="12" t="s">
        <v>79</v>
      </c>
      <c r="AY366" s="155" t="s">
        <v>146</v>
      </c>
    </row>
    <row r="367" spans="2:65" s="1" customFormat="1" ht="24.2" customHeight="1">
      <c r="B367" s="138"/>
      <c r="C367" s="139" t="s">
        <v>472</v>
      </c>
      <c r="D367" s="139" t="s">
        <v>148</v>
      </c>
      <c r="E367" s="140" t="s">
        <v>473</v>
      </c>
      <c r="F367" s="141" t="s">
        <v>474</v>
      </c>
      <c r="G367" s="142" t="s">
        <v>406</v>
      </c>
      <c r="H367" s="143">
        <v>6</v>
      </c>
      <c r="I367" s="144"/>
      <c r="J367" s="145">
        <f>ROUND(I367*H367,2)</f>
        <v>0</v>
      </c>
      <c r="K367" s="146"/>
      <c r="L367" s="32"/>
      <c r="M367" s="147" t="s">
        <v>1</v>
      </c>
      <c r="N367" s="148" t="s">
        <v>38</v>
      </c>
      <c r="P367" s="149">
        <f>O367*H367</f>
        <v>0</v>
      </c>
      <c r="Q367" s="149">
        <v>1.06E-3</v>
      </c>
      <c r="R367" s="149">
        <f>Q367*H367</f>
        <v>6.3599999999999993E-3</v>
      </c>
      <c r="S367" s="149">
        <v>0</v>
      </c>
      <c r="T367" s="150">
        <f>S367*H367</f>
        <v>0</v>
      </c>
      <c r="AR367" s="151" t="s">
        <v>241</v>
      </c>
      <c r="AT367" s="151" t="s">
        <v>148</v>
      </c>
      <c r="AU367" s="151" t="s">
        <v>87</v>
      </c>
      <c r="AY367" s="17" t="s">
        <v>146</v>
      </c>
      <c r="BE367" s="152">
        <f>IF(N367="základná",J367,0)</f>
        <v>0</v>
      </c>
      <c r="BF367" s="152">
        <f>IF(N367="znížená",J367,0)</f>
        <v>0</v>
      </c>
      <c r="BG367" s="152">
        <f>IF(N367="zákl. prenesená",J367,0)</f>
        <v>0</v>
      </c>
      <c r="BH367" s="152">
        <f>IF(N367="zníž. prenesená",J367,0)</f>
        <v>0</v>
      </c>
      <c r="BI367" s="152">
        <f>IF(N367="nulová",J367,0)</f>
        <v>0</v>
      </c>
      <c r="BJ367" s="17" t="s">
        <v>87</v>
      </c>
      <c r="BK367" s="152">
        <f>ROUND(I367*H367,2)</f>
        <v>0</v>
      </c>
      <c r="BL367" s="17" t="s">
        <v>241</v>
      </c>
      <c r="BM367" s="151" t="s">
        <v>475</v>
      </c>
    </row>
    <row r="368" spans="2:65" s="12" customFormat="1">
      <c r="B368" s="153"/>
      <c r="D368" s="154" t="s">
        <v>154</v>
      </c>
      <c r="E368" s="155" t="s">
        <v>1</v>
      </c>
      <c r="F368" s="156" t="s">
        <v>476</v>
      </c>
      <c r="H368" s="157">
        <v>6</v>
      </c>
      <c r="I368" s="158"/>
      <c r="L368" s="153"/>
      <c r="M368" s="159"/>
      <c r="T368" s="160"/>
      <c r="AT368" s="155" t="s">
        <v>154</v>
      </c>
      <c r="AU368" s="155" t="s">
        <v>87</v>
      </c>
      <c r="AV368" s="12" t="s">
        <v>87</v>
      </c>
      <c r="AW368" s="12" t="s">
        <v>28</v>
      </c>
      <c r="AX368" s="12" t="s">
        <v>79</v>
      </c>
      <c r="AY368" s="155" t="s">
        <v>146</v>
      </c>
    </row>
    <row r="369" spans="2:65" s="1" customFormat="1" ht="24.2" customHeight="1">
      <c r="B369" s="138"/>
      <c r="C369" s="139" t="s">
        <v>477</v>
      </c>
      <c r="D369" s="139" t="s">
        <v>148</v>
      </c>
      <c r="E369" s="140" t="s">
        <v>478</v>
      </c>
      <c r="F369" s="141" t="s">
        <v>479</v>
      </c>
      <c r="G369" s="142" t="s">
        <v>406</v>
      </c>
      <c r="H369" s="143">
        <v>6</v>
      </c>
      <c r="I369" s="144"/>
      <c r="J369" s="145">
        <f>ROUND(I369*H369,2)</f>
        <v>0</v>
      </c>
      <c r="K369" s="146"/>
      <c r="L369" s="32"/>
      <c r="M369" s="147" t="s">
        <v>1</v>
      </c>
      <c r="N369" s="148" t="s">
        <v>38</v>
      </c>
      <c r="P369" s="149">
        <f>O369*H369</f>
        <v>0</v>
      </c>
      <c r="Q369" s="149">
        <v>1E-4</v>
      </c>
      <c r="R369" s="149">
        <f>Q369*H369</f>
        <v>6.0000000000000006E-4</v>
      </c>
      <c r="S369" s="149">
        <v>0</v>
      </c>
      <c r="T369" s="150">
        <f>S369*H369</f>
        <v>0</v>
      </c>
      <c r="AR369" s="151" t="s">
        <v>241</v>
      </c>
      <c r="AT369" s="151" t="s">
        <v>148</v>
      </c>
      <c r="AU369" s="151" t="s">
        <v>87</v>
      </c>
      <c r="AY369" s="17" t="s">
        <v>146</v>
      </c>
      <c r="BE369" s="152">
        <f>IF(N369="základná",J369,0)</f>
        <v>0</v>
      </c>
      <c r="BF369" s="152">
        <f>IF(N369="znížená",J369,0)</f>
        <v>0</v>
      </c>
      <c r="BG369" s="152">
        <f>IF(N369="zákl. prenesená",J369,0)</f>
        <v>0</v>
      </c>
      <c r="BH369" s="152">
        <f>IF(N369="zníž. prenesená",J369,0)</f>
        <v>0</v>
      </c>
      <c r="BI369" s="152">
        <f>IF(N369="nulová",J369,0)</f>
        <v>0</v>
      </c>
      <c r="BJ369" s="17" t="s">
        <v>87</v>
      </c>
      <c r="BK369" s="152">
        <f>ROUND(I369*H369,2)</f>
        <v>0</v>
      </c>
      <c r="BL369" s="17" t="s">
        <v>241</v>
      </c>
      <c r="BM369" s="151" t="s">
        <v>480</v>
      </c>
    </row>
    <row r="370" spans="2:65" s="12" customFormat="1">
      <c r="B370" s="153"/>
      <c r="D370" s="154" t="s">
        <v>154</v>
      </c>
      <c r="E370" s="155" t="s">
        <v>1</v>
      </c>
      <c r="F370" s="156" t="s">
        <v>476</v>
      </c>
      <c r="H370" s="157">
        <v>6</v>
      </c>
      <c r="I370" s="158"/>
      <c r="L370" s="153"/>
      <c r="M370" s="159"/>
      <c r="T370" s="160"/>
      <c r="AT370" s="155" t="s">
        <v>154</v>
      </c>
      <c r="AU370" s="155" t="s">
        <v>87</v>
      </c>
      <c r="AV370" s="12" t="s">
        <v>87</v>
      </c>
      <c r="AW370" s="12" t="s">
        <v>28</v>
      </c>
      <c r="AX370" s="12" t="s">
        <v>79</v>
      </c>
      <c r="AY370" s="155" t="s">
        <v>146</v>
      </c>
    </row>
    <row r="371" spans="2:65" s="1" customFormat="1" ht="24.2" customHeight="1">
      <c r="B371" s="138"/>
      <c r="C371" s="181" t="s">
        <v>481</v>
      </c>
      <c r="D371" s="181" t="s">
        <v>409</v>
      </c>
      <c r="E371" s="182" t="s">
        <v>482</v>
      </c>
      <c r="F371" s="183" t="s">
        <v>483</v>
      </c>
      <c r="G371" s="184" t="s">
        <v>406</v>
      </c>
      <c r="H371" s="185">
        <v>6</v>
      </c>
      <c r="I371" s="186"/>
      <c r="J371" s="187">
        <f>ROUND(I371*H371,2)</f>
        <v>0</v>
      </c>
      <c r="K371" s="188"/>
      <c r="L371" s="189"/>
      <c r="M371" s="190" t="s">
        <v>1</v>
      </c>
      <c r="N371" s="191" t="s">
        <v>38</v>
      </c>
      <c r="P371" s="149">
        <f>O371*H371</f>
        <v>0</v>
      </c>
      <c r="Q371" s="149">
        <v>6.9999999999999999E-4</v>
      </c>
      <c r="R371" s="149">
        <f>Q371*H371</f>
        <v>4.1999999999999997E-3</v>
      </c>
      <c r="S371" s="149">
        <v>0</v>
      </c>
      <c r="T371" s="150">
        <f>S371*H371</f>
        <v>0</v>
      </c>
      <c r="AR371" s="151" t="s">
        <v>373</v>
      </c>
      <c r="AT371" s="151" t="s">
        <v>409</v>
      </c>
      <c r="AU371" s="151" t="s">
        <v>87</v>
      </c>
      <c r="AY371" s="17" t="s">
        <v>146</v>
      </c>
      <c r="BE371" s="152">
        <f>IF(N371="základná",J371,0)</f>
        <v>0</v>
      </c>
      <c r="BF371" s="152">
        <f>IF(N371="znížená",J371,0)</f>
        <v>0</v>
      </c>
      <c r="BG371" s="152">
        <f>IF(N371="zákl. prenesená",J371,0)</f>
        <v>0</v>
      </c>
      <c r="BH371" s="152">
        <f>IF(N371="zníž. prenesená",J371,0)</f>
        <v>0</v>
      </c>
      <c r="BI371" s="152">
        <f>IF(N371="nulová",J371,0)</f>
        <v>0</v>
      </c>
      <c r="BJ371" s="17" t="s">
        <v>87</v>
      </c>
      <c r="BK371" s="152">
        <f>ROUND(I371*H371,2)</f>
        <v>0</v>
      </c>
      <c r="BL371" s="17" t="s">
        <v>241</v>
      </c>
      <c r="BM371" s="151" t="s">
        <v>484</v>
      </c>
    </row>
    <row r="372" spans="2:65" s="1" customFormat="1" ht="33" customHeight="1">
      <c r="B372" s="138"/>
      <c r="C372" s="139" t="s">
        <v>485</v>
      </c>
      <c r="D372" s="139" t="s">
        <v>148</v>
      </c>
      <c r="E372" s="140" t="s">
        <v>486</v>
      </c>
      <c r="F372" s="141" t="s">
        <v>487</v>
      </c>
      <c r="G372" s="142" t="s">
        <v>406</v>
      </c>
      <c r="H372" s="143">
        <v>6</v>
      </c>
      <c r="I372" s="144"/>
      <c r="J372" s="145">
        <f>ROUND(I372*H372,2)</f>
        <v>0</v>
      </c>
      <c r="K372" s="146"/>
      <c r="L372" s="32"/>
      <c r="M372" s="147" t="s">
        <v>1</v>
      </c>
      <c r="N372" s="148" t="s">
        <v>38</v>
      </c>
      <c r="P372" s="149">
        <f>O372*H372</f>
        <v>0</v>
      </c>
      <c r="Q372" s="149">
        <v>1E-4</v>
      </c>
      <c r="R372" s="149">
        <f>Q372*H372</f>
        <v>6.0000000000000006E-4</v>
      </c>
      <c r="S372" s="149">
        <v>0</v>
      </c>
      <c r="T372" s="150">
        <f>S372*H372</f>
        <v>0</v>
      </c>
      <c r="AR372" s="151" t="s">
        <v>241</v>
      </c>
      <c r="AT372" s="151" t="s">
        <v>148</v>
      </c>
      <c r="AU372" s="151" t="s">
        <v>87</v>
      </c>
      <c r="AY372" s="17" t="s">
        <v>146</v>
      </c>
      <c r="BE372" s="152">
        <f>IF(N372="základná",J372,0)</f>
        <v>0</v>
      </c>
      <c r="BF372" s="152">
        <f>IF(N372="znížená",J372,0)</f>
        <v>0</v>
      </c>
      <c r="BG372" s="152">
        <f>IF(N372="zákl. prenesená",J372,0)</f>
        <v>0</v>
      </c>
      <c r="BH372" s="152">
        <f>IF(N372="zníž. prenesená",J372,0)</f>
        <v>0</v>
      </c>
      <c r="BI372" s="152">
        <f>IF(N372="nulová",J372,0)</f>
        <v>0</v>
      </c>
      <c r="BJ372" s="17" t="s">
        <v>87</v>
      </c>
      <c r="BK372" s="152">
        <f>ROUND(I372*H372,2)</f>
        <v>0</v>
      </c>
      <c r="BL372" s="17" t="s">
        <v>241</v>
      </c>
      <c r="BM372" s="151" t="s">
        <v>488</v>
      </c>
    </row>
    <row r="373" spans="2:65" s="12" customFormat="1">
      <c r="B373" s="153"/>
      <c r="D373" s="154" t="s">
        <v>154</v>
      </c>
      <c r="E373" s="155" t="s">
        <v>1</v>
      </c>
      <c r="F373" s="156" t="s">
        <v>476</v>
      </c>
      <c r="H373" s="157">
        <v>6</v>
      </c>
      <c r="I373" s="158"/>
      <c r="L373" s="153"/>
      <c r="M373" s="159"/>
      <c r="T373" s="160"/>
      <c r="AT373" s="155" t="s">
        <v>154</v>
      </c>
      <c r="AU373" s="155" t="s">
        <v>87</v>
      </c>
      <c r="AV373" s="12" t="s">
        <v>87</v>
      </c>
      <c r="AW373" s="12" t="s">
        <v>28</v>
      </c>
      <c r="AX373" s="12" t="s">
        <v>79</v>
      </c>
      <c r="AY373" s="155" t="s">
        <v>146</v>
      </c>
    </row>
    <row r="374" spans="2:65" s="1" customFormat="1" ht="33" customHeight="1">
      <c r="B374" s="138"/>
      <c r="C374" s="181" t="s">
        <v>489</v>
      </c>
      <c r="D374" s="181" t="s">
        <v>409</v>
      </c>
      <c r="E374" s="182" t="s">
        <v>490</v>
      </c>
      <c r="F374" s="183" t="s">
        <v>491</v>
      </c>
      <c r="G374" s="184" t="s">
        <v>406</v>
      </c>
      <c r="H374" s="185">
        <v>6</v>
      </c>
      <c r="I374" s="186"/>
      <c r="J374" s="187">
        <f>ROUND(I374*H374,2)</f>
        <v>0</v>
      </c>
      <c r="K374" s="188"/>
      <c r="L374" s="189"/>
      <c r="M374" s="190" t="s">
        <v>1</v>
      </c>
      <c r="N374" s="191" t="s">
        <v>38</v>
      </c>
      <c r="P374" s="149">
        <f>O374*H374</f>
        <v>0</v>
      </c>
      <c r="Q374" s="149">
        <v>5.1999999999999995E-4</v>
      </c>
      <c r="R374" s="149">
        <f>Q374*H374</f>
        <v>3.1199999999999995E-3</v>
      </c>
      <c r="S374" s="149">
        <v>0</v>
      </c>
      <c r="T374" s="150">
        <f>S374*H374</f>
        <v>0</v>
      </c>
      <c r="AR374" s="151" t="s">
        <v>373</v>
      </c>
      <c r="AT374" s="151" t="s">
        <v>409</v>
      </c>
      <c r="AU374" s="151" t="s">
        <v>87</v>
      </c>
      <c r="AY374" s="17" t="s">
        <v>146</v>
      </c>
      <c r="BE374" s="152">
        <f>IF(N374="základná",J374,0)</f>
        <v>0</v>
      </c>
      <c r="BF374" s="152">
        <f>IF(N374="znížená",J374,0)</f>
        <v>0</v>
      </c>
      <c r="BG374" s="152">
        <f>IF(N374="zákl. prenesená",J374,0)</f>
        <v>0</v>
      </c>
      <c r="BH374" s="152">
        <f>IF(N374="zníž. prenesená",J374,0)</f>
        <v>0</v>
      </c>
      <c r="BI374" s="152">
        <f>IF(N374="nulová",J374,0)</f>
        <v>0</v>
      </c>
      <c r="BJ374" s="17" t="s">
        <v>87</v>
      </c>
      <c r="BK374" s="152">
        <f>ROUND(I374*H374,2)</f>
        <v>0</v>
      </c>
      <c r="BL374" s="17" t="s">
        <v>241</v>
      </c>
      <c r="BM374" s="151" t="s">
        <v>492</v>
      </c>
    </row>
    <row r="375" spans="2:65" s="1" customFormat="1" ht="24.2" customHeight="1">
      <c r="B375" s="138"/>
      <c r="C375" s="139" t="s">
        <v>493</v>
      </c>
      <c r="D375" s="139" t="s">
        <v>148</v>
      </c>
      <c r="E375" s="140" t="s">
        <v>494</v>
      </c>
      <c r="F375" s="141" t="s">
        <v>495</v>
      </c>
      <c r="G375" s="142" t="s">
        <v>416</v>
      </c>
      <c r="H375" s="143">
        <v>24</v>
      </c>
      <c r="I375" s="144"/>
      <c r="J375" s="145">
        <f>ROUND(I375*H375,2)</f>
        <v>0</v>
      </c>
      <c r="K375" s="146"/>
      <c r="L375" s="32"/>
      <c r="M375" s="147" t="s">
        <v>1</v>
      </c>
      <c r="N375" s="148" t="s">
        <v>38</v>
      </c>
      <c r="P375" s="149">
        <f>O375*H375</f>
        <v>0</v>
      </c>
      <c r="Q375" s="149">
        <v>2.4399999999999999E-3</v>
      </c>
      <c r="R375" s="149">
        <f>Q375*H375</f>
        <v>5.8560000000000001E-2</v>
      </c>
      <c r="S375" s="149">
        <v>0</v>
      </c>
      <c r="T375" s="150">
        <f>S375*H375</f>
        <v>0</v>
      </c>
      <c r="AR375" s="151" t="s">
        <v>241</v>
      </c>
      <c r="AT375" s="151" t="s">
        <v>148</v>
      </c>
      <c r="AU375" s="151" t="s">
        <v>87</v>
      </c>
      <c r="AY375" s="17" t="s">
        <v>146</v>
      </c>
      <c r="BE375" s="152">
        <f>IF(N375="základná",J375,0)</f>
        <v>0</v>
      </c>
      <c r="BF375" s="152">
        <f>IF(N375="znížená",J375,0)</f>
        <v>0</v>
      </c>
      <c r="BG375" s="152">
        <f>IF(N375="zákl. prenesená",J375,0)</f>
        <v>0</v>
      </c>
      <c r="BH375" s="152">
        <f>IF(N375="zníž. prenesená",J375,0)</f>
        <v>0</v>
      </c>
      <c r="BI375" s="152">
        <f>IF(N375="nulová",J375,0)</f>
        <v>0</v>
      </c>
      <c r="BJ375" s="17" t="s">
        <v>87</v>
      </c>
      <c r="BK375" s="152">
        <f>ROUND(I375*H375,2)</f>
        <v>0</v>
      </c>
      <c r="BL375" s="17" t="s">
        <v>241</v>
      </c>
      <c r="BM375" s="151" t="s">
        <v>496</v>
      </c>
    </row>
    <row r="376" spans="2:65" s="13" customFormat="1">
      <c r="B376" s="161"/>
      <c r="D376" s="154" t="s">
        <v>154</v>
      </c>
      <c r="E376" s="162" t="s">
        <v>1</v>
      </c>
      <c r="F376" s="163" t="s">
        <v>497</v>
      </c>
      <c r="H376" s="162" t="s">
        <v>1</v>
      </c>
      <c r="I376" s="164"/>
      <c r="L376" s="161"/>
      <c r="M376" s="165"/>
      <c r="T376" s="166"/>
      <c r="AT376" s="162" t="s">
        <v>154</v>
      </c>
      <c r="AU376" s="162" t="s">
        <v>87</v>
      </c>
      <c r="AV376" s="13" t="s">
        <v>79</v>
      </c>
      <c r="AW376" s="13" t="s">
        <v>28</v>
      </c>
      <c r="AX376" s="13" t="s">
        <v>71</v>
      </c>
      <c r="AY376" s="162" t="s">
        <v>146</v>
      </c>
    </row>
    <row r="377" spans="2:65" s="12" customFormat="1">
      <c r="B377" s="153"/>
      <c r="D377" s="154" t="s">
        <v>154</v>
      </c>
      <c r="E377" s="155" t="s">
        <v>1</v>
      </c>
      <c r="F377" s="156" t="s">
        <v>498</v>
      </c>
      <c r="H377" s="157">
        <v>24</v>
      </c>
      <c r="I377" s="158"/>
      <c r="L377" s="153"/>
      <c r="M377" s="159"/>
      <c r="T377" s="160"/>
      <c r="AT377" s="155" t="s">
        <v>154</v>
      </c>
      <c r="AU377" s="155" t="s">
        <v>87</v>
      </c>
      <c r="AV377" s="12" t="s">
        <v>87</v>
      </c>
      <c r="AW377" s="12" t="s">
        <v>28</v>
      </c>
      <c r="AX377" s="12" t="s">
        <v>79</v>
      </c>
      <c r="AY377" s="155" t="s">
        <v>146</v>
      </c>
    </row>
    <row r="378" spans="2:65" s="1" customFormat="1" ht="24.2" customHeight="1">
      <c r="B378" s="138"/>
      <c r="C378" s="139" t="s">
        <v>499</v>
      </c>
      <c r="D378" s="139" t="s">
        <v>148</v>
      </c>
      <c r="E378" s="140" t="s">
        <v>500</v>
      </c>
      <c r="F378" s="141" t="s">
        <v>501</v>
      </c>
      <c r="G378" s="142" t="s">
        <v>459</v>
      </c>
      <c r="H378" s="192"/>
      <c r="I378" s="144"/>
      <c r="J378" s="145">
        <f>ROUND(I378*H378,2)</f>
        <v>0</v>
      </c>
      <c r="K378" s="146"/>
      <c r="L378" s="32"/>
      <c r="M378" s="147" t="s">
        <v>1</v>
      </c>
      <c r="N378" s="148" t="s">
        <v>38</v>
      </c>
      <c r="P378" s="149">
        <f>O378*H378</f>
        <v>0</v>
      </c>
      <c r="Q378" s="149">
        <v>0</v>
      </c>
      <c r="R378" s="149">
        <f>Q378*H378</f>
        <v>0</v>
      </c>
      <c r="S378" s="149">
        <v>0</v>
      </c>
      <c r="T378" s="150">
        <f>S378*H378</f>
        <v>0</v>
      </c>
      <c r="AR378" s="151" t="s">
        <v>241</v>
      </c>
      <c r="AT378" s="151" t="s">
        <v>148</v>
      </c>
      <c r="AU378" s="151" t="s">
        <v>87</v>
      </c>
      <c r="AY378" s="17" t="s">
        <v>146</v>
      </c>
      <c r="BE378" s="152">
        <f>IF(N378="základná",J378,0)</f>
        <v>0</v>
      </c>
      <c r="BF378" s="152">
        <f>IF(N378="znížená",J378,0)</f>
        <v>0</v>
      </c>
      <c r="BG378" s="152">
        <f>IF(N378="zákl. prenesená",J378,0)</f>
        <v>0</v>
      </c>
      <c r="BH378" s="152">
        <f>IF(N378="zníž. prenesená",J378,0)</f>
        <v>0</v>
      </c>
      <c r="BI378" s="152">
        <f>IF(N378="nulová",J378,0)</f>
        <v>0</v>
      </c>
      <c r="BJ378" s="17" t="s">
        <v>87</v>
      </c>
      <c r="BK378" s="152">
        <f>ROUND(I378*H378,2)</f>
        <v>0</v>
      </c>
      <c r="BL378" s="17" t="s">
        <v>241</v>
      </c>
      <c r="BM378" s="151" t="s">
        <v>502</v>
      </c>
    </row>
    <row r="379" spans="2:65" s="11" customFormat="1" ht="22.9" customHeight="1">
      <c r="B379" s="126"/>
      <c r="D379" s="127" t="s">
        <v>70</v>
      </c>
      <c r="E379" s="136" t="s">
        <v>503</v>
      </c>
      <c r="F379" s="136" t="s">
        <v>504</v>
      </c>
      <c r="I379" s="129"/>
      <c r="J379" s="137">
        <f>BK379</f>
        <v>0</v>
      </c>
      <c r="L379" s="126"/>
      <c r="M379" s="131"/>
      <c r="P379" s="132">
        <f>SUM(P380:P390)</f>
        <v>0</v>
      </c>
      <c r="R379" s="132">
        <f>SUM(R380:R390)</f>
        <v>1.3020440999999998</v>
      </c>
      <c r="T379" s="133">
        <f>SUM(T380:T390)</f>
        <v>0</v>
      </c>
      <c r="AR379" s="127" t="s">
        <v>87</v>
      </c>
      <c r="AT379" s="134" t="s">
        <v>70</v>
      </c>
      <c r="AU379" s="134" t="s">
        <v>79</v>
      </c>
      <c r="AY379" s="127" t="s">
        <v>146</v>
      </c>
      <c r="BK379" s="135">
        <f>SUM(BK380:BK390)</f>
        <v>0</v>
      </c>
    </row>
    <row r="380" spans="2:65" s="1" customFormat="1" ht="33" customHeight="1">
      <c r="B380" s="138"/>
      <c r="C380" s="139" t="s">
        <v>505</v>
      </c>
      <c r="D380" s="139" t="s">
        <v>148</v>
      </c>
      <c r="E380" s="140" t="s">
        <v>506</v>
      </c>
      <c r="F380" s="141" t="s">
        <v>507</v>
      </c>
      <c r="G380" s="142" t="s">
        <v>224</v>
      </c>
      <c r="H380" s="143">
        <v>155.19</v>
      </c>
      <c r="I380" s="144"/>
      <c r="J380" s="145">
        <f>ROUND(I380*H380,2)</f>
        <v>0</v>
      </c>
      <c r="K380" s="146"/>
      <c r="L380" s="32"/>
      <c r="M380" s="147" t="s">
        <v>1</v>
      </c>
      <c r="N380" s="148" t="s">
        <v>38</v>
      </c>
      <c r="P380" s="149">
        <f>O380*H380</f>
        <v>0</v>
      </c>
      <c r="Q380" s="149">
        <v>3.0000000000000001E-5</v>
      </c>
      <c r="R380" s="149">
        <f>Q380*H380</f>
        <v>4.6557000000000005E-3</v>
      </c>
      <c r="S380" s="149">
        <v>0</v>
      </c>
      <c r="T380" s="150">
        <f>S380*H380</f>
        <v>0</v>
      </c>
      <c r="AR380" s="151" t="s">
        <v>241</v>
      </c>
      <c r="AT380" s="151" t="s">
        <v>148</v>
      </c>
      <c r="AU380" s="151" t="s">
        <v>87</v>
      </c>
      <c r="AY380" s="17" t="s">
        <v>146</v>
      </c>
      <c r="BE380" s="152">
        <f>IF(N380="základná",J380,0)</f>
        <v>0</v>
      </c>
      <c r="BF380" s="152">
        <f>IF(N380="znížená",J380,0)</f>
        <v>0</v>
      </c>
      <c r="BG380" s="152">
        <f>IF(N380="zákl. prenesená",J380,0)</f>
        <v>0</v>
      </c>
      <c r="BH380" s="152">
        <f>IF(N380="zníž. prenesená",J380,0)</f>
        <v>0</v>
      </c>
      <c r="BI380" s="152">
        <f>IF(N380="nulová",J380,0)</f>
        <v>0</v>
      </c>
      <c r="BJ380" s="17" t="s">
        <v>87</v>
      </c>
      <c r="BK380" s="152">
        <f>ROUND(I380*H380,2)</f>
        <v>0</v>
      </c>
      <c r="BL380" s="17" t="s">
        <v>241</v>
      </c>
      <c r="BM380" s="151" t="s">
        <v>508</v>
      </c>
    </row>
    <row r="381" spans="2:65" s="13" customFormat="1">
      <c r="B381" s="161"/>
      <c r="D381" s="154" t="s">
        <v>154</v>
      </c>
      <c r="E381" s="162" t="s">
        <v>1</v>
      </c>
      <c r="F381" s="163" t="s">
        <v>509</v>
      </c>
      <c r="H381" s="162" t="s">
        <v>1</v>
      </c>
      <c r="I381" s="164"/>
      <c r="L381" s="161"/>
      <c r="M381" s="165"/>
      <c r="T381" s="166"/>
      <c r="AT381" s="162" t="s">
        <v>154</v>
      </c>
      <c r="AU381" s="162" t="s">
        <v>87</v>
      </c>
      <c r="AV381" s="13" t="s">
        <v>79</v>
      </c>
      <c r="AW381" s="13" t="s">
        <v>28</v>
      </c>
      <c r="AX381" s="13" t="s">
        <v>71</v>
      </c>
      <c r="AY381" s="162" t="s">
        <v>146</v>
      </c>
    </row>
    <row r="382" spans="2:65" s="12" customFormat="1">
      <c r="B382" s="153"/>
      <c r="D382" s="154" t="s">
        <v>154</v>
      </c>
      <c r="E382" s="155" t="s">
        <v>1</v>
      </c>
      <c r="F382" s="156" t="s">
        <v>510</v>
      </c>
      <c r="H382" s="157">
        <v>31.85</v>
      </c>
      <c r="I382" s="158"/>
      <c r="L382" s="153"/>
      <c r="M382" s="159"/>
      <c r="T382" s="160"/>
      <c r="AT382" s="155" t="s">
        <v>154</v>
      </c>
      <c r="AU382" s="155" t="s">
        <v>87</v>
      </c>
      <c r="AV382" s="12" t="s">
        <v>87</v>
      </c>
      <c r="AW382" s="12" t="s">
        <v>28</v>
      </c>
      <c r="AX382" s="12" t="s">
        <v>71</v>
      </c>
      <c r="AY382" s="155" t="s">
        <v>146</v>
      </c>
    </row>
    <row r="383" spans="2:65" s="13" customFormat="1">
      <c r="B383" s="161"/>
      <c r="D383" s="154" t="s">
        <v>154</v>
      </c>
      <c r="E383" s="162" t="s">
        <v>1</v>
      </c>
      <c r="F383" s="163" t="s">
        <v>511</v>
      </c>
      <c r="H383" s="162" t="s">
        <v>1</v>
      </c>
      <c r="I383" s="164"/>
      <c r="L383" s="161"/>
      <c r="M383" s="165"/>
      <c r="T383" s="166"/>
      <c r="AT383" s="162" t="s">
        <v>154</v>
      </c>
      <c r="AU383" s="162" t="s">
        <v>87</v>
      </c>
      <c r="AV383" s="13" t="s">
        <v>79</v>
      </c>
      <c r="AW383" s="13" t="s">
        <v>28</v>
      </c>
      <c r="AX383" s="13" t="s">
        <v>71</v>
      </c>
      <c r="AY383" s="162" t="s">
        <v>146</v>
      </c>
    </row>
    <row r="384" spans="2:65" s="12" customFormat="1">
      <c r="B384" s="153"/>
      <c r="D384" s="154" t="s">
        <v>154</v>
      </c>
      <c r="E384" s="155" t="s">
        <v>1</v>
      </c>
      <c r="F384" s="156" t="s">
        <v>512</v>
      </c>
      <c r="H384" s="157">
        <v>56.78</v>
      </c>
      <c r="I384" s="158"/>
      <c r="L384" s="153"/>
      <c r="M384" s="159"/>
      <c r="T384" s="160"/>
      <c r="AT384" s="155" t="s">
        <v>154</v>
      </c>
      <c r="AU384" s="155" t="s">
        <v>87</v>
      </c>
      <c r="AV384" s="12" t="s">
        <v>87</v>
      </c>
      <c r="AW384" s="12" t="s">
        <v>28</v>
      </c>
      <c r="AX384" s="12" t="s">
        <v>71</v>
      </c>
      <c r="AY384" s="155" t="s">
        <v>146</v>
      </c>
    </row>
    <row r="385" spans="2:65" s="12" customFormat="1">
      <c r="B385" s="153"/>
      <c r="D385" s="154" t="s">
        <v>154</v>
      </c>
      <c r="E385" s="155" t="s">
        <v>1</v>
      </c>
      <c r="F385" s="156" t="s">
        <v>513</v>
      </c>
      <c r="H385" s="157">
        <v>37.44</v>
      </c>
      <c r="I385" s="158"/>
      <c r="L385" s="153"/>
      <c r="M385" s="159"/>
      <c r="T385" s="160"/>
      <c r="AT385" s="155" t="s">
        <v>154</v>
      </c>
      <c r="AU385" s="155" t="s">
        <v>87</v>
      </c>
      <c r="AV385" s="12" t="s">
        <v>87</v>
      </c>
      <c r="AW385" s="12" t="s">
        <v>28</v>
      </c>
      <c r="AX385" s="12" t="s">
        <v>71</v>
      </c>
      <c r="AY385" s="155" t="s">
        <v>146</v>
      </c>
    </row>
    <row r="386" spans="2:65" s="12" customFormat="1">
      <c r="B386" s="153"/>
      <c r="D386" s="154" t="s">
        <v>154</v>
      </c>
      <c r="E386" s="155" t="s">
        <v>1</v>
      </c>
      <c r="F386" s="156" t="s">
        <v>514</v>
      </c>
      <c r="H386" s="157">
        <v>21.3</v>
      </c>
      <c r="I386" s="158"/>
      <c r="L386" s="153"/>
      <c r="M386" s="159"/>
      <c r="T386" s="160"/>
      <c r="AT386" s="155" t="s">
        <v>154</v>
      </c>
      <c r="AU386" s="155" t="s">
        <v>87</v>
      </c>
      <c r="AV386" s="12" t="s">
        <v>87</v>
      </c>
      <c r="AW386" s="12" t="s">
        <v>28</v>
      </c>
      <c r="AX386" s="12" t="s">
        <v>71</v>
      </c>
      <c r="AY386" s="155" t="s">
        <v>146</v>
      </c>
    </row>
    <row r="387" spans="2:65" s="12" customFormat="1">
      <c r="B387" s="153"/>
      <c r="D387" s="154" t="s">
        <v>154</v>
      </c>
      <c r="E387" s="155" t="s">
        <v>1</v>
      </c>
      <c r="F387" s="156" t="s">
        <v>515</v>
      </c>
      <c r="H387" s="157">
        <v>7.82</v>
      </c>
      <c r="I387" s="158"/>
      <c r="L387" s="153"/>
      <c r="M387" s="159"/>
      <c r="T387" s="160"/>
      <c r="AT387" s="155" t="s">
        <v>154</v>
      </c>
      <c r="AU387" s="155" t="s">
        <v>87</v>
      </c>
      <c r="AV387" s="12" t="s">
        <v>87</v>
      </c>
      <c r="AW387" s="12" t="s">
        <v>28</v>
      </c>
      <c r="AX387" s="12" t="s">
        <v>71</v>
      </c>
      <c r="AY387" s="155" t="s">
        <v>146</v>
      </c>
    </row>
    <row r="388" spans="2:65" s="15" customFormat="1">
      <c r="B388" s="174"/>
      <c r="D388" s="154" t="s">
        <v>154</v>
      </c>
      <c r="E388" s="175" t="s">
        <v>1</v>
      </c>
      <c r="F388" s="176" t="s">
        <v>178</v>
      </c>
      <c r="H388" s="177">
        <v>155.19</v>
      </c>
      <c r="I388" s="178"/>
      <c r="L388" s="174"/>
      <c r="M388" s="179"/>
      <c r="T388" s="180"/>
      <c r="AT388" s="175" t="s">
        <v>154</v>
      </c>
      <c r="AU388" s="175" t="s">
        <v>87</v>
      </c>
      <c r="AV388" s="15" t="s">
        <v>152</v>
      </c>
      <c r="AW388" s="15" t="s">
        <v>28</v>
      </c>
      <c r="AX388" s="15" t="s">
        <v>79</v>
      </c>
      <c r="AY388" s="175" t="s">
        <v>146</v>
      </c>
    </row>
    <row r="389" spans="2:65" s="1" customFormat="1" ht="33" customHeight="1">
      <c r="B389" s="138"/>
      <c r="C389" s="181" t="s">
        <v>516</v>
      </c>
      <c r="D389" s="181" t="s">
        <v>409</v>
      </c>
      <c r="E389" s="182" t="s">
        <v>517</v>
      </c>
      <c r="F389" s="183" t="s">
        <v>518</v>
      </c>
      <c r="G389" s="184" t="s">
        <v>224</v>
      </c>
      <c r="H389" s="185">
        <v>155.19</v>
      </c>
      <c r="I389" s="186"/>
      <c r="J389" s="187">
        <f>ROUND(I389*H389,2)</f>
        <v>0</v>
      </c>
      <c r="K389" s="188"/>
      <c r="L389" s="189"/>
      <c r="M389" s="190" t="s">
        <v>1</v>
      </c>
      <c r="N389" s="191" t="s">
        <v>38</v>
      </c>
      <c r="P389" s="149">
        <f>O389*H389</f>
        <v>0</v>
      </c>
      <c r="Q389" s="149">
        <v>8.3599999999999994E-3</v>
      </c>
      <c r="R389" s="149">
        <f>Q389*H389</f>
        <v>1.2973883999999998</v>
      </c>
      <c r="S389" s="149">
        <v>0</v>
      </c>
      <c r="T389" s="150">
        <f>S389*H389</f>
        <v>0</v>
      </c>
      <c r="AR389" s="151" t="s">
        <v>373</v>
      </c>
      <c r="AT389" s="151" t="s">
        <v>409</v>
      </c>
      <c r="AU389" s="151" t="s">
        <v>87</v>
      </c>
      <c r="AY389" s="17" t="s">
        <v>146</v>
      </c>
      <c r="BE389" s="152">
        <f>IF(N389="základná",J389,0)</f>
        <v>0</v>
      </c>
      <c r="BF389" s="152">
        <f>IF(N389="znížená",J389,0)</f>
        <v>0</v>
      </c>
      <c r="BG389" s="152">
        <f>IF(N389="zákl. prenesená",J389,0)</f>
        <v>0</v>
      </c>
      <c r="BH389" s="152">
        <f>IF(N389="zníž. prenesená",J389,0)</f>
        <v>0</v>
      </c>
      <c r="BI389" s="152">
        <f>IF(N389="nulová",J389,0)</f>
        <v>0</v>
      </c>
      <c r="BJ389" s="17" t="s">
        <v>87</v>
      </c>
      <c r="BK389" s="152">
        <f>ROUND(I389*H389,2)</f>
        <v>0</v>
      </c>
      <c r="BL389" s="17" t="s">
        <v>241</v>
      </c>
      <c r="BM389" s="151" t="s">
        <v>519</v>
      </c>
    </row>
    <row r="390" spans="2:65" s="1" customFormat="1" ht="24.2" customHeight="1">
      <c r="B390" s="138"/>
      <c r="C390" s="139" t="s">
        <v>520</v>
      </c>
      <c r="D390" s="139" t="s">
        <v>148</v>
      </c>
      <c r="E390" s="140" t="s">
        <v>521</v>
      </c>
      <c r="F390" s="141" t="s">
        <v>522</v>
      </c>
      <c r="G390" s="142" t="s">
        <v>459</v>
      </c>
      <c r="H390" s="192"/>
      <c r="I390" s="144"/>
      <c r="J390" s="145">
        <f>ROUND(I390*H390,2)</f>
        <v>0</v>
      </c>
      <c r="K390" s="146"/>
      <c r="L390" s="32"/>
      <c r="M390" s="147" t="s">
        <v>1</v>
      </c>
      <c r="N390" s="148" t="s">
        <v>38</v>
      </c>
      <c r="P390" s="149">
        <f>O390*H390</f>
        <v>0</v>
      </c>
      <c r="Q390" s="149">
        <v>0</v>
      </c>
      <c r="R390" s="149">
        <f>Q390*H390</f>
        <v>0</v>
      </c>
      <c r="S390" s="149">
        <v>0</v>
      </c>
      <c r="T390" s="150">
        <f>S390*H390</f>
        <v>0</v>
      </c>
      <c r="AR390" s="151" t="s">
        <v>241</v>
      </c>
      <c r="AT390" s="151" t="s">
        <v>148</v>
      </c>
      <c r="AU390" s="151" t="s">
        <v>87</v>
      </c>
      <c r="AY390" s="17" t="s">
        <v>146</v>
      </c>
      <c r="BE390" s="152">
        <f>IF(N390="základná",J390,0)</f>
        <v>0</v>
      </c>
      <c r="BF390" s="152">
        <f>IF(N390="znížená",J390,0)</f>
        <v>0</v>
      </c>
      <c r="BG390" s="152">
        <f>IF(N390="zákl. prenesená",J390,0)</f>
        <v>0</v>
      </c>
      <c r="BH390" s="152">
        <f>IF(N390="zníž. prenesená",J390,0)</f>
        <v>0</v>
      </c>
      <c r="BI390" s="152">
        <f>IF(N390="nulová",J390,0)</f>
        <v>0</v>
      </c>
      <c r="BJ390" s="17" t="s">
        <v>87</v>
      </c>
      <c r="BK390" s="152">
        <f>ROUND(I390*H390,2)</f>
        <v>0</v>
      </c>
      <c r="BL390" s="17" t="s">
        <v>241</v>
      </c>
      <c r="BM390" s="151" t="s">
        <v>523</v>
      </c>
    </row>
    <row r="391" spans="2:65" s="11" customFormat="1" ht="22.9" customHeight="1">
      <c r="B391" s="126"/>
      <c r="D391" s="127" t="s">
        <v>70</v>
      </c>
      <c r="E391" s="136" t="s">
        <v>524</v>
      </c>
      <c r="F391" s="136" t="s">
        <v>525</v>
      </c>
      <c r="I391" s="129"/>
      <c r="J391" s="137">
        <f>BK391</f>
        <v>0</v>
      </c>
      <c r="L391" s="126"/>
      <c r="M391" s="131"/>
      <c r="P391" s="132">
        <f>SUM(P392:P419)</f>
        <v>0</v>
      </c>
      <c r="R391" s="132">
        <f>SUM(R392:R419)</f>
        <v>9.5253067000000016</v>
      </c>
      <c r="T391" s="133">
        <f>SUM(T392:T419)</f>
        <v>0</v>
      </c>
      <c r="AR391" s="127" t="s">
        <v>87</v>
      </c>
      <c r="AT391" s="134" t="s">
        <v>70</v>
      </c>
      <c r="AU391" s="134" t="s">
        <v>79</v>
      </c>
      <c r="AY391" s="127" t="s">
        <v>146</v>
      </c>
      <c r="BK391" s="135">
        <f>SUM(BK392:BK419)</f>
        <v>0</v>
      </c>
    </row>
    <row r="392" spans="2:65" s="1" customFormat="1" ht="24.2" customHeight="1">
      <c r="B392" s="138"/>
      <c r="C392" s="139" t="s">
        <v>526</v>
      </c>
      <c r="D392" s="139" t="s">
        <v>148</v>
      </c>
      <c r="E392" s="140" t="s">
        <v>527</v>
      </c>
      <c r="F392" s="141" t="s">
        <v>528</v>
      </c>
      <c r="G392" s="142" t="s">
        <v>224</v>
      </c>
      <c r="H392" s="143">
        <v>403.5</v>
      </c>
      <c r="I392" s="144"/>
      <c r="J392" s="145">
        <f>ROUND(I392*H392,2)</f>
        <v>0</v>
      </c>
      <c r="K392" s="146"/>
      <c r="L392" s="32"/>
      <c r="M392" s="147" t="s">
        <v>1</v>
      </c>
      <c r="N392" s="148" t="s">
        <v>38</v>
      </c>
      <c r="P392" s="149">
        <f>O392*H392</f>
        <v>0</v>
      </c>
      <c r="Q392" s="149">
        <v>4.0000000000000002E-4</v>
      </c>
      <c r="R392" s="149">
        <f>Q392*H392</f>
        <v>0.16140000000000002</v>
      </c>
      <c r="S392" s="149">
        <v>0</v>
      </c>
      <c r="T392" s="150">
        <f>S392*H392</f>
        <v>0</v>
      </c>
      <c r="AR392" s="151" t="s">
        <v>241</v>
      </c>
      <c r="AT392" s="151" t="s">
        <v>148</v>
      </c>
      <c r="AU392" s="151" t="s">
        <v>87</v>
      </c>
      <c r="AY392" s="17" t="s">
        <v>146</v>
      </c>
      <c r="BE392" s="152">
        <f>IF(N392="základná",J392,0)</f>
        <v>0</v>
      </c>
      <c r="BF392" s="152">
        <f>IF(N392="znížená",J392,0)</f>
        <v>0</v>
      </c>
      <c r="BG392" s="152">
        <f>IF(N392="zákl. prenesená",J392,0)</f>
        <v>0</v>
      </c>
      <c r="BH392" s="152">
        <f>IF(N392="zníž. prenesená",J392,0)</f>
        <v>0</v>
      </c>
      <c r="BI392" s="152">
        <f>IF(N392="nulová",J392,0)</f>
        <v>0</v>
      </c>
      <c r="BJ392" s="17" t="s">
        <v>87</v>
      </c>
      <c r="BK392" s="152">
        <f>ROUND(I392*H392,2)</f>
        <v>0</v>
      </c>
      <c r="BL392" s="17" t="s">
        <v>241</v>
      </c>
      <c r="BM392" s="151" t="s">
        <v>529</v>
      </c>
    </row>
    <row r="393" spans="2:65" s="13" customFormat="1">
      <c r="B393" s="161"/>
      <c r="D393" s="154" t="s">
        <v>154</v>
      </c>
      <c r="E393" s="162" t="s">
        <v>1</v>
      </c>
      <c r="F393" s="163" t="s">
        <v>530</v>
      </c>
      <c r="H393" s="162" t="s">
        <v>1</v>
      </c>
      <c r="I393" s="164"/>
      <c r="L393" s="161"/>
      <c r="M393" s="165"/>
      <c r="T393" s="166"/>
      <c r="AT393" s="162" t="s">
        <v>154</v>
      </c>
      <c r="AU393" s="162" t="s">
        <v>87</v>
      </c>
      <c r="AV393" s="13" t="s">
        <v>79</v>
      </c>
      <c r="AW393" s="13" t="s">
        <v>28</v>
      </c>
      <c r="AX393" s="13" t="s">
        <v>71</v>
      </c>
      <c r="AY393" s="162" t="s">
        <v>146</v>
      </c>
    </row>
    <row r="394" spans="2:65" s="12" customFormat="1">
      <c r="B394" s="153"/>
      <c r="D394" s="154" t="s">
        <v>154</v>
      </c>
      <c r="E394" s="155" t="s">
        <v>1</v>
      </c>
      <c r="F394" s="156" t="s">
        <v>531</v>
      </c>
      <c r="H394" s="157">
        <v>403.5</v>
      </c>
      <c r="I394" s="158"/>
      <c r="L394" s="153"/>
      <c r="M394" s="159"/>
      <c r="T394" s="160"/>
      <c r="AT394" s="155" t="s">
        <v>154</v>
      </c>
      <c r="AU394" s="155" t="s">
        <v>87</v>
      </c>
      <c r="AV394" s="12" t="s">
        <v>87</v>
      </c>
      <c r="AW394" s="12" t="s">
        <v>28</v>
      </c>
      <c r="AX394" s="12" t="s">
        <v>79</v>
      </c>
      <c r="AY394" s="155" t="s">
        <v>146</v>
      </c>
    </row>
    <row r="395" spans="2:65" s="1" customFormat="1" ht="49.15" customHeight="1">
      <c r="B395" s="138"/>
      <c r="C395" s="181" t="s">
        <v>532</v>
      </c>
      <c r="D395" s="181" t="s">
        <v>409</v>
      </c>
      <c r="E395" s="182" t="s">
        <v>533</v>
      </c>
      <c r="F395" s="183" t="s">
        <v>534</v>
      </c>
      <c r="G395" s="184" t="s">
        <v>224</v>
      </c>
      <c r="H395" s="185">
        <v>403.5</v>
      </c>
      <c r="I395" s="186"/>
      <c r="J395" s="187">
        <f>ROUND(I395*H395,2)</f>
        <v>0</v>
      </c>
      <c r="K395" s="188"/>
      <c r="L395" s="189"/>
      <c r="M395" s="190" t="s">
        <v>1</v>
      </c>
      <c r="N395" s="191" t="s">
        <v>38</v>
      </c>
      <c r="P395" s="149">
        <f>O395*H395</f>
        <v>0</v>
      </c>
      <c r="Q395" s="149">
        <v>1.1650000000000001E-2</v>
      </c>
      <c r="R395" s="149">
        <f>Q395*H395</f>
        <v>4.7007750000000001</v>
      </c>
      <c r="S395" s="149">
        <v>0</v>
      </c>
      <c r="T395" s="150">
        <f>S395*H395</f>
        <v>0</v>
      </c>
      <c r="AR395" s="151" t="s">
        <v>373</v>
      </c>
      <c r="AT395" s="151" t="s">
        <v>409</v>
      </c>
      <c r="AU395" s="151" t="s">
        <v>87</v>
      </c>
      <c r="AY395" s="17" t="s">
        <v>146</v>
      </c>
      <c r="BE395" s="152">
        <f>IF(N395="základná",J395,0)</f>
        <v>0</v>
      </c>
      <c r="BF395" s="152">
        <f>IF(N395="znížená",J395,0)</f>
        <v>0</v>
      </c>
      <c r="BG395" s="152">
        <f>IF(N395="zákl. prenesená",J395,0)</f>
        <v>0</v>
      </c>
      <c r="BH395" s="152">
        <f>IF(N395="zníž. prenesená",J395,0)</f>
        <v>0</v>
      </c>
      <c r="BI395" s="152">
        <f>IF(N395="nulová",J395,0)</f>
        <v>0</v>
      </c>
      <c r="BJ395" s="17" t="s">
        <v>87</v>
      </c>
      <c r="BK395" s="152">
        <f>ROUND(I395*H395,2)</f>
        <v>0</v>
      </c>
      <c r="BL395" s="17" t="s">
        <v>241</v>
      </c>
      <c r="BM395" s="151" t="s">
        <v>535</v>
      </c>
    </row>
    <row r="396" spans="2:65" s="1" customFormat="1" ht="24.2" customHeight="1">
      <c r="B396" s="138"/>
      <c r="C396" s="139" t="s">
        <v>536</v>
      </c>
      <c r="D396" s="139" t="s">
        <v>148</v>
      </c>
      <c r="E396" s="140" t="s">
        <v>537</v>
      </c>
      <c r="F396" s="141" t="s">
        <v>538</v>
      </c>
      <c r="G396" s="142" t="s">
        <v>224</v>
      </c>
      <c r="H396" s="143">
        <v>165.07300000000001</v>
      </c>
      <c r="I396" s="144"/>
      <c r="J396" s="145">
        <f>ROUND(I396*H396,2)</f>
        <v>0</v>
      </c>
      <c r="K396" s="146"/>
      <c r="L396" s="32"/>
      <c r="M396" s="147" t="s">
        <v>1</v>
      </c>
      <c r="N396" s="148" t="s">
        <v>38</v>
      </c>
      <c r="P396" s="149">
        <f>O396*H396</f>
        <v>0</v>
      </c>
      <c r="Q396" s="149">
        <v>1.2E-4</v>
      </c>
      <c r="R396" s="149">
        <f>Q396*H396</f>
        <v>1.9808760000000002E-2</v>
      </c>
      <c r="S396" s="149">
        <v>0</v>
      </c>
      <c r="T396" s="150">
        <f>S396*H396</f>
        <v>0</v>
      </c>
      <c r="AR396" s="151" t="s">
        <v>241</v>
      </c>
      <c r="AT396" s="151" t="s">
        <v>148</v>
      </c>
      <c r="AU396" s="151" t="s">
        <v>87</v>
      </c>
      <c r="AY396" s="17" t="s">
        <v>146</v>
      </c>
      <c r="BE396" s="152">
        <f>IF(N396="základná",J396,0)</f>
        <v>0</v>
      </c>
      <c r="BF396" s="152">
        <f>IF(N396="znížená",J396,0)</f>
        <v>0</v>
      </c>
      <c r="BG396" s="152">
        <f>IF(N396="zákl. prenesená",J396,0)</f>
        <v>0</v>
      </c>
      <c r="BH396" s="152">
        <f>IF(N396="zníž. prenesená",J396,0)</f>
        <v>0</v>
      </c>
      <c r="BI396" s="152">
        <f>IF(N396="nulová",J396,0)</f>
        <v>0</v>
      </c>
      <c r="BJ396" s="17" t="s">
        <v>87</v>
      </c>
      <c r="BK396" s="152">
        <f>ROUND(I396*H396,2)</f>
        <v>0</v>
      </c>
      <c r="BL396" s="17" t="s">
        <v>241</v>
      </c>
      <c r="BM396" s="151" t="s">
        <v>539</v>
      </c>
    </row>
    <row r="397" spans="2:65" s="12" customFormat="1">
      <c r="B397" s="153"/>
      <c r="D397" s="154" t="s">
        <v>154</v>
      </c>
      <c r="E397" s="155" t="s">
        <v>1</v>
      </c>
      <c r="F397" s="156" t="s">
        <v>540</v>
      </c>
      <c r="H397" s="157">
        <v>165.07300000000001</v>
      </c>
      <c r="I397" s="158"/>
      <c r="L397" s="153"/>
      <c r="M397" s="159"/>
      <c r="T397" s="160"/>
      <c r="AT397" s="155" t="s">
        <v>154</v>
      </c>
      <c r="AU397" s="155" t="s">
        <v>87</v>
      </c>
      <c r="AV397" s="12" t="s">
        <v>87</v>
      </c>
      <c r="AW397" s="12" t="s">
        <v>28</v>
      </c>
      <c r="AX397" s="12" t="s">
        <v>79</v>
      </c>
      <c r="AY397" s="155" t="s">
        <v>146</v>
      </c>
    </row>
    <row r="398" spans="2:65" s="1" customFormat="1" ht="24.2" customHeight="1">
      <c r="B398" s="138"/>
      <c r="C398" s="181" t="s">
        <v>541</v>
      </c>
      <c r="D398" s="181" t="s">
        <v>409</v>
      </c>
      <c r="E398" s="182" t="s">
        <v>542</v>
      </c>
      <c r="F398" s="183" t="s">
        <v>543</v>
      </c>
      <c r="G398" s="184" t="s">
        <v>224</v>
      </c>
      <c r="H398" s="185">
        <v>72.8</v>
      </c>
      <c r="I398" s="186"/>
      <c r="J398" s="187">
        <f>ROUND(I398*H398,2)</f>
        <v>0</v>
      </c>
      <c r="K398" s="188"/>
      <c r="L398" s="189"/>
      <c r="M398" s="190" t="s">
        <v>1</v>
      </c>
      <c r="N398" s="191" t="s">
        <v>38</v>
      </c>
      <c r="P398" s="149">
        <f>O398*H398</f>
        <v>0</v>
      </c>
      <c r="Q398" s="149">
        <v>2.1800000000000001E-3</v>
      </c>
      <c r="R398" s="149">
        <f>Q398*H398</f>
        <v>0.15870400000000001</v>
      </c>
      <c r="S398" s="149">
        <v>0</v>
      </c>
      <c r="T398" s="150">
        <f>S398*H398</f>
        <v>0</v>
      </c>
      <c r="AR398" s="151" t="s">
        <v>373</v>
      </c>
      <c r="AT398" s="151" t="s">
        <v>409</v>
      </c>
      <c r="AU398" s="151" t="s">
        <v>87</v>
      </c>
      <c r="AY398" s="17" t="s">
        <v>146</v>
      </c>
      <c r="BE398" s="152">
        <f>IF(N398="základná",J398,0)</f>
        <v>0</v>
      </c>
      <c r="BF398" s="152">
        <f>IF(N398="znížená",J398,0)</f>
        <v>0</v>
      </c>
      <c r="BG398" s="152">
        <f>IF(N398="zákl. prenesená",J398,0)</f>
        <v>0</v>
      </c>
      <c r="BH398" s="152">
        <f>IF(N398="zníž. prenesená",J398,0)</f>
        <v>0</v>
      </c>
      <c r="BI398" s="152">
        <f>IF(N398="nulová",J398,0)</f>
        <v>0</v>
      </c>
      <c r="BJ398" s="17" t="s">
        <v>87</v>
      </c>
      <c r="BK398" s="152">
        <f>ROUND(I398*H398,2)</f>
        <v>0</v>
      </c>
      <c r="BL398" s="17" t="s">
        <v>241</v>
      </c>
      <c r="BM398" s="151" t="s">
        <v>544</v>
      </c>
    </row>
    <row r="399" spans="2:65" s="13" customFormat="1">
      <c r="B399" s="161"/>
      <c r="D399" s="154" t="s">
        <v>154</v>
      </c>
      <c r="E399" s="162" t="s">
        <v>1</v>
      </c>
      <c r="F399" s="163" t="s">
        <v>545</v>
      </c>
      <c r="H399" s="162" t="s">
        <v>1</v>
      </c>
      <c r="I399" s="164"/>
      <c r="L399" s="161"/>
      <c r="M399" s="165"/>
      <c r="T399" s="166"/>
      <c r="AT399" s="162" t="s">
        <v>154</v>
      </c>
      <c r="AU399" s="162" t="s">
        <v>87</v>
      </c>
      <c r="AV399" s="13" t="s">
        <v>79</v>
      </c>
      <c r="AW399" s="13" t="s">
        <v>28</v>
      </c>
      <c r="AX399" s="13" t="s">
        <v>71</v>
      </c>
      <c r="AY399" s="162" t="s">
        <v>146</v>
      </c>
    </row>
    <row r="400" spans="2:65" s="12" customFormat="1">
      <c r="B400" s="153"/>
      <c r="D400" s="154" t="s">
        <v>154</v>
      </c>
      <c r="E400" s="155" t="s">
        <v>1</v>
      </c>
      <c r="F400" s="156" t="s">
        <v>546</v>
      </c>
      <c r="H400" s="157">
        <v>72.8</v>
      </c>
      <c r="I400" s="158"/>
      <c r="L400" s="153"/>
      <c r="M400" s="159"/>
      <c r="T400" s="160"/>
      <c r="AT400" s="155" t="s">
        <v>154</v>
      </c>
      <c r="AU400" s="155" t="s">
        <v>87</v>
      </c>
      <c r="AV400" s="12" t="s">
        <v>87</v>
      </c>
      <c r="AW400" s="12" t="s">
        <v>28</v>
      </c>
      <c r="AX400" s="12" t="s">
        <v>79</v>
      </c>
      <c r="AY400" s="155" t="s">
        <v>146</v>
      </c>
    </row>
    <row r="401" spans="2:65" s="1" customFormat="1" ht="37.9" customHeight="1">
      <c r="B401" s="138"/>
      <c r="C401" s="181" t="s">
        <v>547</v>
      </c>
      <c r="D401" s="181" t="s">
        <v>409</v>
      </c>
      <c r="E401" s="182" t="s">
        <v>548</v>
      </c>
      <c r="F401" s="183" t="s">
        <v>549</v>
      </c>
      <c r="G401" s="184" t="s">
        <v>224</v>
      </c>
      <c r="H401" s="185">
        <v>27.3</v>
      </c>
      <c r="I401" s="186"/>
      <c r="J401" s="187">
        <f>ROUND(I401*H401,2)</f>
        <v>0</v>
      </c>
      <c r="K401" s="188"/>
      <c r="L401" s="189"/>
      <c r="M401" s="190" t="s">
        <v>1</v>
      </c>
      <c r="N401" s="191" t="s">
        <v>38</v>
      </c>
      <c r="P401" s="149">
        <f>O401*H401</f>
        <v>0</v>
      </c>
      <c r="Q401" s="149">
        <v>2.1800000000000001E-3</v>
      </c>
      <c r="R401" s="149">
        <f>Q401*H401</f>
        <v>5.9514000000000004E-2</v>
      </c>
      <c r="S401" s="149">
        <v>0</v>
      </c>
      <c r="T401" s="150">
        <f>S401*H401</f>
        <v>0</v>
      </c>
      <c r="AR401" s="151" t="s">
        <v>373</v>
      </c>
      <c r="AT401" s="151" t="s">
        <v>409</v>
      </c>
      <c r="AU401" s="151" t="s">
        <v>87</v>
      </c>
      <c r="AY401" s="17" t="s">
        <v>146</v>
      </c>
      <c r="BE401" s="152">
        <f>IF(N401="základná",J401,0)</f>
        <v>0</v>
      </c>
      <c r="BF401" s="152">
        <f>IF(N401="znížená",J401,0)</f>
        <v>0</v>
      </c>
      <c r="BG401" s="152">
        <f>IF(N401="zákl. prenesená",J401,0)</f>
        <v>0</v>
      </c>
      <c r="BH401" s="152">
        <f>IF(N401="zníž. prenesená",J401,0)</f>
        <v>0</v>
      </c>
      <c r="BI401" s="152">
        <f>IF(N401="nulová",J401,0)</f>
        <v>0</v>
      </c>
      <c r="BJ401" s="17" t="s">
        <v>87</v>
      </c>
      <c r="BK401" s="152">
        <f>ROUND(I401*H401,2)</f>
        <v>0</v>
      </c>
      <c r="BL401" s="17" t="s">
        <v>241</v>
      </c>
      <c r="BM401" s="151" t="s">
        <v>550</v>
      </c>
    </row>
    <row r="402" spans="2:65" s="13" customFormat="1">
      <c r="B402" s="161"/>
      <c r="D402" s="154" t="s">
        <v>154</v>
      </c>
      <c r="E402" s="162" t="s">
        <v>1</v>
      </c>
      <c r="F402" s="163" t="s">
        <v>551</v>
      </c>
      <c r="H402" s="162" t="s">
        <v>1</v>
      </c>
      <c r="I402" s="164"/>
      <c r="L402" s="161"/>
      <c r="M402" s="165"/>
      <c r="T402" s="166"/>
      <c r="AT402" s="162" t="s">
        <v>154</v>
      </c>
      <c r="AU402" s="162" t="s">
        <v>87</v>
      </c>
      <c r="AV402" s="13" t="s">
        <v>79</v>
      </c>
      <c r="AW402" s="13" t="s">
        <v>28</v>
      </c>
      <c r="AX402" s="13" t="s">
        <v>71</v>
      </c>
      <c r="AY402" s="162" t="s">
        <v>146</v>
      </c>
    </row>
    <row r="403" spans="2:65" s="12" customFormat="1">
      <c r="B403" s="153"/>
      <c r="D403" s="154" t="s">
        <v>154</v>
      </c>
      <c r="E403" s="155" t="s">
        <v>1</v>
      </c>
      <c r="F403" s="156" t="s">
        <v>552</v>
      </c>
      <c r="H403" s="157">
        <v>27.3</v>
      </c>
      <c r="I403" s="158"/>
      <c r="L403" s="153"/>
      <c r="M403" s="159"/>
      <c r="T403" s="160"/>
      <c r="AT403" s="155" t="s">
        <v>154</v>
      </c>
      <c r="AU403" s="155" t="s">
        <v>87</v>
      </c>
      <c r="AV403" s="12" t="s">
        <v>87</v>
      </c>
      <c r="AW403" s="12" t="s">
        <v>28</v>
      </c>
      <c r="AX403" s="12" t="s">
        <v>79</v>
      </c>
      <c r="AY403" s="155" t="s">
        <v>146</v>
      </c>
    </row>
    <row r="404" spans="2:65" s="1" customFormat="1" ht="49.15" customHeight="1">
      <c r="B404" s="138"/>
      <c r="C404" s="181" t="s">
        <v>553</v>
      </c>
      <c r="D404" s="181" t="s">
        <v>409</v>
      </c>
      <c r="E404" s="182" t="s">
        <v>554</v>
      </c>
      <c r="F404" s="183" t="s">
        <v>555</v>
      </c>
      <c r="G404" s="184" t="s">
        <v>224</v>
      </c>
      <c r="H404" s="185">
        <v>45.773000000000003</v>
      </c>
      <c r="I404" s="186"/>
      <c r="J404" s="187">
        <f>ROUND(I404*H404,2)</f>
        <v>0</v>
      </c>
      <c r="K404" s="188"/>
      <c r="L404" s="189"/>
      <c r="M404" s="190" t="s">
        <v>1</v>
      </c>
      <c r="N404" s="191" t="s">
        <v>38</v>
      </c>
      <c r="P404" s="149">
        <f>O404*H404</f>
        <v>0</v>
      </c>
      <c r="Q404" s="149">
        <v>2.1800000000000001E-3</v>
      </c>
      <c r="R404" s="149">
        <f>Q404*H404</f>
        <v>9.9785140000000008E-2</v>
      </c>
      <c r="S404" s="149">
        <v>0</v>
      </c>
      <c r="T404" s="150">
        <f>S404*H404</f>
        <v>0</v>
      </c>
      <c r="AR404" s="151" t="s">
        <v>373</v>
      </c>
      <c r="AT404" s="151" t="s">
        <v>409</v>
      </c>
      <c r="AU404" s="151" t="s">
        <v>87</v>
      </c>
      <c r="AY404" s="17" t="s">
        <v>146</v>
      </c>
      <c r="BE404" s="152">
        <f>IF(N404="základná",J404,0)</f>
        <v>0</v>
      </c>
      <c r="BF404" s="152">
        <f>IF(N404="znížená",J404,0)</f>
        <v>0</v>
      </c>
      <c r="BG404" s="152">
        <f>IF(N404="zákl. prenesená",J404,0)</f>
        <v>0</v>
      </c>
      <c r="BH404" s="152">
        <f>IF(N404="zníž. prenesená",J404,0)</f>
        <v>0</v>
      </c>
      <c r="BI404" s="152">
        <f>IF(N404="nulová",J404,0)</f>
        <v>0</v>
      </c>
      <c r="BJ404" s="17" t="s">
        <v>87</v>
      </c>
      <c r="BK404" s="152">
        <f>ROUND(I404*H404,2)</f>
        <v>0</v>
      </c>
      <c r="BL404" s="17" t="s">
        <v>241</v>
      </c>
      <c r="BM404" s="151" t="s">
        <v>556</v>
      </c>
    </row>
    <row r="405" spans="2:65" s="12" customFormat="1">
      <c r="B405" s="153"/>
      <c r="D405" s="154" t="s">
        <v>154</v>
      </c>
      <c r="E405" s="155" t="s">
        <v>1</v>
      </c>
      <c r="F405" s="156" t="s">
        <v>557</v>
      </c>
      <c r="H405" s="157">
        <v>45.773000000000003</v>
      </c>
      <c r="I405" s="158"/>
      <c r="L405" s="153"/>
      <c r="M405" s="159"/>
      <c r="T405" s="160"/>
      <c r="AT405" s="155" t="s">
        <v>154</v>
      </c>
      <c r="AU405" s="155" t="s">
        <v>87</v>
      </c>
      <c r="AV405" s="12" t="s">
        <v>87</v>
      </c>
      <c r="AW405" s="12" t="s">
        <v>28</v>
      </c>
      <c r="AX405" s="12" t="s">
        <v>79</v>
      </c>
      <c r="AY405" s="155" t="s">
        <v>146</v>
      </c>
    </row>
    <row r="406" spans="2:65" s="1" customFormat="1" ht="24.2" customHeight="1">
      <c r="B406" s="138"/>
      <c r="C406" s="181" t="s">
        <v>558</v>
      </c>
      <c r="D406" s="181" t="s">
        <v>409</v>
      </c>
      <c r="E406" s="182" t="s">
        <v>559</v>
      </c>
      <c r="F406" s="183" t="s">
        <v>560</v>
      </c>
      <c r="G406" s="184" t="s">
        <v>224</v>
      </c>
      <c r="H406" s="185">
        <v>45.773000000000003</v>
      </c>
      <c r="I406" s="186"/>
      <c r="J406" s="187">
        <f>ROUND(I406*H406,2)</f>
        <v>0</v>
      </c>
      <c r="K406" s="188"/>
      <c r="L406" s="189"/>
      <c r="M406" s="190" t="s">
        <v>1</v>
      </c>
      <c r="N406" s="191" t="s">
        <v>38</v>
      </c>
      <c r="P406" s="149">
        <f>O406*H406</f>
        <v>0</v>
      </c>
      <c r="Q406" s="149">
        <v>5.9999999999999995E-4</v>
      </c>
      <c r="R406" s="149">
        <f>Q406*H406</f>
        <v>2.74638E-2</v>
      </c>
      <c r="S406" s="149">
        <v>0</v>
      </c>
      <c r="T406" s="150">
        <f>S406*H406</f>
        <v>0</v>
      </c>
      <c r="AR406" s="151" t="s">
        <v>373</v>
      </c>
      <c r="AT406" s="151" t="s">
        <v>409</v>
      </c>
      <c r="AU406" s="151" t="s">
        <v>87</v>
      </c>
      <c r="AY406" s="17" t="s">
        <v>146</v>
      </c>
      <c r="BE406" s="152">
        <f>IF(N406="základná",J406,0)</f>
        <v>0</v>
      </c>
      <c r="BF406" s="152">
        <f>IF(N406="znížená",J406,0)</f>
        <v>0</v>
      </c>
      <c r="BG406" s="152">
        <f>IF(N406="zákl. prenesená",J406,0)</f>
        <v>0</v>
      </c>
      <c r="BH406" s="152">
        <f>IF(N406="zníž. prenesená",J406,0)</f>
        <v>0</v>
      </c>
      <c r="BI406" s="152">
        <f>IF(N406="nulová",J406,0)</f>
        <v>0</v>
      </c>
      <c r="BJ406" s="17" t="s">
        <v>87</v>
      </c>
      <c r="BK406" s="152">
        <f>ROUND(I406*H406,2)</f>
        <v>0</v>
      </c>
      <c r="BL406" s="17" t="s">
        <v>241</v>
      </c>
      <c r="BM406" s="151" t="s">
        <v>561</v>
      </c>
    </row>
    <row r="407" spans="2:65" s="1" customFormat="1" ht="24.2" customHeight="1">
      <c r="B407" s="138"/>
      <c r="C407" s="181" t="s">
        <v>562</v>
      </c>
      <c r="D407" s="181" t="s">
        <v>409</v>
      </c>
      <c r="E407" s="182" t="s">
        <v>563</v>
      </c>
      <c r="F407" s="183" t="s">
        <v>564</v>
      </c>
      <c r="G407" s="184" t="s">
        <v>224</v>
      </c>
      <c r="H407" s="185">
        <v>19.2</v>
      </c>
      <c r="I407" s="186"/>
      <c r="J407" s="187">
        <f>ROUND(I407*H407,2)</f>
        <v>0</v>
      </c>
      <c r="K407" s="188"/>
      <c r="L407" s="189"/>
      <c r="M407" s="190" t="s">
        <v>1</v>
      </c>
      <c r="N407" s="191" t="s">
        <v>38</v>
      </c>
      <c r="P407" s="149">
        <f>O407*H407</f>
        <v>0</v>
      </c>
      <c r="Q407" s="149">
        <v>2.1800000000000001E-3</v>
      </c>
      <c r="R407" s="149">
        <f>Q407*H407</f>
        <v>4.1855999999999997E-2</v>
      </c>
      <c r="S407" s="149">
        <v>0</v>
      </c>
      <c r="T407" s="150">
        <f>S407*H407</f>
        <v>0</v>
      </c>
      <c r="AR407" s="151" t="s">
        <v>373</v>
      </c>
      <c r="AT407" s="151" t="s">
        <v>409</v>
      </c>
      <c r="AU407" s="151" t="s">
        <v>87</v>
      </c>
      <c r="AY407" s="17" t="s">
        <v>146</v>
      </c>
      <c r="BE407" s="152">
        <f>IF(N407="základná",J407,0)</f>
        <v>0</v>
      </c>
      <c r="BF407" s="152">
        <f>IF(N407="znížená",J407,0)</f>
        <v>0</v>
      </c>
      <c r="BG407" s="152">
        <f>IF(N407="zákl. prenesená",J407,0)</f>
        <v>0</v>
      </c>
      <c r="BH407" s="152">
        <f>IF(N407="zníž. prenesená",J407,0)</f>
        <v>0</v>
      </c>
      <c r="BI407" s="152">
        <f>IF(N407="nulová",J407,0)</f>
        <v>0</v>
      </c>
      <c r="BJ407" s="17" t="s">
        <v>87</v>
      </c>
      <c r="BK407" s="152">
        <f>ROUND(I407*H407,2)</f>
        <v>0</v>
      </c>
      <c r="BL407" s="17" t="s">
        <v>241</v>
      </c>
      <c r="BM407" s="151" t="s">
        <v>565</v>
      </c>
    </row>
    <row r="408" spans="2:65" s="12" customFormat="1">
      <c r="B408" s="153"/>
      <c r="D408" s="154" t="s">
        <v>154</v>
      </c>
      <c r="E408" s="155" t="s">
        <v>1</v>
      </c>
      <c r="F408" s="156" t="s">
        <v>566</v>
      </c>
      <c r="H408" s="157">
        <v>19.2</v>
      </c>
      <c r="I408" s="158"/>
      <c r="L408" s="153"/>
      <c r="M408" s="159"/>
      <c r="T408" s="160"/>
      <c r="AT408" s="155" t="s">
        <v>154</v>
      </c>
      <c r="AU408" s="155" t="s">
        <v>87</v>
      </c>
      <c r="AV408" s="12" t="s">
        <v>87</v>
      </c>
      <c r="AW408" s="12" t="s">
        <v>28</v>
      </c>
      <c r="AX408" s="12" t="s">
        <v>79</v>
      </c>
      <c r="AY408" s="155" t="s">
        <v>146</v>
      </c>
    </row>
    <row r="409" spans="2:65" s="1" customFormat="1" ht="24.2" customHeight="1">
      <c r="B409" s="138"/>
      <c r="C409" s="139" t="s">
        <v>567</v>
      </c>
      <c r="D409" s="139" t="s">
        <v>148</v>
      </c>
      <c r="E409" s="140" t="s">
        <v>568</v>
      </c>
      <c r="F409" s="141" t="s">
        <v>569</v>
      </c>
      <c r="G409" s="142" t="s">
        <v>406</v>
      </c>
      <c r="H409" s="143">
        <v>8</v>
      </c>
      <c r="I409" s="144"/>
      <c r="J409" s="145">
        <f>ROUND(I409*H409,2)</f>
        <v>0</v>
      </c>
      <c r="K409" s="146"/>
      <c r="L409" s="32"/>
      <c r="M409" s="147" t="s">
        <v>1</v>
      </c>
      <c r="N409" s="148" t="s">
        <v>38</v>
      </c>
      <c r="P409" s="149">
        <f>O409*H409</f>
        <v>0</v>
      </c>
      <c r="Q409" s="149">
        <v>0</v>
      </c>
      <c r="R409" s="149">
        <f>Q409*H409</f>
        <v>0</v>
      </c>
      <c r="S409" s="149">
        <v>0</v>
      </c>
      <c r="T409" s="150">
        <f>S409*H409</f>
        <v>0</v>
      </c>
      <c r="AR409" s="151" t="s">
        <v>241</v>
      </c>
      <c r="AT409" s="151" t="s">
        <v>148</v>
      </c>
      <c r="AU409" s="151" t="s">
        <v>87</v>
      </c>
      <c r="AY409" s="17" t="s">
        <v>146</v>
      </c>
      <c r="BE409" s="152">
        <f>IF(N409="základná",J409,0)</f>
        <v>0</v>
      </c>
      <c r="BF409" s="152">
        <f>IF(N409="znížená",J409,0)</f>
        <v>0</v>
      </c>
      <c r="BG409" s="152">
        <f>IF(N409="zákl. prenesená",J409,0)</f>
        <v>0</v>
      </c>
      <c r="BH409" s="152">
        <f>IF(N409="zníž. prenesená",J409,0)</f>
        <v>0</v>
      </c>
      <c r="BI409" s="152">
        <f>IF(N409="nulová",J409,0)</f>
        <v>0</v>
      </c>
      <c r="BJ409" s="17" t="s">
        <v>87</v>
      </c>
      <c r="BK409" s="152">
        <f>ROUND(I409*H409,2)</f>
        <v>0</v>
      </c>
      <c r="BL409" s="17" t="s">
        <v>241</v>
      </c>
      <c r="BM409" s="151" t="s">
        <v>570</v>
      </c>
    </row>
    <row r="410" spans="2:65" s="12" customFormat="1">
      <c r="B410" s="153"/>
      <c r="D410" s="154" t="s">
        <v>154</v>
      </c>
      <c r="E410" s="155" t="s">
        <v>1</v>
      </c>
      <c r="F410" s="156" t="s">
        <v>571</v>
      </c>
      <c r="H410" s="157">
        <v>2</v>
      </c>
      <c r="I410" s="158"/>
      <c r="L410" s="153"/>
      <c r="M410" s="159"/>
      <c r="T410" s="160"/>
      <c r="AT410" s="155" t="s">
        <v>154</v>
      </c>
      <c r="AU410" s="155" t="s">
        <v>87</v>
      </c>
      <c r="AV410" s="12" t="s">
        <v>87</v>
      </c>
      <c r="AW410" s="12" t="s">
        <v>28</v>
      </c>
      <c r="AX410" s="12" t="s">
        <v>71</v>
      </c>
      <c r="AY410" s="155" t="s">
        <v>146</v>
      </c>
    </row>
    <row r="411" spans="2:65" s="12" customFormat="1">
      <c r="B411" s="153"/>
      <c r="D411" s="154" t="s">
        <v>154</v>
      </c>
      <c r="E411" s="155" t="s">
        <v>1</v>
      </c>
      <c r="F411" s="156" t="s">
        <v>572</v>
      </c>
      <c r="H411" s="157">
        <v>2</v>
      </c>
      <c r="I411" s="158"/>
      <c r="L411" s="153"/>
      <c r="M411" s="159"/>
      <c r="T411" s="160"/>
      <c r="AT411" s="155" t="s">
        <v>154</v>
      </c>
      <c r="AU411" s="155" t="s">
        <v>87</v>
      </c>
      <c r="AV411" s="12" t="s">
        <v>87</v>
      </c>
      <c r="AW411" s="12" t="s">
        <v>28</v>
      </c>
      <c r="AX411" s="12" t="s">
        <v>71</v>
      </c>
      <c r="AY411" s="155" t="s">
        <v>146</v>
      </c>
    </row>
    <row r="412" spans="2:65" s="12" customFormat="1">
      <c r="B412" s="153"/>
      <c r="D412" s="154" t="s">
        <v>154</v>
      </c>
      <c r="E412" s="155" t="s">
        <v>1</v>
      </c>
      <c r="F412" s="156" t="s">
        <v>573</v>
      </c>
      <c r="H412" s="157">
        <v>2</v>
      </c>
      <c r="I412" s="158"/>
      <c r="L412" s="153"/>
      <c r="M412" s="159"/>
      <c r="T412" s="160"/>
      <c r="AT412" s="155" t="s">
        <v>154</v>
      </c>
      <c r="AU412" s="155" t="s">
        <v>87</v>
      </c>
      <c r="AV412" s="12" t="s">
        <v>87</v>
      </c>
      <c r="AW412" s="12" t="s">
        <v>28</v>
      </c>
      <c r="AX412" s="12" t="s">
        <v>71</v>
      </c>
      <c r="AY412" s="155" t="s">
        <v>146</v>
      </c>
    </row>
    <row r="413" spans="2:65" s="12" customFormat="1">
      <c r="B413" s="153"/>
      <c r="D413" s="154" t="s">
        <v>154</v>
      </c>
      <c r="E413" s="155" t="s">
        <v>1</v>
      </c>
      <c r="F413" s="156" t="s">
        <v>574</v>
      </c>
      <c r="H413" s="157">
        <v>2</v>
      </c>
      <c r="I413" s="158"/>
      <c r="L413" s="153"/>
      <c r="M413" s="159"/>
      <c r="T413" s="160"/>
      <c r="AT413" s="155" t="s">
        <v>154</v>
      </c>
      <c r="AU413" s="155" t="s">
        <v>87</v>
      </c>
      <c r="AV413" s="12" t="s">
        <v>87</v>
      </c>
      <c r="AW413" s="12" t="s">
        <v>28</v>
      </c>
      <c r="AX413" s="12" t="s">
        <v>71</v>
      </c>
      <c r="AY413" s="155" t="s">
        <v>146</v>
      </c>
    </row>
    <row r="414" spans="2:65" s="15" customFormat="1">
      <c r="B414" s="174"/>
      <c r="D414" s="154" t="s">
        <v>154</v>
      </c>
      <c r="E414" s="175" t="s">
        <v>1</v>
      </c>
      <c r="F414" s="176" t="s">
        <v>178</v>
      </c>
      <c r="H414" s="177">
        <v>8</v>
      </c>
      <c r="I414" s="178"/>
      <c r="L414" s="174"/>
      <c r="M414" s="179"/>
      <c r="T414" s="180"/>
      <c r="AT414" s="175" t="s">
        <v>154</v>
      </c>
      <c r="AU414" s="175" t="s">
        <v>87</v>
      </c>
      <c r="AV414" s="15" t="s">
        <v>152</v>
      </c>
      <c r="AW414" s="15" t="s">
        <v>28</v>
      </c>
      <c r="AX414" s="15" t="s">
        <v>79</v>
      </c>
      <c r="AY414" s="175" t="s">
        <v>146</v>
      </c>
    </row>
    <row r="415" spans="2:65" s="1" customFormat="1" ht="24.2" customHeight="1">
      <c r="B415" s="138"/>
      <c r="C415" s="181" t="s">
        <v>575</v>
      </c>
      <c r="D415" s="181" t="s">
        <v>409</v>
      </c>
      <c r="E415" s="182" t="s">
        <v>576</v>
      </c>
      <c r="F415" s="183" t="s">
        <v>577</v>
      </c>
      <c r="G415" s="184" t="s">
        <v>406</v>
      </c>
      <c r="H415" s="185">
        <v>2</v>
      </c>
      <c r="I415" s="186"/>
      <c r="J415" s="187">
        <f>ROUND(I415*H415,2)</f>
        <v>0</v>
      </c>
      <c r="K415" s="188"/>
      <c r="L415" s="189"/>
      <c r="M415" s="190" t="s">
        <v>1</v>
      </c>
      <c r="N415" s="191" t="s">
        <v>38</v>
      </c>
      <c r="P415" s="149">
        <f>O415*H415</f>
        <v>0</v>
      </c>
      <c r="Q415" s="149">
        <v>0.53200000000000003</v>
      </c>
      <c r="R415" s="149">
        <f>Q415*H415</f>
        <v>1.0640000000000001</v>
      </c>
      <c r="S415" s="149">
        <v>0</v>
      </c>
      <c r="T415" s="150">
        <f>S415*H415</f>
        <v>0</v>
      </c>
      <c r="AR415" s="151" t="s">
        <v>373</v>
      </c>
      <c r="AT415" s="151" t="s">
        <v>409</v>
      </c>
      <c r="AU415" s="151" t="s">
        <v>87</v>
      </c>
      <c r="AY415" s="17" t="s">
        <v>146</v>
      </c>
      <c r="BE415" s="152">
        <f>IF(N415="základná",J415,0)</f>
        <v>0</v>
      </c>
      <c r="BF415" s="152">
        <f>IF(N415="znížená",J415,0)</f>
        <v>0</v>
      </c>
      <c r="BG415" s="152">
        <f>IF(N415="zákl. prenesená",J415,0)</f>
        <v>0</v>
      </c>
      <c r="BH415" s="152">
        <f>IF(N415="zníž. prenesená",J415,0)</f>
        <v>0</v>
      </c>
      <c r="BI415" s="152">
        <f>IF(N415="nulová",J415,0)</f>
        <v>0</v>
      </c>
      <c r="BJ415" s="17" t="s">
        <v>87</v>
      </c>
      <c r="BK415" s="152">
        <f>ROUND(I415*H415,2)</f>
        <v>0</v>
      </c>
      <c r="BL415" s="17" t="s">
        <v>241</v>
      </c>
      <c r="BM415" s="151" t="s">
        <v>578</v>
      </c>
    </row>
    <row r="416" spans="2:65" s="1" customFormat="1" ht="24.2" customHeight="1">
      <c r="B416" s="138"/>
      <c r="C416" s="181" t="s">
        <v>579</v>
      </c>
      <c r="D416" s="181" t="s">
        <v>409</v>
      </c>
      <c r="E416" s="182" t="s">
        <v>580</v>
      </c>
      <c r="F416" s="183" t="s">
        <v>581</v>
      </c>
      <c r="G416" s="184" t="s">
        <v>406</v>
      </c>
      <c r="H416" s="185">
        <v>2</v>
      </c>
      <c r="I416" s="186"/>
      <c r="J416" s="187">
        <f>ROUND(I416*H416,2)</f>
        <v>0</v>
      </c>
      <c r="K416" s="188"/>
      <c r="L416" s="189"/>
      <c r="M416" s="190" t="s">
        <v>1</v>
      </c>
      <c r="N416" s="191" t="s">
        <v>38</v>
      </c>
      <c r="P416" s="149">
        <f>O416*H416</f>
        <v>0</v>
      </c>
      <c r="Q416" s="149">
        <v>0.53200000000000003</v>
      </c>
      <c r="R416" s="149">
        <f>Q416*H416</f>
        <v>1.0640000000000001</v>
      </c>
      <c r="S416" s="149">
        <v>0</v>
      </c>
      <c r="T416" s="150">
        <f>S416*H416</f>
        <v>0</v>
      </c>
      <c r="AR416" s="151" t="s">
        <v>373</v>
      </c>
      <c r="AT416" s="151" t="s">
        <v>409</v>
      </c>
      <c r="AU416" s="151" t="s">
        <v>87</v>
      </c>
      <c r="AY416" s="17" t="s">
        <v>146</v>
      </c>
      <c r="BE416" s="152">
        <f>IF(N416="základná",J416,0)</f>
        <v>0</v>
      </c>
      <c r="BF416" s="152">
        <f>IF(N416="znížená",J416,0)</f>
        <v>0</v>
      </c>
      <c r="BG416" s="152">
        <f>IF(N416="zákl. prenesená",J416,0)</f>
        <v>0</v>
      </c>
      <c r="BH416" s="152">
        <f>IF(N416="zníž. prenesená",J416,0)</f>
        <v>0</v>
      </c>
      <c r="BI416" s="152">
        <f>IF(N416="nulová",J416,0)</f>
        <v>0</v>
      </c>
      <c r="BJ416" s="17" t="s">
        <v>87</v>
      </c>
      <c r="BK416" s="152">
        <f>ROUND(I416*H416,2)</f>
        <v>0</v>
      </c>
      <c r="BL416" s="17" t="s">
        <v>241</v>
      </c>
      <c r="BM416" s="151" t="s">
        <v>582</v>
      </c>
    </row>
    <row r="417" spans="2:65" s="1" customFormat="1" ht="24.2" customHeight="1">
      <c r="B417" s="138"/>
      <c r="C417" s="181" t="s">
        <v>583</v>
      </c>
      <c r="D417" s="181" t="s">
        <v>409</v>
      </c>
      <c r="E417" s="182" t="s">
        <v>584</v>
      </c>
      <c r="F417" s="183" t="s">
        <v>585</v>
      </c>
      <c r="G417" s="184" t="s">
        <v>406</v>
      </c>
      <c r="H417" s="185">
        <v>2</v>
      </c>
      <c r="I417" s="186"/>
      <c r="J417" s="187">
        <f>ROUND(I417*H417,2)</f>
        <v>0</v>
      </c>
      <c r="K417" s="188"/>
      <c r="L417" s="189"/>
      <c r="M417" s="190" t="s">
        <v>1</v>
      </c>
      <c r="N417" s="191" t="s">
        <v>38</v>
      </c>
      <c r="P417" s="149">
        <f>O417*H417</f>
        <v>0</v>
      </c>
      <c r="Q417" s="149">
        <v>0.53200000000000003</v>
      </c>
      <c r="R417" s="149">
        <f>Q417*H417</f>
        <v>1.0640000000000001</v>
      </c>
      <c r="S417" s="149">
        <v>0</v>
      </c>
      <c r="T417" s="150">
        <f>S417*H417</f>
        <v>0</v>
      </c>
      <c r="AR417" s="151" t="s">
        <v>373</v>
      </c>
      <c r="AT417" s="151" t="s">
        <v>409</v>
      </c>
      <c r="AU417" s="151" t="s">
        <v>87</v>
      </c>
      <c r="AY417" s="17" t="s">
        <v>146</v>
      </c>
      <c r="BE417" s="152">
        <f>IF(N417="základná",J417,0)</f>
        <v>0</v>
      </c>
      <c r="BF417" s="152">
        <f>IF(N417="znížená",J417,0)</f>
        <v>0</v>
      </c>
      <c r="BG417" s="152">
        <f>IF(N417="zákl. prenesená",J417,0)</f>
        <v>0</v>
      </c>
      <c r="BH417" s="152">
        <f>IF(N417="zníž. prenesená",J417,0)</f>
        <v>0</v>
      </c>
      <c r="BI417" s="152">
        <f>IF(N417="nulová",J417,0)</f>
        <v>0</v>
      </c>
      <c r="BJ417" s="17" t="s">
        <v>87</v>
      </c>
      <c r="BK417" s="152">
        <f>ROUND(I417*H417,2)</f>
        <v>0</v>
      </c>
      <c r="BL417" s="17" t="s">
        <v>241</v>
      </c>
      <c r="BM417" s="151" t="s">
        <v>586</v>
      </c>
    </row>
    <row r="418" spans="2:65" s="1" customFormat="1" ht="24.2" customHeight="1">
      <c r="B418" s="138"/>
      <c r="C418" s="181" t="s">
        <v>587</v>
      </c>
      <c r="D418" s="181" t="s">
        <v>409</v>
      </c>
      <c r="E418" s="182" t="s">
        <v>588</v>
      </c>
      <c r="F418" s="183" t="s">
        <v>589</v>
      </c>
      <c r="G418" s="184" t="s">
        <v>406</v>
      </c>
      <c r="H418" s="185">
        <v>2</v>
      </c>
      <c r="I418" s="186"/>
      <c r="J418" s="187">
        <f>ROUND(I418*H418,2)</f>
        <v>0</v>
      </c>
      <c r="K418" s="188"/>
      <c r="L418" s="189"/>
      <c r="M418" s="190" t="s">
        <v>1</v>
      </c>
      <c r="N418" s="191" t="s">
        <v>38</v>
      </c>
      <c r="P418" s="149">
        <f>O418*H418</f>
        <v>0</v>
      </c>
      <c r="Q418" s="149">
        <v>0.53200000000000003</v>
      </c>
      <c r="R418" s="149">
        <f>Q418*H418</f>
        <v>1.0640000000000001</v>
      </c>
      <c r="S418" s="149">
        <v>0</v>
      </c>
      <c r="T418" s="150">
        <f>S418*H418</f>
        <v>0</v>
      </c>
      <c r="AR418" s="151" t="s">
        <v>373</v>
      </c>
      <c r="AT418" s="151" t="s">
        <v>409</v>
      </c>
      <c r="AU418" s="151" t="s">
        <v>87</v>
      </c>
      <c r="AY418" s="17" t="s">
        <v>146</v>
      </c>
      <c r="BE418" s="152">
        <f>IF(N418="základná",J418,0)</f>
        <v>0</v>
      </c>
      <c r="BF418" s="152">
        <f>IF(N418="znížená",J418,0)</f>
        <v>0</v>
      </c>
      <c r="BG418" s="152">
        <f>IF(N418="zákl. prenesená",J418,0)</f>
        <v>0</v>
      </c>
      <c r="BH418" s="152">
        <f>IF(N418="zníž. prenesená",J418,0)</f>
        <v>0</v>
      </c>
      <c r="BI418" s="152">
        <f>IF(N418="nulová",J418,0)</f>
        <v>0</v>
      </c>
      <c r="BJ418" s="17" t="s">
        <v>87</v>
      </c>
      <c r="BK418" s="152">
        <f>ROUND(I418*H418,2)</f>
        <v>0</v>
      </c>
      <c r="BL418" s="17" t="s">
        <v>241</v>
      </c>
      <c r="BM418" s="151" t="s">
        <v>590</v>
      </c>
    </row>
    <row r="419" spans="2:65" s="1" customFormat="1" ht="24.2" customHeight="1">
      <c r="B419" s="138"/>
      <c r="C419" s="139" t="s">
        <v>591</v>
      </c>
      <c r="D419" s="139" t="s">
        <v>148</v>
      </c>
      <c r="E419" s="140" t="s">
        <v>592</v>
      </c>
      <c r="F419" s="141" t="s">
        <v>593</v>
      </c>
      <c r="G419" s="142" t="s">
        <v>459</v>
      </c>
      <c r="H419" s="192"/>
      <c r="I419" s="144"/>
      <c r="J419" s="145">
        <f>ROUND(I419*H419,2)</f>
        <v>0</v>
      </c>
      <c r="K419" s="146"/>
      <c r="L419" s="32"/>
      <c r="M419" s="147" t="s">
        <v>1</v>
      </c>
      <c r="N419" s="148" t="s">
        <v>38</v>
      </c>
      <c r="P419" s="149">
        <f>O419*H419</f>
        <v>0</v>
      </c>
      <c r="Q419" s="149">
        <v>0</v>
      </c>
      <c r="R419" s="149">
        <f>Q419*H419</f>
        <v>0</v>
      </c>
      <c r="S419" s="149">
        <v>0</v>
      </c>
      <c r="T419" s="150">
        <f>S419*H419</f>
        <v>0</v>
      </c>
      <c r="AR419" s="151" t="s">
        <v>241</v>
      </c>
      <c r="AT419" s="151" t="s">
        <v>148</v>
      </c>
      <c r="AU419" s="151" t="s">
        <v>87</v>
      </c>
      <c r="AY419" s="17" t="s">
        <v>146</v>
      </c>
      <c r="BE419" s="152">
        <f>IF(N419="základná",J419,0)</f>
        <v>0</v>
      </c>
      <c r="BF419" s="152">
        <f>IF(N419="znížená",J419,0)</f>
        <v>0</v>
      </c>
      <c r="BG419" s="152">
        <f>IF(N419="zákl. prenesená",J419,0)</f>
        <v>0</v>
      </c>
      <c r="BH419" s="152">
        <f>IF(N419="zníž. prenesená",J419,0)</f>
        <v>0</v>
      </c>
      <c r="BI419" s="152">
        <f>IF(N419="nulová",J419,0)</f>
        <v>0</v>
      </c>
      <c r="BJ419" s="17" t="s">
        <v>87</v>
      </c>
      <c r="BK419" s="152">
        <f>ROUND(I419*H419,2)</f>
        <v>0</v>
      </c>
      <c r="BL419" s="17" t="s">
        <v>241</v>
      </c>
      <c r="BM419" s="151" t="s">
        <v>594</v>
      </c>
    </row>
    <row r="420" spans="2:65" s="11" customFormat="1" ht="22.9" customHeight="1">
      <c r="B420" s="126"/>
      <c r="D420" s="127" t="s">
        <v>70</v>
      </c>
      <c r="E420" s="136" t="s">
        <v>595</v>
      </c>
      <c r="F420" s="136" t="s">
        <v>596</v>
      </c>
      <c r="I420" s="129"/>
      <c r="J420" s="137">
        <f>BK420</f>
        <v>0</v>
      </c>
      <c r="L420" s="126"/>
      <c r="M420" s="131"/>
      <c r="P420" s="132">
        <f>SUM(P421:P422)</f>
        <v>0</v>
      </c>
      <c r="R420" s="132">
        <f>SUM(R421:R422)</f>
        <v>8.2790399999999997E-3</v>
      </c>
      <c r="T420" s="133">
        <f>SUM(T421:T422)</f>
        <v>0</v>
      </c>
      <c r="AR420" s="127" t="s">
        <v>87</v>
      </c>
      <c r="AT420" s="134" t="s">
        <v>70</v>
      </c>
      <c r="AU420" s="134" t="s">
        <v>79</v>
      </c>
      <c r="AY420" s="127" t="s">
        <v>146</v>
      </c>
      <c r="BK420" s="135">
        <f>SUM(BK421:BK422)</f>
        <v>0</v>
      </c>
    </row>
    <row r="421" spans="2:65" s="1" customFormat="1" ht="24.2" customHeight="1">
      <c r="B421" s="138"/>
      <c r="C421" s="139" t="s">
        <v>597</v>
      </c>
      <c r="D421" s="139" t="s">
        <v>148</v>
      </c>
      <c r="E421" s="140" t="s">
        <v>598</v>
      </c>
      <c r="F421" s="141" t="s">
        <v>599</v>
      </c>
      <c r="G421" s="142" t="s">
        <v>224</v>
      </c>
      <c r="H421" s="143">
        <v>37.631999999999998</v>
      </c>
      <c r="I421" s="144"/>
      <c r="J421" s="145">
        <f>ROUND(I421*H421,2)</f>
        <v>0</v>
      </c>
      <c r="K421" s="146"/>
      <c r="L421" s="32"/>
      <c r="M421" s="147" t="s">
        <v>1</v>
      </c>
      <c r="N421" s="148" t="s">
        <v>38</v>
      </c>
      <c r="P421" s="149">
        <f>O421*H421</f>
        <v>0</v>
      </c>
      <c r="Q421" s="149">
        <v>2.2000000000000001E-4</v>
      </c>
      <c r="R421" s="149">
        <f>Q421*H421</f>
        <v>8.2790399999999997E-3</v>
      </c>
      <c r="S421" s="149">
        <v>0</v>
      </c>
      <c r="T421" s="150">
        <f>S421*H421</f>
        <v>0</v>
      </c>
      <c r="AR421" s="151" t="s">
        <v>241</v>
      </c>
      <c r="AT421" s="151" t="s">
        <v>148</v>
      </c>
      <c r="AU421" s="151" t="s">
        <v>87</v>
      </c>
      <c r="AY421" s="17" t="s">
        <v>146</v>
      </c>
      <c r="BE421" s="152">
        <f>IF(N421="základná",J421,0)</f>
        <v>0</v>
      </c>
      <c r="BF421" s="152">
        <f>IF(N421="znížená",J421,0)</f>
        <v>0</v>
      </c>
      <c r="BG421" s="152">
        <f>IF(N421="zákl. prenesená",J421,0)</f>
        <v>0</v>
      </c>
      <c r="BH421" s="152">
        <f>IF(N421="zníž. prenesená",J421,0)</f>
        <v>0</v>
      </c>
      <c r="BI421" s="152">
        <f>IF(N421="nulová",J421,0)</f>
        <v>0</v>
      </c>
      <c r="BJ421" s="17" t="s">
        <v>87</v>
      </c>
      <c r="BK421" s="152">
        <f>ROUND(I421*H421,2)</f>
        <v>0</v>
      </c>
      <c r="BL421" s="17" t="s">
        <v>241</v>
      </c>
      <c r="BM421" s="151" t="s">
        <v>600</v>
      </c>
    </row>
    <row r="422" spans="2:65" s="12" customFormat="1">
      <c r="B422" s="153"/>
      <c r="D422" s="154" t="s">
        <v>154</v>
      </c>
      <c r="E422" s="155" t="s">
        <v>1</v>
      </c>
      <c r="F422" s="156" t="s">
        <v>601</v>
      </c>
      <c r="H422" s="157">
        <v>37.631999999999998</v>
      </c>
      <c r="I422" s="158"/>
      <c r="L422" s="153"/>
      <c r="M422" s="159"/>
      <c r="T422" s="160"/>
      <c r="AT422" s="155" t="s">
        <v>154</v>
      </c>
      <c r="AU422" s="155" t="s">
        <v>87</v>
      </c>
      <c r="AV422" s="12" t="s">
        <v>87</v>
      </c>
      <c r="AW422" s="12" t="s">
        <v>28</v>
      </c>
      <c r="AX422" s="12" t="s">
        <v>79</v>
      </c>
      <c r="AY422" s="155" t="s">
        <v>146</v>
      </c>
    </row>
    <row r="423" spans="2:65" s="11" customFormat="1" ht="25.9" customHeight="1">
      <c r="B423" s="126"/>
      <c r="D423" s="127" t="s">
        <v>70</v>
      </c>
      <c r="E423" s="128" t="s">
        <v>409</v>
      </c>
      <c r="F423" s="128" t="s">
        <v>602</v>
      </c>
      <c r="I423" s="129"/>
      <c r="J423" s="130">
        <f>BK423</f>
        <v>0</v>
      </c>
      <c r="L423" s="126"/>
      <c r="M423" s="131"/>
      <c r="P423" s="132">
        <f>P424</f>
        <v>0</v>
      </c>
      <c r="R423" s="132">
        <f>R424</f>
        <v>14.76056</v>
      </c>
      <c r="T423" s="133">
        <f>T424</f>
        <v>0</v>
      </c>
      <c r="AR423" s="127" t="s">
        <v>161</v>
      </c>
      <c r="AT423" s="134" t="s">
        <v>70</v>
      </c>
      <c r="AU423" s="134" t="s">
        <v>71</v>
      </c>
      <c r="AY423" s="127" t="s">
        <v>146</v>
      </c>
      <c r="BK423" s="135">
        <f>BK424</f>
        <v>0</v>
      </c>
    </row>
    <row r="424" spans="2:65" s="11" customFormat="1" ht="22.9" customHeight="1">
      <c r="B424" s="126"/>
      <c r="D424" s="127" t="s">
        <v>70</v>
      </c>
      <c r="E424" s="136" t="s">
        <v>603</v>
      </c>
      <c r="F424" s="136" t="s">
        <v>604</v>
      </c>
      <c r="I424" s="129"/>
      <c r="J424" s="137">
        <f>BK424</f>
        <v>0</v>
      </c>
      <c r="L424" s="126"/>
      <c r="M424" s="131"/>
      <c r="P424" s="132">
        <f>SUM(P425:P444)</f>
        <v>0</v>
      </c>
      <c r="R424" s="132">
        <f>SUM(R425:R444)</f>
        <v>14.76056</v>
      </c>
      <c r="T424" s="133">
        <f>SUM(T425:T444)</f>
        <v>0</v>
      </c>
      <c r="AR424" s="127" t="s">
        <v>161</v>
      </c>
      <c r="AT424" s="134" t="s">
        <v>70</v>
      </c>
      <c r="AU424" s="134" t="s">
        <v>79</v>
      </c>
      <c r="AY424" s="127" t="s">
        <v>146</v>
      </c>
      <c r="BK424" s="135">
        <f>SUM(BK425:BK444)</f>
        <v>0</v>
      </c>
    </row>
    <row r="425" spans="2:65" s="1" customFormat="1" ht="24.2" customHeight="1">
      <c r="B425" s="138"/>
      <c r="C425" s="139" t="s">
        <v>605</v>
      </c>
      <c r="D425" s="139" t="s">
        <v>148</v>
      </c>
      <c r="E425" s="140" t="s">
        <v>606</v>
      </c>
      <c r="F425" s="141" t="s">
        <v>607</v>
      </c>
      <c r="G425" s="142" t="s">
        <v>608</v>
      </c>
      <c r="H425" s="143">
        <v>13160</v>
      </c>
      <c r="I425" s="144"/>
      <c r="J425" s="145">
        <f>ROUND(I425*H425,2)</f>
        <v>0</v>
      </c>
      <c r="K425" s="146"/>
      <c r="L425" s="32"/>
      <c r="M425" s="147" t="s">
        <v>1</v>
      </c>
      <c r="N425" s="148" t="s">
        <v>38</v>
      </c>
      <c r="P425" s="149">
        <f>O425*H425</f>
        <v>0</v>
      </c>
      <c r="Q425" s="149">
        <v>0</v>
      </c>
      <c r="R425" s="149">
        <f>Q425*H425</f>
        <v>0</v>
      </c>
      <c r="S425" s="149">
        <v>0</v>
      </c>
      <c r="T425" s="150">
        <f>S425*H425</f>
        <v>0</v>
      </c>
      <c r="AR425" s="151" t="s">
        <v>567</v>
      </c>
      <c r="AT425" s="151" t="s">
        <v>148</v>
      </c>
      <c r="AU425" s="151" t="s">
        <v>87</v>
      </c>
      <c r="AY425" s="17" t="s">
        <v>146</v>
      </c>
      <c r="BE425" s="152">
        <f>IF(N425="základná",J425,0)</f>
        <v>0</v>
      </c>
      <c r="BF425" s="152">
        <f>IF(N425="znížená",J425,0)</f>
        <v>0</v>
      </c>
      <c r="BG425" s="152">
        <f>IF(N425="zákl. prenesená",J425,0)</f>
        <v>0</v>
      </c>
      <c r="BH425" s="152">
        <f>IF(N425="zníž. prenesená",J425,0)</f>
        <v>0</v>
      </c>
      <c r="BI425" s="152">
        <f>IF(N425="nulová",J425,0)</f>
        <v>0</v>
      </c>
      <c r="BJ425" s="17" t="s">
        <v>87</v>
      </c>
      <c r="BK425" s="152">
        <f>ROUND(I425*H425,2)</f>
        <v>0</v>
      </c>
      <c r="BL425" s="17" t="s">
        <v>567</v>
      </c>
      <c r="BM425" s="151" t="s">
        <v>609</v>
      </c>
    </row>
    <row r="426" spans="2:65" s="13" customFormat="1">
      <c r="B426" s="161"/>
      <c r="D426" s="154" t="s">
        <v>154</v>
      </c>
      <c r="E426" s="162" t="s">
        <v>1</v>
      </c>
      <c r="F426" s="163" t="s">
        <v>610</v>
      </c>
      <c r="H426" s="162" t="s">
        <v>1</v>
      </c>
      <c r="I426" s="164"/>
      <c r="L426" s="161"/>
      <c r="M426" s="165"/>
      <c r="T426" s="166"/>
      <c r="AT426" s="162" t="s">
        <v>154</v>
      </c>
      <c r="AU426" s="162" t="s">
        <v>87</v>
      </c>
      <c r="AV426" s="13" t="s">
        <v>79</v>
      </c>
      <c r="AW426" s="13" t="s">
        <v>28</v>
      </c>
      <c r="AX426" s="13" t="s">
        <v>71</v>
      </c>
      <c r="AY426" s="162" t="s">
        <v>146</v>
      </c>
    </row>
    <row r="427" spans="2:65" s="12" customFormat="1">
      <c r="B427" s="153"/>
      <c r="D427" s="154" t="s">
        <v>154</v>
      </c>
      <c r="E427" s="155" t="s">
        <v>1</v>
      </c>
      <c r="F427" s="156" t="s">
        <v>611</v>
      </c>
      <c r="H427" s="157">
        <v>11760</v>
      </c>
      <c r="I427" s="158"/>
      <c r="L427" s="153"/>
      <c r="M427" s="159"/>
      <c r="T427" s="160"/>
      <c r="AT427" s="155" t="s">
        <v>154</v>
      </c>
      <c r="AU427" s="155" t="s">
        <v>87</v>
      </c>
      <c r="AV427" s="12" t="s">
        <v>87</v>
      </c>
      <c r="AW427" s="12" t="s">
        <v>28</v>
      </c>
      <c r="AX427" s="12" t="s">
        <v>71</v>
      </c>
      <c r="AY427" s="155" t="s">
        <v>146</v>
      </c>
    </row>
    <row r="428" spans="2:65" s="13" customFormat="1" ht="22.5">
      <c r="B428" s="161"/>
      <c r="D428" s="154" t="s">
        <v>154</v>
      </c>
      <c r="E428" s="162" t="s">
        <v>1</v>
      </c>
      <c r="F428" s="163" t="s">
        <v>612</v>
      </c>
      <c r="H428" s="162" t="s">
        <v>1</v>
      </c>
      <c r="I428" s="164"/>
      <c r="L428" s="161"/>
      <c r="M428" s="165"/>
      <c r="T428" s="166"/>
      <c r="AT428" s="162" t="s">
        <v>154</v>
      </c>
      <c r="AU428" s="162" t="s">
        <v>87</v>
      </c>
      <c r="AV428" s="13" t="s">
        <v>79</v>
      </c>
      <c r="AW428" s="13" t="s">
        <v>28</v>
      </c>
      <c r="AX428" s="13" t="s">
        <v>71</v>
      </c>
      <c r="AY428" s="162" t="s">
        <v>146</v>
      </c>
    </row>
    <row r="429" spans="2:65" s="12" customFormat="1">
      <c r="B429" s="153"/>
      <c r="D429" s="154" t="s">
        <v>154</v>
      </c>
      <c r="E429" s="155" t="s">
        <v>1</v>
      </c>
      <c r="F429" s="156" t="s">
        <v>613</v>
      </c>
      <c r="H429" s="157">
        <v>1400</v>
      </c>
      <c r="I429" s="158"/>
      <c r="L429" s="153"/>
      <c r="M429" s="159"/>
      <c r="T429" s="160"/>
      <c r="AT429" s="155" t="s">
        <v>154</v>
      </c>
      <c r="AU429" s="155" t="s">
        <v>87</v>
      </c>
      <c r="AV429" s="12" t="s">
        <v>87</v>
      </c>
      <c r="AW429" s="12" t="s">
        <v>28</v>
      </c>
      <c r="AX429" s="12" t="s">
        <v>71</v>
      </c>
      <c r="AY429" s="155" t="s">
        <v>146</v>
      </c>
    </row>
    <row r="430" spans="2:65" s="15" customFormat="1">
      <c r="B430" s="174"/>
      <c r="D430" s="154" t="s">
        <v>154</v>
      </c>
      <c r="E430" s="175" t="s">
        <v>1</v>
      </c>
      <c r="F430" s="176" t="s">
        <v>178</v>
      </c>
      <c r="H430" s="177">
        <v>13160</v>
      </c>
      <c r="I430" s="178"/>
      <c r="L430" s="174"/>
      <c r="M430" s="179"/>
      <c r="T430" s="180"/>
      <c r="AT430" s="175" t="s">
        <v>154</v>
      </c>
      <c r="AU430" s="175" t="s">
        <v>87</v>
      </c>
      <c r="AV430" s="15" t="s">
        <v>152</v>
      </c>
      <c r="AW430" s="15" t="s">
        <v>28</v>
      </c>
      <c r="AX430" s="15" t="s">
        <v>79</v>
      </c>
      <c r="AY430" s="175" t="s">
        <v>146</v>
      </c>
    </row>
    <row r="431" spans="2:65" s="1" customFormat="1" ht="24.2" customHeight="1">
      <c r="B431" s="138"/>
      <c r="C431" s="181" t="s">
        <v>614</v>
      </c>
      <c r="D431" s="181" t="s">
        <v>409</v>
      </c>
      <c r="E431" s="182" t="s">
        <v>615</v>
      </c>
      <c r="F431" s="183" t="s">
        <v>616</v>
      </c>
      <c r="G431" s="184" t="s">
        <v>608</v>
      </c>
      <c r="H431" s="185">
        <v>13160</v>
      </c>
      <c r="I431" s="186"/>
      <c r="J431" s="187">
        <f>ROUND(I431*H431,2)</f>
        <v>0</v>
      </c>
      <c r="K431" s="188"/>
      <c r="L431" s="189"/>
      <c r="M431" s="190" t="s">
        <v>1</v>
      </c>
      <c r="N431" s="191" t="s">
        <v>38</v>
      </c>
      <c r="P431" s="149">
        <f>O431*H431</f>
        <v>0</v>
      </c>
      <c r="Q431" s="149">
        <v>1E-3</v>
      </c>
      <c r="R431" s="149">
        <f>Q431*H431</f>
        <v>13.16</v>
      </c>
      <c r="S431" s="149">
        <v>0</v>
      </c>
      <c r="T431" s="150">
        <f>S431*H431</f>
        <v>0</v>
      </c>
      <c r="AR431" s="151" t="s">
        <v>617</v>
      </c>
      <c r="AT431" s="151" t="s">
        <v>409</v>
      </c>
      <c r="AU431" s="151" t="s">
        <v>87</v>
      </c>
      <c r="AY431" s="17" t="s">
        <v>146</v>
      </c>
      <c r="BE431" s="152">
        <f>IF(N431="základná",J431,0)</f>
        <v>0</v>
      </c>
      <c r="BF431" s="152">
        <f>IF(N431="znížená",J431,0)</f>
        <v>0</v>
      </c>
      <c r="BG431" s="152">
        <f>IF(N431="zákl. prenesená",J431,0)</f>
        <v>0</v>
      </c>
      <c r="BH431" s="152">
        <f>IF(N431="zníž. prenesená",J431,0)</f>
        <v>0</v>
      </c>
      <c r="BI431" s="152">
        <f>IF(N431="nulová",J431,0)</f>
        <v>0</v>
      </c>
      <c r="BJ431" s="17" t="s">
        <v>87</v>
      </c>
      <c r="BK431" s="152">
        <f>ROUND(I431*H431,2)</f>
        <v>0</v>
      </c>
      <c r="BL431" s="17" t="s">
        <v>617</v>
      </c>
      <c r="BM431" s="151" t="s">
        <v>618</v>
      </c>
    </row>
    <row r="432" spans="2:65" s="12" customFormat="1">
      <c r="B432" s="153"/>
      <c r="D432" s="154" t="s">
        <v>154</v>
      </c>
      <c r="F432" s="156"/>
      <c r="H432" s="157"/>
      <c r="I432" s="158"/>
      <c r="L432" s="153"/>
      <c r="M432" s="159"/>
      <c r="T432" s="160"/>
      <c r="AT432" s="155" t="s">
        <v>154</v>
      </c>
      <c r="AU432" s="155" t="s">
        <v>87</v>
      </c>
      <c r="AV432" s="12" t="s">
        <v>87</v>
      </c>
      <c r="AW432" s="12" t="s">
        <v>3</v>
      </c>
      <c r="AX432" s="12" t="s">
        <v>79</v>
      </c>
      <c r="AY432" s="155" t="s">
        <v>146</v>
      </c>
    </row>
    <row r="433" spans="2:65" s="1" customFormat="1" ht="24.2" customHeight="1">
      <c r="B433" s="138"/>
      <c r="C433" s="139" t="s">
        <v>619</v>
      </c>
      <c r="D433" s="139" t="s">
        <v>148</v>
      </c>
      <c r="E433" s="140" t="s">
        <v>620</v>
      </c>
      <c r="F433" s="141" t="s">
        <v>621</v>
      </c>
      <c r="G433" s="142" t="s">
        <v>608</v>
      </c>
      <c r="H433" s="143">
        <v>1600.56</v>
      </c>
      <c r="I433" s="144"/>
      <c r="J433" s="145">
        <f>ROUND(I433*H433,2)</f>
        <v>0</v>
      </c>
      <c r="K433" s="146"/>
      <c r="L433" s="32"/>
      <c r="M433" s="147" t="s">
        <v>1</v>
      </c>
      <c r="N433" s="148" t="s">
        <v>38</v>
      </c>
      <c r="P433" s="149">
        <f>O433*H433</f>
        <v>0</v>
      </c>
      <c r="Q433" s="149">
        <v>0</v>
      </c>
      <c r="R433" s="149">
        <f>Q433*H433</f>
        <v>0</v>
      </c>
      <c r="S433" s="149">
        <v>0</v>
      </c>
      <c r="T433" s="150">
        <f>S433*H433</f>
        <v>0</v>
      </c>
      <c r="AR433" s="151" t="s">
        <v>567</v>
      </c>
      <c r="AT433" s="151" t="s">
        <v>148</v>
      </c>
      <c r="AU433" s="151" t="s">
        <v>87</v>
      </c>
      <c r="AY433" s="17" t="s">
        <v>146</v>
      </c>
      <c r="BE433" s="152">
        <f>IF(N433="základná",J433,0)</f>
        <v>0</v>
      </c>
      <c r="BF433" s="152">
        <f>IF(N433="znížená",J433,0)</f>
        <v>0</v>
      </c>
      <c r="BG433" s="152">
        <f>IF(N433="zákl. prenesená",J433,0)</f>
        <v>0</v>
      </c>
      <c r="BH433" s="152">
        <f>IF(N433="zníž. prenesená",J433,0)</f>
        <v>0</v>
      </c>
      <c r="BI433" s="152">
        <f>IF(N433="nulová",J433,0)</f>
        <v>0</v>
      </c>
      <c r="BJ433" s="17" t="s">
        <v>87</v>
      </c>
      <c r="BK433" s="152">
        <f>ROUND(I433*H433,2)</f>
        <v>0</v>
      </c>
      <c r="BL433" s="17" t="s">
        <v>567</v>
      </c>
      <c r="BM433" s="151" t="s">
        <v>622</v>
      </c>
    </row>
    <row r="434" spans="2:65" s="13" customFormat="1">
      <c r="B434" s="161"/>
      <c r="D434" s="154" t="s">
        <v>154</v>
      </c>
      <c r="E434" s="162" t="s">
        <v>1</v>
      </c>
      <c r="F434" s="163" t="s">
        <v>623</v>
      </c>
      <c r="H434" s="162" t="s">
        <v>1</v>
      </c>
      <c r="I434" s="164"/>
      <c r="L434" s="161"/>
      <c r="M434" s="165"/>
      <c r="T434" s="166"/>
      <c r="AT434" s="162" t="s">
        <v>154</v>
      </c>
      <c r="AU434" s="162" t="s">
        <v>87</v>
      </c>
      <c r="AV434" s="13" t="s">
        <v>79</v>
      </c>
      <c r="AW434" s="13" t="s">
        <v>28</v>
      </c>
      <c r="AX434" s="13" t="s">
        <v>71</v>
      </c>
      <c r="AY434" s="162" t="s">
        <v>146</v>
      </c>
    </row>
    <row r="435" spans="2:65" s="13" customFormat="1">
      <c r="B435" s="161"/>
      <c r="D435" s="154" t="s">
        <v>154</v>
      </c>
      <c r="E435" s="162" t="s">
        <v>1</v>
      </c>
      <c r="F435" s="163" t="s">
        <v>624</v>
      </c>
      <c r="H435" s="162" t="s">
        <v>1</v>
      </c>
      <c r="I435" s="164"/>
      <c r="L435" s="161"/>
      <c r="M435" s="165"/>
      <c r="T435" s="166"/>
      <c r="AT435" s="162" t="s">
        <v>154</v>
      </c>
      <c r="AU435" s="162" t="s">
        <v>87</v>
      </c>
      <c r="AV435" s="13" t="s">
        <v>79</v>
      </c>
      <c r="AW435" s="13" t="s">
        <v>28</v>
      </c>
      <c r="AX435" s="13" t="s">
        <v>71</v>
      </c>
      <c r="AY435" s="162" t="s">
        <v>146</v>
      </c>
    </row>
    <row r="436" spans="2:65" s="12" customFormat="1">
      <c r="B436" s="153"/>
      <c r="D436" s="154" t="s">
        <v>154</v>
      </c>
      <c r="E436" s="155" t="s">
        <v>1</v>
      </c>
      <c r="F436" s="156" t="s">
        <v>625</v>
      </c>
      <c r="H436" s="157">
        <v>1333.8</v>
      </c>
      <c r="I436" s="158"/>
      <c r="L436" s="153"/>
      <c r="M436" s="159"/>
      <c r="T436" s="160"/>
      <c r="AT436" s="155" t="s">
        <v>154</v>
      </c>
      <c r="AU436" s="155" t="s">
        <v>87</v>
      </c>
      <c r="AV436" s="12" t="s">
        <v>87</v>
      </c>
      <c r="AW436" s="12" t="s">
        <v>28</v>
      </c>
      <c r="AX436" s="12" t="s">
        <v>71</v>
      </c>
      <c r="AY436" s="155" t="s">
        <v>146</v>
      </c>
    </row>
    <row r="437" spans="2:65" s="13" customFormat="1">
      <c r="B437" s="161"/>
      <c r="D437" s="154" t="s">
        <v>154</v>
      </c>
      <c r="E437" s="162" t="s">
        <v>1</v>
      </c>
      <c r="F437" s="163" t="s">
        <v>626</v>
      </c>
      <c r="H437" s="162" t="s">
        <v>1</v>
      </c>
      <c r="I437" s="164"/>
      <c r="L437" s="161"/>
      <c r="M437" s="165"/>
      <c r="T437" s="166"/>
      <c r="AT437" s="162" t="s">
        <v>154</v>
      </c>
      <c r="AU437" s="162" t="s">
        <v>87</v>
      </c>
      <c r="AV437" s="13" t="s">
        <v>79</v>
      </c>
      <c r="AW437" s="13" t="s">
        <v>28</v>
      </c>
      <c r="AX437" s="13" t="s">
        <v>71</v>
      </c>
      <c r="AY437" s="162" t="s">
        <v>146</v>
      </c>
    </row>
    <row r="438" spans="2:65" s="12" customFormat="1">
      <c r="B438" s="153"/>
      <c r="D438" s="154" t="s">
        <v>154</v>
      </c>
      <c r="E438" s="155" t="s">
        <v>1</v>
      </c>
      <c r="F438" s="156" t="s">
        <v>627</v>
      </c>
      <c r="H438" s="157">
        <v>266.76</v>
      </c>
      <c r="I438" s="158"/>
      <c r="L438" s="153"/>
      <c r="M438" s="159"/>
      <c r="T438" s="160"/>
      <c r="AT438" s="155" t="s">
        <v>154</v>
      </c>
      <c r="AU438" s="155" t="s">
        <v>87</v>
      </c>
      <c r="AV438" s="12" t="s">
        <v>87</v>
      </c>
      <c r="AW438" s="12" t="s">
        <v>28</v>
      </c>
      <c r="AX438" s="12" t="s">
        <v>71</v>
      </c>
      <c r="AY438" s="155" t="s">
        <v>146</v>
      </c>
    </row>
    <row r="439" spans="2:65" s="15" customFormat="1">
      <c r="B439" s="174"/>
      <c r="D439" s="154" t="s">
        <v>154</v>
      </c>
      <c r="E439" s="175" t="s">
        <v>1</v>
      </c>
      <c r="F439" s="176" t="s">
        <v>178</v>
      </c>
      <c r="H439" s="177">
        <v>1600.56</v>
      </c>
      <c r="I439" s="178"/>
      <c r="L439" s="174"/>
      <c r="M439" s="179"/>
      <c r="T439" s="180"/>
      <c r="AT439" s="175" t="s">
        <v>154</v>
      </c>
      <c r="AU439" s="175" t="s">
        <v>87</v>
      </c>
      <c r="AV439" s="15" t="s">
        <v>152</v>
      </c>
      <c r="AW439" s="15" t="s">
        <v>28</v>
      </c>
      <c r="AX439" s="15" t="s">
        <v>79</v>
      </c>
      <c r="AY439" s="175" t="s">
        <v>146</v>
      </c>
    </row>
    <row r="440" spans="2:65" s="1" customFormat="1" ht="33" customHeight="1">
      <c r="B440" s="138"/>
      <c r="C440" s="181" t="s">
        <v>628</v>
      </c>
      <c r="D440" s="181" t="s">
        <v>409</v>
      </c>
      <c r="E440" s="182" t="s">
        <v>629</v>
      </c>
      <c r="F440" s="183" t="s">
        <v>630</v>
      </c>
      <c r="G440" s="184" t="s">
        <v>608</v>
      </c>
      <c r="H440" s="185">
        <v>1600.56</v>
      </c>
      <c r="I440" s="186"/>
      <c r="J440" s="187">
        <f>ROUND(I440*H440,2)</f>
        <v>0</v>
      </c>
      <c r="K440" s="188"/>
      <c r="L440" s="189"/>
      <c r="M440" s="190" t="s">
        <v>1</v>
      </c>
      <c r="N440" s="191" t="s">
        <v>38</v>
      </c>
      <c r="P440" s="149">
        <f>O440*H440</f>
        <v>0</v>
      </c>
      <c r="Q440" s="149">
        <v>1E-3</v>
      </c>
      <c r="R440" s="149">
        <f>Q440*H440</f>
        <v>1.60056</v>
      </c>
      <c r="S440" s="149">
        <v>0</v>
      </c>
      <c r="T440" s="150">
        <f>S440*H440</f>
        <v>0</v>
      </c>
      <c r="AR440" s="151" t="s">
        <v>617</v>
      </c>
      <c r="AT440" s="151" t="s">
        <v>409</v>
      </c>
      <c r="AU440" s="151" t="s">
        <v>87</v>
      </c>
      <c r="AY440" s="17" t="s">
        <v>146</v>
      </c>
      <c r="BE440" s="152">
        <f>IF(N440="základná",J440,0)</f>
        <v>0</v>
      </c>
      <c r="BF440" s="152">
        <f>IF(N440="znížená",J440,0)</f>
        <v>0</v>
      </c>
      <c r="BG440" s="152">
        <f>IF(N440="zákl. prenesená",J440,0)</f>
        <v>0</v>
      </c>
      <c r="BH440" s="152">
        <f>IF(N440="zníž. prenesená",J440,0)</f>
        <v>0</v>
      </c>
      <c r="BI440" s="152">
        <f>IF(N440="nulová",J440,0)</f>
        <v>0</v>
      </c>
      <c r="BJ440" s="17" t="s">
        <v>87</v>
      </c>
      <c r="BK440" s="152">
        <f>ROUND(I440*H440,2)</f>
        <v>0</v>
      </c>
      <c r="BL440" s="17" t="s">
        <v>617</v>
      </c>
      <c r="BM440" s="151" t="s">
        <v>631</v>
      </c>
    </row>
    <row r="441" spans="2:65" s="12" customFormat="1">
      <c r="B441" s="153"/>
      <c r="D441" s="154" t="s">
        <v>154</v>
      </c>
      <c r="F441" s="156"/>
      <c r="H441" s="157"/>
      <c r="I441" s="158"/>
      <c r="L441" s="153"/>
      <c r="M441" s="159"/>
      <c r="T441" s="160"/>
      <c r="AT441" s="155" t="s">
        <v>154</v>
      </c>
      <c r="AU441" s="155" t="s">
        <v>87</v>
      </c>
      <c r="AV441" s="12" t="s">
        <v>87</v>
      </c>
      <c r="AW441" s="12" t="s">
        <v>3</v>
      </c>
      <c r="AX441" s="12" t="s">
        <v>79</v>
      </c>
      <c r="AY441" s="155" t="s">
        <v>146</v>
      </c>
    </row>
    <row r="442" spans="2:65" s="1" customFormat="1" ht="16.5" customHeight="1">
      <c r="B442" s="138"/>
      <c r="C442" s="139" t="s">
        <v>632</v>
      </c>
      <c r="D442" s="139" t="s">
        <v>148</v>
      </c>
      <c r="E442" s="140" t="s">
        <v>633</v>
      </c>
      <c r="F442" s="141" t="s">
        <v>634</v>
      </c>
      <c r="G442" s="142" t="s">
        <v>459</v>
      </c>
      <c r="H442" s="192"/>
      <c r="I442" s="144"/>
      <c r="J442" s="145">
        <f>ROUND(I442*H442,2)</f>
        <v>0</v>
      </c>
      <c r="K442" s="146"/>
      <c r="L442" s="32"/>
      <c r="M442" s="147" t="s">
        <v>1</v>
      </c>
      <c r="N442" s="148" t="s">
        <v>38</v>
      </c>
      <c r="P442" s="149">
        <f>O442*H442</f>
        <v>0</v>
      </c>
      <c r="Q442" s="149">
        <v>0</v>
      </c>
      <c r="R442" s="149">
        <f>Q442*H442</f>
        <v>0</v>
      </c>
      <c r="S442" s="149">
        <v>0</v>
      </c>
      <c r="T442" s="150">
        <f>S442*H442</f>
        <v>0</v>
      </c>
      <c r="AR442" s="151" t="s">
        <v>567</v>
      </c>
      <c r="AT442" s="151" t="s">
        <v>148</v>
      </c>
      <c r="AU442" s="151" t="s">
        <v>87</v>
      </c>
      <c r="AY442" s="17" t="s">
        <v>146</v>
      </c>
      <c r="BE442" s="152">
        <f>IF(N442="základná",J442,0)</f>
        <v>0</v>
      </c>
      <c r="BF442" s="152">
        <f>IF(N442="znížená",J442,0)</f>
        <v>0</v>
      </c>
      <c r="BG442" s="152">
        <f>IF(N442="zákl. prenesená",J442,0)</f>
        <v>0</v>
      </c>
      <c r="BH442" s="152">
        <f>IF(N442="zníž. prenesená",J442,0)</f>
        <v>0</v>
      </c>
      <c r="BI442" s="152">
        <f>IF(N442="nulová",J442,0)</f>
        <v>0</v>
      </c>
      <c r="BJ442" s="17" t="s">
        <v>87</v>
      </c>
      <c r="BK442" s="152">
        <f>ROUND(I442*H442,2)</f>
        <v>0</v>
      </c>
      <c r="BL442" s="17" t="s">
        <v>567</v>
      </c>
      <c r="BM442" s="151" t="s">
        <v>635</v>
      </c>
    </row>
    <row r="443" spans="2:65" s="1" customFormat="1" ht="16.5" customHeight="1">
      <c r="B443" s="138"/>
      <c r="C443" s="139" t="s">
        <v>636</v>
      </c>
      <c r="D443" s="139" t="s">
        <v>148</v>
      </c>
      <c r="E443" s="140" t="s">
        <v>637</v>
      </c>
      <c r="F443" s="141" t="s">
        <v>638</v>
      </c>
      <c r="G443" s="142" t="s">
        <v>459</v>
      </c>
      <c r="H443" s="192"/>
      <c r="I443" s="144"/>
      <c r="J443" s="145">
        <f>ROUND(I443*H443,2)</f>
        <v>0</v>
      </c>
      <c r="K443" s="146"/>
      <c r="L443" s="32"/>
      <c r="M443" s="147" t="s">
        <v>1</v>
      </c>
      <c r="N443" s="148" t="s">
        <v>38</v>
      </c>
      <c r="P443" s="149">
        <f>O443*H443</f>
        <v>0</v>
      </c>
      <c r="Q443" s="149">
        <v>0</v>
      </c>
      <c r="R443" s="149">
        <f>Q443*H443</f>
        <v>0</v>
      </c>
      <c r="S443" s="149">
        <v>0</v>
      </c>
      <c r="T443" s="150">
        <f>S443*H443</f>
        <v>0</v>
      </c>
      <c r="AR443" s="151" t="s">
        <v>617</v>
      </c>
      <c r="AT443" s="151" t="s">
        <v>148</v>
      </c>
      <c r="AU443" s="151" t="s">
        <v>87</v>
      </c>
      <c r="AY443" s="17" t="s">
        <v>146</v>
      </c>
      <c r="BE443" s="152">
        <f>IF(N443="základná",J443,0)</f>
        <v>0</v>
      </c>
      <c r="BF443" s="152">
        <f>IF(N443="znížená",J443,0)</f>
        <v>0</v>
      </c>
      <c r="BG443" s="152">
        <f>IF(N443="zákl. prenesená",J443,0)</f>
        <v>0</v>
      </c>
      <c r="BH443" s="152">
        <f>IF(N443="zníž. prenesená",J443,0)</f>
        <v>0</v>
      </c>
      <c r="BI443" s="152">
        <f>IF(N443="nulová",J443,0)</f>
        <v>0</v>
      </c>
      <c r="BJ443" s="17" t="s">
        <v>87</v>
      </c>
      <c r="BK443" s="152">
        <f>ROUND(I443*H443,2)</f>
        <v>0</v>
      </c>
      <c r="BL443" s="17" t="s">
        <v>617</v>
      </c>
      <c r="BM443" s="151" t="s">
        <v>639</v>
      </c>
    </row>
    <row r="444" spans="2:65" s="1" customFormat="1" ht="16.5" customHeight="1">
      <c r="B444" s="138"/>
      <c r="C444" s="139" t="s">
        <v>640</v>
      </c>
      <c r="D444" s="139" t="s">
        <v>148</v>
      </c>
      <c r="E444" s="140" t="s">
        <v>641</v>
      </c>
      <c r="F444" s="141" t="s">
        <v>642</v>
      </c>
      <c r="G444" s="142" t="s">
        <v>459</v>
      </c>
      <c r="H444" s="192"/>
      <c r="I444" s="144"/>
      <c r="J444" s="145">
        <f>ROUND(I444*H444,2)</f>
        <v>0</v>
      </c>
      <c r="K444" s="146"/>
      <c r="L444" s="32"/>
      <c r="M444" s="147" t="s">
        <v>1</v>
      </c>
      <c r="N444" s="148" t="s">
        <v>38</v>
      </c>
      <c r="P444" s="149">
        <f>O444*H444</f>
        <v>0</v>
      </c>
      <c r="Q444" s="149">
        <v>0</v>
      </c>
      <c r="R444" s="149">
        <f>Q444*H444</f>
        <v>0</v>
      </c>
      <c r="S444" s="149">
        <v>0</v>
      </c>
      <c r="T444" s="150">
        <f>S444*H444</f>
        <v>0</v>
      </c>
      <c r="AR444" s="151" t="s">
        <v>567</v>
      </c>
      <c r="AT444" s="151" t="s">
        <v>148</v>
      </c>
      <c r="AU444" s="151" t="s">
        <v>87</v>
      </c>
      <c r="AY444" s="17" t="s">
        <v>146</v>
      </c>
      <c r="BE444" s="152">
        <f>IF(N444="základná",J444,0)</f>
        <v>0</v>
      </c>
      <c r="BF444" s="152">
        <f>IF(N444="znížená",J444,0)</f>
        <v>0</v>
      </c>
      <c r="BG444" s="152">
        <f>IF(N444="zákl. prenesená",J444,0)</f>
        <v>0</v>
      </c>
      <c r="BH444" s="152">
        <f>IF(N444="zníž. prenesená",J444,0)</f>
        <v>0</v>
      </c>
      <c r="BI444" s="152">
        <f>IF(N444="nulová",J444,0)</f>
        <v>0</v>
      </c>
      <c r="BJ444" s="17" t="s">
        <v>87</v>
      </c>
      <c r="BK444" s="152">
        <f>ROUND(I444*H444,2)</f>
        <v>0</v>
      </c>
      <c r="BL444" s="17" t="s">
        <v>567</v>
      </c>
      <c r="BM444" s="151" t="s">
        <v>643</v>
      </c>
    </row>
    <row r="445" spans="2:65" s="11" customFormat="1" ht="25.9" customHeight="1">
      <c r="B445" s="126"/>
      <c r="D445" s="127" t="s">
        <v>70</v>
      </c>
      <c r="E445" s="128" t="s">
        <v>644</v>
      </c>
      <c r="F445" s="128" t="s">
        <v>645</v>
      </c>
      <c r="I445" s="129"/>
      <c r="J445" s="130">
        <f>BK445</f>
        <v>0</v>
      </c>
      <c r="L445" s="126"/>
      <c r="M445" s="131"/>
      <c r="P445" s="132">
        <f>P446</f>
        <v>0</v>
      </c>
      <c r="R445" s="132">
        <f>R446</f>
        <v>0</v>
      </c>
      <c r="T445" s="133">
        <f>T446</f>
        <v>0</v>
      </c>
      <c r="AR445" s="127" t="s">
        <v>179</v>
      </c>
      <c r="AT445" s="134" t="s">
        <v>70</v>
      </c>
      <c r="AU445" s="134" t="s">
        <v>71</v>
      </c>
      <c r="AY445" s="127" t="s">
        <v>146</v>
      </c>
      <c r="BK445" s="135">
        <f>BK446</f>
        <v>0</v>
      </c>
    </row>
    <row r="446" spans="2:65" s="1" customFormat="1" ht="24.2" customHeight="1">
      <c r="B446" s="138"/>
      <c r="C446" s="139" t="s">
        <v>646</v>
      </c>
      <c r="D446" s="139" t="s">
        <v>148</v>
      </c>
      <c r="E446" s="140" t="s">
        <v>647</v>
      </c>
      <c r="F446" s="141" t="s">
        <v>648</v>
      </c>
      <c r="G446" s="142" t="s">
        <v>649</v>
      </c>
      <c r="H446" s="143">
        <v>1</v>
      </c>
      <c r="I446" s="144"/>
      <c r="J446" s="145">
        <f>ROUND(I446*H446,2)</f>
        <v>0</v>
      </c>
      <c r="K446" s="146"/>
      <c r="L446" s="32"/>
      <c r="M446" s="193" t="s">
        <v>1</v>
      </c>
      <c r="N446" s="194" t="s">
        <v>38</v>
      </c>
      <c r="O446" s="195"/>
      <c r="P446" s="196">
        <f>O446*H446</f>
        <v>0</v>
      </c>
      <c r="Q446" s="196">
        <v>0</v>
      </c>
      <c r="R446" s="196">
        <f>Q446*H446</f>
        <v>0</v>
      </c>
      <c r="S446" s="196">
        <v>0</v>
      </c>
      <c r="T446" s="197">
        <f>S446*H446</f>
        <v>0</v>
      </c>
      <c r="AR446" s="151" t="s">
        <v>650</v>
      </c>
      <c r="AT446" s="151" t="s">
        <v>148</v>
      </c>
      <c r="AU446" s="151" t="s">
        <v>79</v>
      </c>
      <c r="AY446" s="17" t="s">
        <v>146</v>
      </c>
      <c r="BE446" s="152">
        <f>IF(N446="základná",J446,0)</f>
        <v>0</v>
      </c>
      <c r="BF446" s="152">
        <f>IF(N446="znížená",J446,0)</f>
        <v>0</v>
      </c>
      <c r="BG446" s="152">
        <f>IF(N446="zákl. prenesená",J446,0)</f>
        <v>0</v>
      </c>
      <c r="BH446" s="152">
        <f>IF(N446="zníž. prenesená",J446,0)</f>
        <v>0</v>
      </c>
      <c r="BI446" s="152">
        <f>IF(N446="nulová",J446,0)</f>
        <v>0</v>
      </c>
      <c r="BJ446" s="17" t="s">
        <v>87</v>
      </c>
      <c r="BK446" s="152">
        <f>ROUND(I446*H446,2)</f>
        <v>0</v>
      </c>
      <c r="BL446" s="17" t="s">
        <v>650</v>
      </c>
      <c r="BM446" s="151" t="s">
        <v>651</v>
      </c>
    </row>
    <row r="447" spans="2:65" s="1" customFormat="1" ht="6.95" customHeight="1">
      <c r="B447" s="47"/>
      <c r="C447" s="48"/>
      <c r="D447" s="48"/>
      <c r="E447" s="48"/>
      <c r="F447" s="48"/>
      <c r="G447" s="48"/>
      <c r="H447" s="48"/>
      <c r="I447" s="48"/>
      <c r="J447" s="48"/>
      <c r="K447" s="48"/>
      <c r="L447" s="32"/>
    </row>
  </sheetData>
  <autoFilter ref="C131:K446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9"/>
  <sheetViews>
    <sheetView showGridLines="0" topLeftCell="A20" workbookViewId="0">
      <selection activeCell="I36" sqref="I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ht="12" customHeight="1">
      <c r="B8" s="20"/>
      <c r="D8" s="27" t="s">
        <v>109</v>
      </c>
      <c r="L8" s="20"/>
    </row>
    <row r="9" spans="2:46" s="1" customFormat="1" ht="16.5" customHeight="1">
      <c r="B9" s="32"/>
      <c r="E9" s="270" t="s">
        <v>652</v>
      </c>
      <c r="F9" s="269"/>
      <c r="G9" s="269"/>
      <c r="H9" s="269"/>
      <c r="L9" s="32"/>
    </row>
    <row r="10" spans="2:46" s="1" customFormat="1" ht="12" customHeight="1">
      <c r="B10" s="32"/>
      <c r="D10" s="27" t="s">
        <v>653</v>
      </c>
      <c r="L10" s="32"/>
    </row>
    <row r="11" spans="2:46" s="1" customFormat="1" ht="16.5" customHeight="1">
      <c r="B11" s="32"/>
      <c r="E11" s="241" t="s">
        <v>654</v>
      </c>
      <c r="F11" s="269"/>
      <c r="G11" s="269"/>
      <c r="H11" s="26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15</v>
      </c>
      <c r="F13" s="25" t="s">
        <v>1</v>
      </c>
      <c r="I13" s="27" t="s">
        <v>16</v>
      </c>
      <c r="J13" s="25" t="s">
        <v>1</v>
      </c>
      <c r="L13" s="32"/>
    </row>
    <row r="14" spans="2:46" s="1" customFormat="1" ht="12" customHeight="1">
      <c r="B14" s="32"/>
      <c r="D14" s="27" t="s">
        <v>17</v>
      </c>
      <c r="F14" s="25" t="s">
        <v>18</v>
      </c>
      <c r="I14" s="27" t="s">
        <v>19</v>
      </c>
      <c r="J14" s="55" t="str">
        <f>'Rekapitulácia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20</v>
      </c>
      <c r="I16" s="27" t="s">
        <v>21</v>
      </c>
      <c r="J16" s="25" t="s">
        <v>1</v>
      </c>
      <c r="L16" s="32"/>
    </row>
    <row r="17" spans="2:12" s="1" customFormat="1" ht="18" customHeight="1">
      <c r="B17" s="32"/>
      <c r="E17" s="25" t="s">
        <v>22</v>
      </c>
      <c r="I17" s="27" t="s">
        <v>23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24</v>
      </c>
      <c r="I19" s="27" t="s">
        <v>21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2" t="str">
        <f>'Rekapitulácia stavby'!E14</f>
        <v>Vyplň údaj</v>
      </c>
      <c r="F20" s="246"/>
      <c r="G20" s="246"/>
      <c r="H20" s="246"/>
      <c r="I20" s="27" t="s">
        <v>23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26</v>
      </c>
      <c r="I22" s="27" t="s">
        <v>21</v>
      </c>
      <c r="J22" s="25" t="s">
        <v>1</v>
      </c>
      <c r="L22" s="32"/>
    </row>
    <row r="23" spans="2:12" s="1" customFormat="1" ht="18" customHeight="1">
      <c r="B23" s="32"/>
      <c r="E23" s="25" t="s">
        <v>655</v>
      </c>
      <c r="I23" s="27" t="s">
        <v>23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29</v>
      </c>
      <c r="I25" s="27" t="s">
        <v>21</v>
      </c>
      <c r="J25" s="25" t="s">
        <v>1</v>
      </c>
      <c r="L25" s="32"/>
    </row>
    <row r="26" spans="2:12" s="1" customFormat="1" ht="18" customHeight="1">
      <c r="B26" s="32"/>
      <c r="E26" s="25" t="s">
        <v>655</v>
      </c>
      <c r="I26" s="27" t="s">
        <v>23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2"/>
      <c r="E29" s="250" t="s">
        <v>1</v>
      </c>
      <c r="F29" s="250"/>
      <c r="G29" s="250"/>
      <c r="H29" s="250"/>
      <c r="L29" s="92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3" t="s">
        <v>32</v>
      </c>
      <c r="J32" s="69">
        <f>ROUND(J138,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5" customHeight="1">
      <c r="B35" s="32"/>
      <c r="D35" s="58" t="s">
        <v>36</v>
      </c>
      <c r="E35" s="37" t="s">
        <v>37</v>
      </c>
      <c r="F35" s="94">
        <f>ROUND((SUM(BE138:BE208)),  2)</f>
        <v>0</v>
      </c>
      <c r="G35" s="95"/>
      <c r="H35" s="95"/>
      <c r="I35" s="96">
        <v>0.23</v>
      </c>
      <c r="J35" s="94">
        <f>ROUND(((SUM(BE138:BE208))*I35),  2)</f>
        <v>0</v>
      </c>
      <c r="L35" s="32"/>
    </row>
    <row r="36" spans="2:12" s="1" customFormat="1" ht="14.45" customHeight="1">
      <c r="B36" s="32"/>
      <c r="E36" s="37" t="s">
        <v>38</v>
      </c>
      <c r="F36" s="94">
        <f>ROUND((SUM(BF138:BF208)),  2)</f>
        <v>0</v>
      </c>
      <c r="G36" s="95"/>
      <c r="H36" s="95"/>
      <c r="I36" s="96">
        <v>0.23</v>
      </c>
      <c r="J36" s="94">
        <f>ROUND(((SUM(BF138:BF208))*I36),  2)</f>
        <v>0</v>
      </c>
      <c r="L36" s="32"/>
    </row>
    <row r="37" spans="2:12" s="1" customFormat="1" ht="14.45" hidden="1" customHeight="1">
      <c r="B37" s="32"/>
      <c r="E37" s="27" t="s">
        <v>39</v>
      </c>
      <c r="F37" s="88">
        <f>ROUND((SUM(BG138:BG208)),  2)</f>
        <v>0</v>
      </c>
      <c r="I37" s="97">
        <v>0.2</v>
      </c>
      <c r="J37" s="88">
        <f>0</f>
        <v>0</v>
      </c>
      <c r="L37" s="32"/>
    </row>
    <row r="38" spans="2:12" s="1" customFormat="1" ht="14.45" hidden="1" customHeight="1">
      <c r="B38" s="32"/>
      <c r="E38" s="27" t="s">
        <v>40</v>
      </c>
      <c r="F38" s="88">
        <f>ROUND((SUM(BH138:BH208)),  2)</f>
        <v>0</v>
      </c>
      <c r="I38" s="97">
        <v>0.2</v>
      </c>
      <c r="J38" s="88">
        <f>0</f>
        <v>0</v>
      </c>
      <c r="L38" s="32"/>
    </row>
    <row r="39" spans="2:12" s="1" customFormat="1" ht="14.45" hidden="1" customHeight="1">
      <c r="B39" s="32"/>
      <c r="E39" s="37" t="s">
        <v>41</v>
      </c>
      <c r="F39" s="94">
        <f>ROUND((SUM(BI138:BI208)),  2)</f>
        <v>0</v>
      </c>
      <c r="G39" s="95"/>
      <c r="H39" s="95"/>
      <c r="I39" s="96">
        <v>0</v>
      </c>
      <c r="J39" s="9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42</v>
      </c>
      <c r="E41" s="60"/>
      <c r="F41" s="60"/>
      <c r="G41" s="100" t="s">
        <v>43</v>
      </c>
      <c r="H41" s="101" t="s">
        <v>44</v>
      </c>
      <c r="I41" s="60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13</v>
      </c>
      <c r="L84" s="32"/>
    </row>
    <row r="85" spans="2:12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12" ht="12" customHeight="1">
      <c r="B86" s="20"/>
      <c r="C86" s="27" t="s">
        <v>109</v>
      </c>
      <c r="L86" s="20"/>
    </row>
    <row r="87" spans="2:12" s="1" customFormat="1" ht="16.5" customHeight="1">
      <c r="B87" s="32"/>
      <c r="E87" s="270" t="s">
        <v>652</v>
      </c>
      <c r="F87" s="269"/>
      <c r="G87" s="269"/>
      <c r="H87" s="269"/>
      <c r="L87" s="32"/>
    </row>
    <row r="88" spans="2:12" s="1" customFormat="1" ht="12" customHeight="1">
      <c r="B88" s="32"/>
      <c r="C88" s="27" t="s">
        <v>653</v>
      </c>
      <c r="L88" s="32"/>
    </row>
    <row r="89" spans="2:12" s="1" customFormat="1" ht="16.5" customHeight="1">
      <c r="B89" s="32"/>
      <c r="E89" s="241" t="str">
        <f>E11</f>
        <v>1.1 - Studňa a napojenie na napájačky</v>
      </c>
      <c r="F89" s="269"/>
      <c r="G89" s="269"/>
      <c r="H89" s="26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17</v>
      </c>
      <c r="F91" s="25" t="str">
        <f>F14</f>
        <v>Dežerice</v>
      </c>
      <c r="I91" s="27" t="s">
        <v>19</v>
      </c>
      <c r="J91" s="55" t="str">
        <f>IF(J14="","",J14)</f>
        <v>Vyplň údaj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20</v>
      </c>
      <c r="F93" s="25" t="str">
        <f>E17</f>
        <v>Peter Viktorín, Dežerice</v>
      </c>
      <c r="I93" s="27" t="s">
        <v>26</v>
      </c>
      <c r="J93" s="30" t="str">
        <f>E23</f>
        <v>Ing. Ivan Minárik</v>
      </c>
      <c r="L93" s="32"/>
    </row>
    <row r="94" spans="2:12" s="1" customFormat="1" ht="15.2" customHeight="1">
      <c r="B94" s="32"/>
      <c r="C94" s="27" t="s">
        <v>24</v>
      </c>
      <c r="F94" s="25" t="str">
        <f>IF(E20="","",E20)</f>
        <v>Vyplň údaj</v>
      </c>
      <c r="I94" s="27" t="s">
        <v>29</v>
      </c>
      <c r="J94" s="30" t="str">
        <f>E26</f>
        <v>Ing. Ivan Minárik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112</v>
      </c>
      <c r="D96" s="98"/>
      <c r="E96" s="98"/>
      <c r="F96" s="98"/>
      <c r="G96" s="98"/>
      <c r="H96" s="98"/>
      <c r="I96" s="98"/>
      <c r="J96" s="107" t="s">
        <v>113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114</v>
      </c>
      <c r="J98" s="69">
        <f>J138</f>
        <v>0</v>
      </c>
      <c r="L98" s="32"/>
      <c r="AU98" s="17" t="s">
        <v>115</v>
      </c>
    </row>
    <row r="99" spans="2:47" s="8" customFormat="1" ht="24.95" customHeight="1">
      <c r="B99" s="109"/>
      <c r="D99" s="110" t="s">
        <v>116</v>
      </c>
      <c r="E99" s="111"/>
      <c r="F99" s="111"/>
      <c r="G99" s="111"/>
      <c r="H99" s="111"/>
      <c r="I99" s="111"/>
      <c r="J99" s="112">
        <f>J139</f>
        <v>0</v>
      </c>
      <c r="L99" s="109"/>
    </row>
    <row r="100" spans="2:47" s="9" customFormat="1" ht="19.899999999999999" customHeight="1">
      <c r="B100" s="113"/>
      <c r="D100" s="114" t="s">
        <v>117</v>
      </c>
      <c r="E100" s="115"/>
      <c r="F100" s="115"/>
      <c r="G100" s="115"/>
      <c r="H100" s="115"/>
      <c r="I100" s="115"/>
      <c r="J100" s="116">
        <f>J140</f>
        <v>0</v>
      </c>
      <c r="L100" s="113"/>
    </row>
    <row r="101" spans="2:47" s="9" customFormat="1" ht="19.899999999999999" customHeight="1">
      <c r="B101" s="113"/>
      <c r="D101" s="114" t="s">
        <v>118</v>
      </c>
      <c r="E101" s="115"/>
      <c r="F101" s="115"/>
      <c r="G101" s="115"/>
      <c r="H101" s="115"/>
      <c r="I101" s="115"/>
      <c r="J101" s="116">
        <f>J155</f>
        <v>0</v>
      </c>
      <c r="L101" s="113"/>
    </row>
    <row r="102" spans="2:47" s="9" customFormat="1" ht="19.899999999999999" customHeight="1">
      <c r="B102" s="113"/>
      <c r="D102" s="114" t="s">
        <v>656</v>
      </c>
      <c r="E102" s="115"/>
      <c r="F102" s="115"/>
      <c r="G102" s="115"/>
      <c r="H102" s="115"/>
      <c r="I102" s="115"/>
      <c r="J102" s="116">
        <f>J158</f>
        <v>0</v>
      </c>
      <c r="L102" s="113"/>
    </row>
    <row r="103" spans="2:47" s="9" customFormat="1" ht="19.899999999999999" customHeight="1">
      <c r="B103" s="113"/>
      <c r="D103" s="114" t="s">
        <v>657</v>
      </c>
      <c r="E103" s="115"/>
      <c r="F103" s="115"/>
      <c r="G103" s="115"/>
      <c r="H103" s="115"/>
      <c r="I103" s="115"/>
      <c r="J103" s="116">
        <f>J162</f>
        <v>0</v>
      </c>
      <c r="L103" s="113"/>
    </row>
    <row r="104" spans="2:47" s="9" customFormat="1" ht="19.899999999999999" customHeight="1">
      <c r="B104" s="113"/>
      <c r="D104" s="114" t="s">
        <v>658</v>
      </c>
      <c r="E104" s="115"/>
      <c r="F104" s="115"/>
      <c r="G104" s="115"/>
      <c r="H104" s="115"/>
      <c r="I104" s="115"/>
      <c r="J104" s="116">
        <f>J169</f>
        <v>0</v>
      </c>
      <c r="L104" s="113"/>
    </row>
    <row r="105" spans="2:47" s="9" customFormat="1" ht="19.899999999999999" customHeight="1">
      <c r="B105" s="113"/>
      <c r="D105" s="114" t="s">
        <v>122</v>
      </c>
      <c r="E105" s="115"/>
      <c r="F105" s="115"/>
      <c r="G105" s="115"/>
      <c r="H105" s="115"/>
      <c r="I105" s="115"/>
      <c r="J105" s="116">
        <f>J174</f>
        <v>0</v>
      </c>
      <c r="L105" s="113"/>
    </row>
    <row r="106" spans="2:47" s="8" customFormat="1" ht="24.95" customHeight="1">
      <c r="B106" s="109"/>
      <c r="D106" s="110" t="s">
        <v>123</v>
      </c>
      <c r="E106" s="111"/>
      <c r="F106" s="111"/>
      <c r="G106" s="111"/>
      <c r="H106" s="111"/>
      <c r="I106" s="111"/>
      <c r="J106" s="112">
        <f>J177</f>
        <v>0</v>
      </c>
      <c r="L106" s="109"/>
    </row>
    <row r="107" spans="2:47" s="9" customFormat="1" ht="19.899999999999999" customHeight="1">
      <c r="B107" s="113"/>
      <c r="D107" s="114" t="s">
        <v>124</v>
      </c>
      <c r="E107" s="115"/>
      <c r="F107" s="115"/>
      <c r="G107" s="115"/>
      <c r="H107" s="115"/>
      <c r="I107" s="115"/>
      <c r="J107" s="116">
        <f>J178</f>
        <v>0</v>
      </c>
      <c r="L107" s="113"/>
    </row>
    <row r="108" spans="2:47" s="9" customFormat="1" ht="19.899999999999999" customHeight="1">
      <c r="B108" s="113"/>
      <c r="D108" s="114" t="s">
        <v>659</v>
      </c>
      <c r="E108" s="115"/>
      <c r="F108" s="115"/>
      <c r="G108" s="115"/>
      <c r="H108" s="115"/>
      <c r="I108" s="115"/>
      <c r="J108" s="116">
        <f>J182</f>
        <v>0</v>
      </c>
      <c r="L108" s="113"/>
    </row>
    <row r="109" spans="2:47" s="9" customFormat="1" ht="19.899999999999999" customHeight="1">
      <c r="B109" s="113"/>
      <c r="D109" s="114" t="s">
        <v>660</v>
      </c>
      <c r="E109" s="115"/>
      <c r="F109" s="115"/>
      <c r="G109" s="115"/>
      <c r="H109" s="115"/>
      <c r="I109" s="115"/>
      <c r="J109" s="116">
        <f>J186</f>
        <v>0</v>
      </c>
      <c r="L109" s="113"/>
    </row>
    <row r="110" spans="2:47" s="9" customFormat="1" ht="19.899999999999999" customHeight="1">
      <c r="B110" s="113"/>
      <c r="D110" s="114" t="s">
        <v>661</v>
      </c>
      <c r="E110" s="115"/>
      <c r="F110" s="115"/>
      <c r="G110" s="115"/>
      <c r="H110" s="115"/>
      <c r="I110" s="115"/>
      <c r="J110" s="116">
        <f>J188</f>
        <v>0</v>
      </c>
      <c r="L110" s="113"/>
    </row>
    <row r="111" spans="2:47" s="9" customFormat="1" ht="19.899999999999999" customHeight="1">
      <c r="B111" s="113"/>
      <c r="D111" s="114" t="s">
        <v>662</v>
      </c>
      <c r="E111" s="115"/>
      <c r="F111" s="115"/>
      <c r="G111" s="115"/>
      <c r="H111" s="115"/>
      <c r="I111" s="115"/>
      <c r="J111" s="116">
        <f>J190</f>
        <v>0</v>
      </c>
      <c r="L111" s="113"/>
    </row>
    <row r="112" spans="2:47" s="8" customFormat="1" ht="24.95" customHeight="1">
      <c r="B112" s="109"/>
      <c r="D112" s="110" t="s">
        <v>129</v>
      </c>
      <c r="E112" s="111"/>
      <c r="F112" s="111"/>
      <c r="G112" s="111"/>
      <c r="H112" s="111"/>
      <c r="I112" s="111"/>
      <c r="J112" s="112">
        <f>J193</f>
        <v>0</v>
      </c>
      <c r="L112" s="109"/>
    </row>
    <row r="113" spans="2:12" s="9" customFormat="1" ht="19.899999999999999" customHeight="1">
      <c r="B113" s="113"/>
      <c r="D113" s="114" t="s">
        <v>663</v>
      </c>
      <c r="E113" s="115"/>
      <c r="F113" s="115"/>
      <c r="G113" s="115"/>
      <c r="H113" s="115"/>
      <c r="I113" s="115"/>
      <c r="J113" s="116">
        <f>J194</f>
        <v>0</v>
      </c>
      <c r="L113" s="113"/>
    </row>
    <row r="114" spans="2:12" s="9" customFormat="1" ht="19.899999999999999" customHeight="1">
      <c r="B114" s="113"/>
      <c r="D114" s="114" t="s">
        <v>664</v>
      </c>
      <c r="E114" s="115"/>
      <c r="F114" s="115"/>
      <c r="G114" s="115"/>
      <c r="H114" s="115"/>
      <c r="I114" s="115"/>
      <c r="J114" s="116">
        <f>J202</f>
        <v>0</v>
      </c>
      <c r="L114" s="113"/>
    </row>
    <row r="115" spans="2:12" s="8" customFormat="1" ht="24.95" customHeight="1">
      <c r="B115" s="109"/>
      <c r="D115" s="110" t="s">
        <v>665</v>
      </c>
      <c r="E115" s="111"/>
      <c r="F115" s="111"/>
      <c r="G115" s="111"/>
      <c r="H115" s="111"/>
      <c r="I115" s="111"/>
      <c r="J115" s="112">
        <f>J205</f>
        <v>0</v>
      </c>
      <c r="L115" s="109"/>
    </row>
    <row r="116" spans="2:12" s="8" customFormat="1" ht="24.95" customHeight="1">
      <c r="B116" s="109"/>
      <c r="D116" s="110" t="s">
        <v>666</v>
      </c>
      <c r="E116" s="111"/>
      <c r="F116" s="111"/>
      <c r="G116" s="111"/>
      <c r="H116" s="111"/>
      <c r="I116" s="111"/>
      <c r="J116" s="112">
        <f>J207</f>
        <v>0</v>
      </c>
      <c r="L116" s="109"/>
    </row>
    <row r="117" spans="2:12" s="1" customFormat="1" ht="21.75" customHeight="1">
      <c r="B117" s="32"/>
      <c r="L117" s="32"/>
    </row>
    <row r="118" spans="2:12" s="1" customFormat="1" ht="6.95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2"/>
    </row>
    <row r="122" spans="2:12" s="1" customFormat="1" ht="6.95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2"/>
    </row>
    <row r="123" spans="2:12" s="1" customFormat="1" ht="24.95" customHeight="1">
      <c r="B123" s="32"/>
      <c r="C123" s="21" t="s">
        <v>132</v>
      </c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13</v>
      </c>
      <c r="L125" s="32"/>
    </row>
    <row r="126" spans="2:12" s="1" customFormat="1" ht="16.5" customHeight="1">
      <c r="B126" s="32"/>
      <c r="E126" s="270" t="str">
        <f>E7</f>
        <v>Maštal pre mladý dobytok, jalovice, býky a výkrmový dobytok</v>
      </c>
      <c r="F126" s="271"/>
      <c r="G126" s="271"/>
      <c r="H126" s="271"/>
      <c r="L126" s="32"/>
    </row>
    <row r="127" spans="2:12" ht="12" customHeight="1">
      <c r="B127" s="20"/>
      <c r="C127" s="27" t="s">
        <v>109</v>
      </c>
      <c r="L127" s="20"/>
    </row>
    <row r="128" spans="2:12" s="1" customFormat="1" ht="16.5" customHeight="1">
      <c r="B128" s="32"/>
      <c r="E128" s="270" t="s">
        <v>652</v>
      </c>
      <c r="F128" s="269"/>
      <c r="G128" s="269"/>
      <c r="H128" s="269"/>
      <c r="L128" s="32"/>
    </row>
    <row r="129" spans="2:65" s="1" customFormat="1" ht="12" customHeight="1">
      <c r="B129" s="32"/>
      <c r="C129" s="27" t="s">
        <v>653</v>
      </c>
      <c r="L129" s="32"/>
    </row>
    <row r="130" spans="2:65" s="1" customFormat="1" ht="16.5" customHeight="1">
      <c r="B130" s="32"/>
      <c r="E130" s="241" t="str">
        <f>E11</f>
        <v>1.1 - Studňa a napojenie na napájačky</v>
      </c>
      <c r="F130" s="269"/>
      <c r="G130" s="269"/>
      <c r="H130" s="269"/>
      <c r="L130" s="32"/>
    </row>
    <row r="131" spans="2:65" s="1" customFormat="1" ht="6.95" customHeight="1">
      <c r="B131" s="32"/>
      <c r="L131" s="32"/>
    </row>
    <row r="132" spans="2:65" s="1" customFormat="1" ht="12" customHeight="1">
      <c r="B132" s="32"/>
      <c r="C132" s="27" t="s">
        <v>17</v>
      </c>
      <c r="F132" s="25" t="str">
        <f>F14</f>
        <v>Dežerice</v>
      </c>
      <c r="I132" s="27" t="s">
        <v>19</v>
      </c>
      <c r="J132" s="55" t="str">
        <f>IF(J14="","",J14)</f>
        <v>Vyplň údaj</v>
      </c>
      <c r="L132" s="32"/>
    </row>
    <row r="133" spans="2:65" s="1" customFormat="1" ht="6.95" customHeight="1">
      <c r="B133" s="32"/>
      <c r="L133" s="32"/>
    </row>
    <row r="134" spans="2:65" s="1" customFormat="1" ht="15.2" customHeight="1">
      <c r="B134" s="32"/>
      <c r="C134" s="27" t="s">
        <v>20</v>
      </c>
      <c r="F134" s="25" t="str">
        <f>E17</f>
        <v>Peter Viktorín, Dežerice</v>
      </c>
      <c r="I134" s="27" t="s">
        <v>26</v>
      </c>
      <c r="J134" s="30" t="str">
        <f>E23</f>
        <v>Ing. Ivan Minárik</v>
      </c>
      <c r="L134" s="32"/>
    </row>
    <row r="135" spans="2:65" s="1" customFormat="1" ht="15.2" customHeight="1">
      <c r="B135" s="32"/>
      <c r="C135" s="27" t="s">
        <v>24</v>
      </c>
      <c r="F135" s="25" t="str">
        <f>IF(E20="","",E20)</f>
        <v>Vyplň údaj</v>
      </c>
      <c r="I135" s="27" t="s">
        <v>29</v>
      </c>
      <c r="J135" s="30" t="str">
        <f>E26</f>
        <v>Ing. Ivan Minárik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17"/>
      <c r="C137" s="118" t="s">
        <v>133</v>
      </c>
      <c r="D137" s="119" t="s">
        <v>57</v>
      </c>
      <c r="E137" s="119" t="s">
        <v>53</v>
      </c>
      <c r="F137" s="119" t="s">
        <v>54</v>
      </c>
      <c r="G137" s="119" t="s">
        <v>134</v>
      </c>
      <c r="H137" s="119" t="s">
        <v>135</v>
      </c>
      <c r="I137" s="119" t="s">
        <v>136</v>
      </c>
      <c r="J137" s="120" t="s">
        <v>113</v>
      </c>
      <c r="K137" s="121" t="s">
        <v>137</v>
      </c>
      <c r="L137" s="117"/>
      <c r="M137" s="62" t="s">
        <v>1</v>
      </c>
      <c r="N137" s="63" t="s">
        <v>36</v>
      </c>
      <c r="O137" s="63" t="s">
        <v>138</v>
      </c>
      <c r="P137" s="63" t="s">
        <v>139</v>
      </c>
      <c r="Q137" s="63" t="s">
        <v>140</v>
      </c>
      <c r="R137" s="63" t="s">
        <v>141</v>
      </c>
      <c r="S137" s="63" t="s">
        <v>142</v>
      </c>
      <c r="T137" s="64" t="s">
        <v>143</v>
      </c>
    </row>
    <row r="138" spans="2:65" s="1" customFormat="1" ht="22.9" customHeight="1">
      <c r="B138" s="32"/>
      <c r="C138" s="67" t="s">
        <v>114</v>
      </c>
      <c r="J138" s="122">
        <f>BK138</f>
        <v>0</v>
      </c>
      <c r="L138" s="32"/>
      <c r="M138" s="65"/>
      <c r="N138" s="56"/>
      <c r="O138" s="56"/>
      <c r="P138" s="123">
        <f>P139+P177+P193+P205+P207</f>
        <v>0</v>
      </c>
      <c r="Q138" s="56"/>
      <c r="R138" s="123">
        <f>R139+R177+R193+R205+R207</f>
        <v>4.3E-3</v>
      </c>
      <c r="S138" s="56"/>
      <c r="T138" s="124">
        <f>T139+T177+T193+T205+T207</f>
        <v>0</v>
      </c>
      <c r="AT138" s="17" t="s">
        <v>70</v>
      </c>
      <c r="AU138" s="17" t="s">
        <v>115</v>
      </c>
      <c r="BK138" s="125">
        <f>BK139+BK177+BK193+BK205+BK207</f>
        <v>0</v>
      </c>
    </row>
    <row r="139" spans="2:65" s="11" customFormat="1" ht="25.9" customHeight="1">
      <c r="B139" s="126"/>
      <c r="D139" s="127" t="s">
        <v>70</v>
      </c>
      <c r="E139" s="128" t="s">
        <v>144</v>
      </c>
      <c r="F139" s="128" t="s">
        <v>145</v>
      </c>
      <c r="I139" s="129"/>
      <c r="J139" s="130">
        <f>BK139</f>
        <v>0</v>
      </c>
      <c r="L139" s="126"/>
      <c r="M139" s="131"/>
      <c r="P139" s="132">
        <f>P140+P155+P158+P162+P169+P174</f>
        <v>0</v>
      </c>
      <c r="R139" s="132">
        <f>R140+R155+R158+R162+R169+R174</f>
        <v>0</v>
      </c>
      <c r="T139" s="133">
        <f>T140+T155+T158+T162+T169+T174</f>
        <v>0</v>
      </c>
      <c r="AR139" s="127" t="s">
        <v>79</v>
      </c>
      <c r="AT139" s="134" t="s">
        <v>70</v>
      </c>
      <c r="AU139" s="134" t="s">
        <v>71</v>
      </c>
      <c r="AY139" s="127" t="s">
        <v>146</v>
      </c>
      <c r="BK139" s="135">
        <f>BK140+BK155+BK158+BK162+BK169+BK174</f>
        <v>0</v>
      </c>
    </row>
    <row r="140" spans="2:65" s="11" customFormat="1" ht="22.9" customHeight="1">
      <c r="B140" s="126"/>
      <c r="D140" s="127" t="s">
        <v>70</v>
      </c>
      <c r="E140" s="136" t="s">
        <v>79</v>
      </c>
      <c r="F140" s="136" t="s">
        <v>147</v>
      </c>
      <c r="I140" s="129"/>
      <c r="J140" s="137">
        <f>BK140</f>
        <v>0</v>
      </c>
      <c r="L140" s="126"/>
      <c r="M140" s="131"/>
      <c r="P140" s="132">
        <f>SUM(P141:P154)</f>
        <v>0</v>
      </c>
      <c r="R140" s="132">
        <f>SUM(R141:R154)</f>
        <v>0</v>
      </c>
      <c r="T140" s="133">
        <f>SUM(T141:T154)</f>
        <v>0</v>
      </c>
      <c r="AR140" s="127" t="s">
        <v>79</v>
      </c>
      <c r="AT140" s="134" t="s">
        <v>70</v>
      </c>
      <c r="AU140" s="134" t="s">
        <v>79</v>
      </c>
      <c r="AY140" s="127" t="s">
        <v>146</v>
      </c>
      <c r="BK140" s="135">
        <f>SUM(BK141:BK154)</f>
        <v>0</v>
      </c>
    </row>
    <row r="141" spans="2:65" s="1" customFormat="1" ht="21.75" customHeight="1">
      <c r="B141" s="138"/>
      <c r="C141" s="139" t="s">
        <v>79</v>
      </c>
      <c r="D141" s="139" t="s">
        <v>148</v>
      </c>
      <c r="E141" s="140" t="s">
        <v>667</v>
      </c>
      <c r="F141" s="141" t="s">
        <v>668</v>
      </c>
      <c r="G141" s="142" t="s">
        <v>669</v>
      </c>
      <c r="H141" s="143">
        <v>4.1399999999999997</v>
      </c>
      <c r="I141" s="144"/>
      <c r="J141" s="145">
        <f t="shared" ref="J141:J154" si="0">ROUND(I141*H141,2)</f>
        <v>0</v>
      </c>
      <c r="K141" s="146"/>
      <c r="L141" s="32"/>
      <c r="M141" s="147" t="s">
        <v>1</v>
      </c>
      <c r="N141" s="148" t="s">
        <v>38</v>
      </c>
      <c r="P141" s="149">
        <f t="shared" ref="P141:P154" si="1">O141*H141</f>
        <v>0</v>
      </c>
      <c r="Q141" s="149">
        <v>0</v>
      </c>
      <c r="R141" s="149">
        <f t="shared" ref="R141:R154" si="2">Q141*H141</f>
        <v>0</v>
      </c>
      <c r="S141" s="149">
        <v>0</v>
      </c>
      <c r="T141" s="150">
        <f t="shared" ref="T141:T154" si="3">S141*H141</f>
        <v>0</v>
      </c>
      <c r="AR141" s="151" t="s">
        <v>152</v>
      </c>
      <c r="AT141" s="151" t="s">
        <v>148</v>
      </c>
      <c r="AU141" s="151" t="s">
        <v>87</v>
      </c>
      <c r="AY141" s="17" t="s">
        <v>146</v>
      </c>
      <c r="BE141" s="152">
        <f t="shared" ref="BE141:BE154" si="4">IF(N141="základná",J141,0)</f>
        <v>0</v>
      </c>
      <c r="BF141" s="152">
        <f t="shared" ref="BF141:BF154" si="5">IF(N141="znížená",J141,0)</f>
        <v>0</v>
      </c>
      <c r="BG141" s="152">
        <f t="shared" ref="BG141:BG154" si="6">IF(N141="zákl. prenesená",J141,0)</f>
        <v>0</v>
      </c>
      <c r="BH141" s="152">
        <f t="shared" ref="BH141:BH154" si="7">IF(N141="zníž. prenesená",J141,0)</f>
        <v>0</v>
      </c>
      <c r="BI141" s="152">
        <f t="shared" ref="BI141:BI154" si="8">IF(N141="nulová",J141,0)</f>
        <v>0</v>
      </c>
      <c r="BJ141" s="17" t="s">
        <v>87</v>
      </c>
      <c r="BK141" s="152">
        <f t="shared" ref="BK141:BK154" si="9">ROUND(I141*H141,2)</f>
        <v>0</v>
      </c>
      <c r="BL141" s="17" t="s">
        <v>152</v>
      </c>
      <c r="BM141" s="151" t="s">
        <v>87</v>
      </c>
    </row>
    <row r="142" spans="2:65" s="1" customFormat="1" ht="16.5" customHeight="1">
      <c r="B142" s="138"/>
      <c r="C142" s="139" t="s">
        <v>87</v>
      </c>
      <c r="D142" s="139" t="s">
        <v>148</v>
      </c>
      <c r="E142" s="140" t="s">
        <v>670</v>
      </c>
      <c r="F142" s="141" t="s">
        <v>671</v>
      </c>
      <c r="G142" s="142" t="s">
        <v>669</v>
      </c>
      <c r="H142" s="143">
        <v>2.0699999999999998</v>
      </c>
      <c r="I142" s="144"/>
      <c r="J142" s="145">
        <f t="shared" si="0"/>
        <v>0</v>
      </c>
      <c r="K142" s="146"/>
      <c r="L142" s="32"/>
      <c r="M142" s="147" t="s">
        <v>1</v>
      </c>
      <c r="N142" s="148" t="s">
        <v>38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152</v>
      </c>
      <c r="AT142" s="151" t="s">
        <v>148</v>
      </c>
      <c r="AU142" s="151" t="s">
        <v>87</v>
      </c>
      <c r="AY142" s="17" t="s">
        <v>146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7" t="s">
        <v>87</v>
      </c>
      <c r="BK142" s="152">
        <f t="shared" si="9"/>
        <v>0</v>
      </c>
      <c r="BL142" s="17" t="s">
        <v>152</v>
      </c>
      <c r="BM142" s="151" t="s">
        <v>152</v>
      </c>
    </row>
    <row r="143" spans="2:65" s="1" customFormat="1" ht="21.75" customHeight="1">
      <c r="B143" s="138"/>
      <c r="C143" s="139" t="s">
        <v>161</v>
      </c>
      <c r="D143" s="139" t="s">
        <v>148</v>
      </c>
      <c r="E143" s="140" t="s">
        <v>672</v>
      </c>
      <c r="F143" s="141" t="s">
        <v>167</v>
      </c>
      <c r="G143" s="142" t="s">
        <v>151</v>
      </c>
      <c r="H143" s="143">
        <v>69</v>
      </c>
      <c r="I143" s="144"/>
      <c r="J143" s="145">
        <f t="shared" si="0"/>
        <v>0</v>
      </c>
      <c r="K143" s="146"/>
      <c r="L143" s="32"/>
      <c r="M143" s="147" t="s">
        <v>1</v>
      </c>
      <c r="N143" s="148" t="s">
        <v>38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152</v>
      </c>
      <c r="AT143" s="151" t="s">
        <v>148</v>
      </c>
      <c r="AU143" s="151" t="s">
        <v>87</v>
      </c>
      <c r="AY143" s="17" t="s">
        <v>146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7" t="s">
        <v>87</v>
      </c>
      <c r="BK143" s="152">
        <f t="shared" si="9"/>
        <v>0</v>
      </c>
      <c r="BL143" s="17" t="s">
        <v>152</v>
      </c>
      <c r="BM143" s="151" t="s">
        <v>184</v>
      </c>
    </row>
    <row r="144" spans="2:65" s="1" customFormat="1" ht="37.9" customHeight="1">
      <c r="B144" s="138"/>
      <c r="C144" s="139" t="s">
        <v>152</v>
      </c>
      <c r="D144" s="139" t="s">
        <v>148</v>
      </c>
      <c r="E144" s="140" t="s">
        <v>673</v>
      </c>
      <c r="F144" s="141" t="s">
        <v>674</v>
      </c>
      <c r="G144" s="142" t="s">
        <v>151</v>
      </c>
      <c r="H144" s="143">
        <v>69</v>
      </c>
      <c r="I144" s="144"/>
      <c r="J144" s="145">
        <f t="shared" si="0"/>
        <v>0</v>
      </c>
      <c r="K144" s="146"/>
      <c r="L144" s="32"/>
      <c r="M144" s="147" t="s">
        <v>1</v>
      </c>
      <c r="N144" s="148" t="s">
        <v>38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152</v>
      </c>
      <c r="AT144" s="151" t="s">
        <v>148</v>
      </c>
      <c r="AU144" s="151" t="s">
        <v>87</v>
      </c>
      <c r="AY144" s="17" t="s">
        <v>146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7" t="s">
        <v>87</v>
      </c>
      <c r="BK144" s="152">
        <f t="shared" si="9"/>
        <v>0</v>
      </c>
      <c r="BL144" s="17" t="s">
        <v>152</v>
      </c>
      <c r="BM144" s="151" t="s">
        <v>197</v>
      </c>
    </row>
    <row r="145" spans="2:65" s="1" customFormat="1" ht="21.75" customHeight="1">
      <c r="B145" s="138"/>
      <c r="C145" s="139" t="s">
        <v>179</v>
      </c>
      <c r="D145" s="139" t="s">
        <v>148</v>
      </c>
      <c r="E145" s="140" t="s">
        <v>675</v>
      </c>
      <c r="F145" s="141" t="s">
        <v>676</v>
      </c>
      <c r="G145" s="142" t="s">
        <v>151</v>
      </c>
      <c r="H145" s="143">
        <v>4.1399999999999997</v>
      </c>
      <c r="I145" s="144"/>
      <c r="J145" s="145">
        <f t="shared" si="0"/>
        <v>0</v>
      </c>
      <c r="K145" s="146"/>
      <c r="L145" s="32"/>
      <c r="M145" s="147" t="s">
        <v>1</v>
      </c>
      <c r="N145" s="148" t="s">
        <v>38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152</v>
      </c>
      <c r="AT145" s="151" t="s">
        <v>148</v>
      </c>
      <c r="AU145" s="151" t="s">
        <v>87</v>
      </c>
      <c r="AY145" s="17" t="s">
        <v>146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7" t="s">
        <v>87</v>
      </c>
      <c r="BK145" s="152">
        <f t="shared" si="9"/>
        <v>0</v>
      </c>
      <c r="BL145" s="17" t="s">
        <v>152</v>
      </c>
      <c r="BM145" s="151" t="s">
        <v>207</v>
      </c>
    </row>
    <row r="146" spans="2:65" s="1" customFormat="1" ht="21.75" customHeight="1">
      <c r="B146" s="138"/>
      <c r="C146" s="139" t="s">
        <v>184</v>
      </c>
      <c r="D146" s="139" t="s">
        <v>148</v>
      </c>
      <c r="E146" s="140" t="s">
        <v>677</v>
      </c>
      <c r="F146" s="141" t="s">
        <v>678</v>
      </c>
      <c r="G146" s="142" t="s">
        <v>151</v>
      </c>
      <c r="H146" s="143">
        <v>69</v>
      </c>
      <c r="I146" s="144"/>
      <c r="J146" s="145">
        <f t="shared" si="0"/>
        <v>0</v>
      </c>
      <c r="K146" s="146"/>
      <c r="L146" s="32"/>
      <c r="M146" s="147" t="s">
        <v>1</v>
      </c>
      <c r="N146" s="148" t="s">
        <v>38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152</v>
      </c>
      <c r="AT146" s="151" t="s">
        <v>148</v>
      </c>
      <c r="AU146" s="151" t="s">
        <v>87</v>
      </c>
      <c r="AY146" s="17" t="s">
        <v>146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7" t="s">
        <v>87</v>
      </c>
      <c r="BK146" s="152">
        <f t="shared" si="9"/>
        <v>0</v>
      </c>
      <c r="BL146" s="17" t="s">
        <v>152</v>
      </c>
      <c r="BM146" s="151" t="s">
        <v>216</v>
      </c>
    </row>
    <row r="147" spans="2:65" s="1" customFormat="1" ht="24.2" customHeight="1">
      <c r="B147" s="138"/>
      <c r="C147" s="139" t="s">
        <v>192</v>
      </c>
      <c r="D147" s="139" t="s">
        <v>148</v>
      </c>
      <c r="E147" s="140" t="s">
        <v>679</v>
      </c>
      <c r="F147" s="141" t="s">
        <v>680</v>
      </c>
      <c r="G147" s="142" t="s">
        <v>151</v>
      </c>
      <c r="H147" s="143">
        <v>69</v>
      </c>
      <c r="I147" s="144"/>
      <c r="J147" s="145">
        <f t="shared" si="0"/>
        <v>0</v>
      </c>
      <c r="K147" s="146"/>
      <c r="L147" s="32"/>
      <c r="M147" s="147" t="s">
        <v>1</v>
      </c>
      <c r="N147" s="148" t="s">
        <v>38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152</v>
      </c>
      <c r="AT147" s="151" t="s">
        <v>148</v>
      </c>
      <c r="AU147" s="151" t="s">
        <v>87</v>
      </c>
      <c r="AY147" s="17" t="s">
        <v>146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7" t="s">
        <v>87</v>
      </c>
      <c r="BK147" s="152">
        <f t="shared" si="9"/>
        <v>0</v>
      </c>
      <c r="BL147" s="17" t="s">
        <v>152</v>
      </c>
      <c r="BM147" s="151" t="s">
        <v>227</v>
      </c>
    </row>
    <row r="148" spans="2:65" s="1" customFormat="1" ht="16.5" customHeight="1">
      <c r="B148" s="138"/>
      <c r="C148" s="139" t="s">
        <v>197</v>
      </c>
      <c r="D148" s="139" t="s">
        <v>148</v>
      </c>
      <c r="E148" s="140" t="s">
        <v>681</v>
      </c>
      <c r="F148" s="141" t="s">
        <v>682</v>
      </c>
      <c r="G148" s="142" t="s">
        <v>151</v>
      </c>
      <c r="H148" s="143">
        <v>69</v>
      </c>
      <c r="I148" s="144"/>
      <c r="J148" s="145">
        <f t="shared" si="0"/>
        <v>0</v>
      </c>
      <c r="K148" s="146"/>
      <c r="L148" s="32"/>
      <c r="M148" s="147" t="s">
        <v>1</v>
      </c>
      <c r="N148" s="148" t="s">
        <v>38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152</v>
      </c>
      <c r="AT148" s="151" t="s">
        <v>148</v>
      </c>
      <c r="AU148" s="151" t="s">
        <v>87</v>
      </c>
      <c r="AY148" s="17" t="s">
        <v>146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7" t="s">
        <v>87</v>
      </c>
      <c r="BK148" s="152">
        <f t="shared" si="9"/>
        <v>0</v>
      </c>
      <c r="BL148" s="17" t="s">
        <v>152</v>
      </c>
      <c r="BM148" s="151" t="s">
        <v>241</v>
      </c>
    </row>
    <row r="149" spans="2:65" s="1" customFormat="1" ht="16.5" customHeight="1">
      <c r="B149" s="138"/>
      <c r="C149" s="139" t="s">
        <v>201</v>
      </c>
      <c r="D149" s="139" t="s">
        <v>148</v>
      </c>
      <c r="E149" s="140" t="s">
        <v>683</v>
      </c>
      <c r="F149" s="141" t="s">
        <v>684</v>
      </c>
      <c r="G149" s="142" t="s">
        <v>669</v>
      </c>
      <c r="H149" s="143">
        <v>4.1399999999999997</v>
      </c>
      <c r="I149" s="144"/>
      <c r="J149" s="145">
        <f t="shared" si="0"/>
        <v>0</v>
      </c>
      <c r="K149" s="146"/>
      <c r="L149" s="32"/>
      <c r="M149" s="147" t="s">
        <v>1</v>
      </c>
      <c r="N149" s="148" t="s">
        <v>38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152</v>
      </c>
      <c r="AT149" s="151" t="s">
        <v>148</v>
      </c>
      <c r="AU149" s="151" t="s">
        <v>87</v>
      </c>
      <c r="AY149" s="17" t="s">
        <v>146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7" t="s">
        <v>87</v>
      </c>
      <c r="BK149" s="152">
        <f t="shared" si="9"/>
        <v>0</v>
      </c>
      <c r="BL149" s="17" t="s">
        <v>152</v>
      </c>
      <c r="BM149" s="151" t="s">
        <v>261</v>
      </c>
    </row>
    <row r="150" spans="2:65" s="1" customFormat="1" ht="24.2" customHeight="1">
      <c r="B150" s="138"/>
      <c r="C150" s="139" t="s">
        <v>207</v>
      </c>
      <c r="D150" s="139" t="s">
        <v>148</v>
      </c>
      <c r="E150" s="140" t="s">
        <v>685</v>
      </c>
      <c r="F150" s="141" t="s">
        <v>686</v>
      </c>
      <c r="G150" s="142" t="s">
        <v>151</v>
      </c>
      <c r="H150" s="143">
        <v>1.83</v>
      </c>
      <c r="I150" s="144"/>
      <c r="J150" s="145">
        <f t="shared" si="0"/>
        <v>0</v>
      </c>
      <c r="K150" s="146"/>
      <c r="L150" s="32"/>
      <c r="M150" s="147" t="s">
        <v>1</v>
      </c>
      <c r="N150" s="148" t="s">
        <v>38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152</v>
      </c>
      <c r="AT150" s="151" t="s">
        <v>148</v>
      </c>
      <c r="AU150" s="151" t="s">
        <v>87</v>
      </c>
      <c r="AY150" s="17" t="s">
        <v>146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7" t="s">
        <v>87</v>
      </c>
      <c r="BK150" s="152">
        <f t="shared" si="9"/>
        <v>0</v>
      </c>
      <c r="BL150" s="17" t="s">
        <v>152</v>
      </c>
      <c r="BM150" s="151" t="s">
        <v>7</v>
      </c>
    </row>
    <row r="151" spans="2:65" s="1" customFormat="1" ht="24.2" customHeight="1">
      <c r="B151" s="138"/>
      <c r="C151" s="139" t="s">
        <v>212</v>
      </c>
      <c r="D151" s="139" t="s">
        <v>148</v>
      </c>
      <c r="E151" s="140" t="s">
        <v>687</v>
      </c>
      <c r="F151" s="141" t="s">
        <v>688</v>
      </c>
      <c r="G151" s="142" t="s">
        <v>151</v>
      </c>
      <c r="H151" s="143">
        <v>34.5</v>
      </c>
      <c r="I151" s="144"/>
      <c r="J151" s="145">
        <f t="shared" si="0"/>
        <v>0</v>
      </c>
      <c r="K151" s="146"/>
      <c r="L151" s="32"/>
      <c r="M151" s="147" t="s">
        <v>1</v>
      </c>
      <c r="N151" s="148" t="s">
        <v>38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152</v>
      </c>
      <c r="AT151" s="151" t="s">
        <v>148</v>
      </c>
      <c r="AU151" s="151" t="s">
        <v>87</v>
      </c>
      <c r="AY151" s="17" t="s">
        <v>146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7" t="s">
        <v>87</v>
      </c>
      <c r="BK151" s="152">
        <f t="shared" si="9"/>
        <v>0</v>
      </c>
      <c r="BL151" s="17" t="s">
        <v>152</v>
      </c>
      <c r="BM151" s="151" t="s">
        <v>287</v>
      </c>
    </row>
    <row r="152" spans="2:65" s="1" customFormat="1" ht="24.2" customHeight="1">
      <c r="B152" s="138"/>
      <c r="C152" s="139" t="s">
        <v>216</v>
      </c>
      <c r="D152" s="139" t="s">
        <v>148</v>
      </c>
      <c r="E152" s="140" t="s">
        <v>689</v>
      </c>
      <c r="F152" s="141" t="s">
        <v>690</v>
      </c>
      <c r="G152" s="142" t="s">
        <v>151</v>
      </c>
      <c r="H152" s="143">
        <v>23</v>
      </c>
      <c r="I152" s="144"/>
      <c r="J152" s="145">
        <f t="shared" si="0"/>
        <v>0</v>
      </c>
      <c r="K152" s="146"/>
      <c r="L152" s="32"/>
      <c r="M152" s="147" t="s">
        <v>1</v>
      </c>
      <c r="N152" s="148" t="s">
        <v>38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152</v>
      </c>
      <c r="AT152" s="151" t="s">
        <v>148</v>
      </c>
      <c r="AU152" s="151" t="s">
        <v>87</v>
      </c>
      <c r="AY152" s="17" t="s">
        <v>146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7" t="s">
        <v>87</v>
      </c>
      <c r="BK152" s="152">
        <f t="shared" si="9"/>
        <v>0</v>
      </c>
      <c r="BL152" s="17" t="s">
        <v>152</v>
      </c>
      <c r="BM152" s="151" t="s">
        <v>302</v>
      </c>
    </row>
    <row r="153" spans="2:65" s="1" customFormat="1" ht="16.5" customHeight="1">
      <c r="B153" s="138"/>
      <c r="C153" s="181" t="s">
        <v>221</v>
      </c>
      <c r="D153" s="181" t="s">
        <v>409</v>
      </c>
      <c r="E153" s="182" t="s">
        <v>691</v>
      </c>
      <c r="F153" s="183" t="s">
        <v>692</v>
      </c>
      <c r="G153" s="184" t="s">
        <v>151</v>
      </c>
      <c r="H153" s="185">
        <v>23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38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197</v>
      </c>
      <c r="AT153" s="151" t="s">
        <v>409</v>
      </c>
      <c r="AU153" s="151" t="s">
        <v>87</v>
      </c>
      <c r="AY153" s="17" t="s">
        <v>146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7" t="s">
        <v>87</v>
      </c>
      <c r="BK153" s="152">
        <f t="shared" si="9"/>
        <v>0</v>
      </c>
      <c r="BL153" s="17" t="s">
        <v>152</v>
      </c>
      <c r="BM153" s="151" t="s">
        <v>319</v>
      </c>
    </row>
    <row r="154" spans="2:65" s="1" customFormat="1" ht="21.75" customHeight="1">
      <c r="B154" s="138"/>
      <c r="C154" s="139" t="s">
        <v>227</v>
      </c>
      <c r="D154" s="139" t="s">
        <v>148</v>
      </c>
      <c r="E154" s="140" t="s">
        <v>693</v>
      </c>
      <c r="F154" s="141" t="s">
        <v>694</v>
      </c>
      <c r="G154" s="142" t="s">
        <v>695</v>
      </c>
      <c r="H154" s="143">
        <v>1.2</v>
      </c>
      <c r="I154" s="144"/>
      <c r="J154" s="145">
        <f t="shared" si="0"/>
        <v>0</v>
      </c>
      <c r="K154" s="146"/>
      <c r="L154" s="32"/>
      <c r="M154" s="147" t="s">
        <v>1</v>
      </c>
      <c r="N154" s="148" t="s">
        <v>38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152</v>
      </c>
      <c r="AT154" s="151" t="s">
        <v>148</v>
      </c>
      <c r="AU154" s="151" t="s">
        <v>87</v>
      </c>
      <c r="AY154" s="17" t="s">
        <v>146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7" t="s">
        <v>87</v>
      </c>
      <c r="BK154" s="152">
        <f t="shared" si="9"/>
        <v>0</v>
      </c>
      <c r="BL154" s="17" t="s">
        <v>152</v>
      </c>
      <c r="BM154" s="151" t="s">
        <v>336</v>
      </c>
    </row>
    <row r="155" spans="2:65" s="11" customFormat="1" ht="22.9" customHeight="1">
      <c r="B155" s="126"/>
      <c r="D155" s="127" t="s">
        <v>70</v>
      </c>
      <c r="E155" s="136" t="s">
        <v>87</v>
      </c>
      <c r="F155" s="136" t="s">
        <v>220</v>
      </c>
      <c r="I155" s="129"/>
      <c r="J155" s="137">
        <f>BK155</f>
        <v>0</v>
      </c>
      <c r="L155" s="126"/>
      <c r="M155" s="131"/>
      <c r="P155" s="132">
        <f>SUM(P156:P157)</f>
        <v>0</v>
      </c>
      <c r="R155" s="132">
        <f>SUM(R156:R157)</f>
        <v>0</v>
      </c>
      <c r="T155" s="133">
        <f>SUM(T156:T157)</f>
        <v>0</v>
      </c>
      <c r="AR155" s="127" t="s">
        <v>79</v>
      </c>
      <c r="AT155" s="134" t="s">
        <v>70</v>
      </c>
      <c r="AU155" s="134" t="s">
        <v>79</v>
      </c>
      <c r="AY155" s="127" t="s">
        <v>146</v>
      </c>
      <c r="BK155" s="135">
        <f>SUM(BK156:BK157)</f>
        <v>0</v>
      </c>
    </row>
    <row r="156" spans="2:65" s="1" customFormat="1" ht="21.75" customHeight="1">
      <c r="B156" s="138"/>
      <c r="C156" s="139" t="s">
        <v>234</v>
      </c>
      <c r="D156" s="139" t="s">
        <v>148</v>
      </c>
      <c r="E156" s="140" t="s">
        <v>696</v>
      </c>
      <c r="F156" s="141" t="s">
        <v>697</v>
      </c>
      <c r="G156" s="142" t="s">
        <v>649</v>
      </c>
      <c r="H156" s="143">
        <v>1</v>
      </c>
      <c r="I156" s="144"/>
      <c r="J156" s="145">
        <f>ROUND(I156*H156,2)</f>
        <v>0</v>
      </c>
      <c r="K156" s="146"/>
      <c r="L156" s="32"/>
      <c r="M156" s="147" t="s">
        <v>1</v>
      </c>
      <c r="N156" s="148" t="s">
        <v>38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152</v>
      </c>
      <c r="AT156" s="151" t="s">
        <v>148</v>
      </c>
      <c r="AU156" s="151" t="s">
        <v>87</v>
      </c>
      <c r="AY156" s="17" t="s">
        <v>146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7" t="s">
        <v>87</v>
      </c>
      <c r="BK156" s="152">
        <f>ROUND(I156*H156,2)</f>
        <v>0</v>
      </c>
      <c r="BL156" s="17" t="s">
        <v>152</v>
      </c>
      <c r="BM156" s="151" t="s">
        <v>359</v>
      </c>
    </row>
    <row r="157" spans="2:65" s="1" customFormat="1" ht="24.2" customHeight="1">
      <c r="B157" s="138"/>
      <c r="C157" s="139" t="s">
        <v>241</v>
      </c>
      <c r="D157" s="139" t="s">
        <v>148</v>
      </c>
      <c r="E157" s="140" t="s">
        <v>698</v>
      </c>
      <c r="F157" s="141" t="s">
        <v>699</v>
      </c>
      <c r="G157" s="142" t="s">
        <v>406</v>
      </c>
      <c r="H157" s="143">
        <v>1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38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152</v>
      </c>
      <c r="AT157" s="151" t="s">
        <v>148</v>
      </c>
      <c r="AU157" s="151" t="s">
        <v>87</v>
      </c>
      <c r="AY157" s="17" t="s">
        <v>146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7" t="s">
        <v>87</v>
      </c>
      <c r="BK157" s="152">
        <f>ROUND(I157*H157,2)</f>
        <v>0</v>
      </c>
      <c r="BL157" s="17" t="s">
        <v>152</v>
      </c>
      <c r="BM157" s="151" t="s">
        <v>373</v>
      </c>
    </row>
    <row r="158" spans="2:65" s="11" customFormat="1" ht="22.9" customHeight="1">
      <c r="B158" s="126"/>
      <c r="D158" s="127" t="s">
        <v>70</v>
      </c>
      <c r="E158" s="136" t="s">
        <v>152</v>
      </c>
      <c r="F158" s="136" t="s">
        <v>700</v>
      </c>
      <c r="I158" s="129"/>
      <c r="J158" s="137">
        <f>BK158</f>
        <v>0</v>
      </c>
      <c r="L158" s="126"/>
      <c r="M158" s="131"/>
      <c r="P158" s="132">
        <f>SUM(P159:P161)</f>
        <v>0</v>
      </c>
      <c r="R158" s="132">
        <f>SUM(R159:R161)</f>
        <v>0</v>
      </c>
      <c r="T158" s="133">
        <f>SUM(T159:T161)</f>
        <v>0</v>
      </c>
      <c r="AR158" s="127" t="s">
        <v>79</v>
      </c>
      <c r="AT158" s="134" t="s">
        <v>70</v>
      </c>
      <c r="AU158" s="134" t="s">
        <v>79</v>
      </c>
      <c r="AY158" s="127" t="s">
        <v>146</v>
      </c>
      <c r="BK158" s="135">
        <f>SUM(BK159:BK161)</f>
        <v>0</v>
      </c>
    </row>
    <row r="159" spans="2:65" s="1" customFormat="1" ht="33" customHeight="1">
      <c r="B159" s="138"/>
      <c r="C159" s="139" t="s">
        <v>253</v>
      </c>
      <c r="D159" s="139" t="s">
        <v>148</v>
      </c>
      <c r="E159" s="140" t="s">
        <v>701</v>
      </c>
      <c r="F159" s="141" t="s">
        <v>702</v>
      </c>
      <c r="G159" s="142" t="s">
        <v>151</v>
      </c>
      <c r="H159" s="143">
        <v>11.5</v>
      </c>
      <c r="I159" s="144"/>
      <c r="J159" s="145">
        <f>ROUND(I159*H159,2)</f>
        <v>0</v>
      </c>
      <c r="K159" s="146"/>
      <c r="L159" s="32"/>
      <c r="M159" s="147" t="s">
        <v>1</v>
      </c>
      <c r="N159" s="148" t="s">
        <v>38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152</v>
      </c>
      <c r="AT159" s="151" t="s">
        <v>148</v>
      </c>
      <c r="AU159" s="151" t="s">
        <v>87</v>
      </c>
      <c r="AY159" s="17" t="s">
        <v>146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87</v>
      </c>
      <c r="BK159" s="152">
        <f>ROUND(I159*H159,2)</f>
        <v>0</v>
      </c>
      <c r="BL159" s="17" t="s">
        <v>152</v>
      </c>
      <c r="BM159" s="151" t="s">
        <v>403</v>
      </c>
    </row>
    <row r="160" spans="2:65" s="1" customFormat="1" ht="33" customHeight="1">
      <c r="B160" s="138"/>
      <c r="C160" s="139" t="s">
        <v>261</v>
      </c>
      <c r="D160" s="139" t="s">
        <v>148</v>
      </c>
      <c r="E160" s="140" t="s">
        <v>703</v>
      </c>
      <c r="F160" s="141" t="s">
        <v>704</v>
      </c>
      <c r="G160" s="142" t="s">
        <v>669</v>
      </c>
      <c r="H160" s="143">
        <v>0.27</v>
      </c>
      <c r="I160" s="144"/>
      <c r="J160" s="145">
        <f>ROUND(I160*H160,2)</f>
        <v>0</v>
      </c>
      <c r="K160" s="146"/>
      <c r="L160" s="32"/>
      <c r="M160" s="147" t="s">
        <v>1</v>
      </c>
      <c r="N160" s="148" t="s">
        <v>38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152</v>
      </c>
      <c r="AT160" s="151" t="s">
        <v>148</v>
      </c>
      <c r="AU160" s="151" t="s">
        <v>87</v>
      </c>
      <c r="AY160" s="17" t="s">
        <v>146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7" t="s">
        <v>87</v>
      </c>
      <c r="BK160" s="152">
        <f>ROUND(I160*H160,2)</f>
        <v>0</v>
      </c>
      <c r="BL160" s="17" t="s">
        <v>152</v>
      </c>
      <c r="BM160" s="151" t="s">
        <v>413</v>
      </c>
    </row>
    <row r="161" spans="2:65" s="1" customFormat="1" ht="24.2" customHeight="1">
      <c r="B161" s="138"/>
      <c r="C161" s="139" t="s">
        <v>265</v>
      </c>
      <c r="D161" s="139" t="s">
        <v>148</v>
      </c>
      <c r="E161" s="140" t="s">
        <v>705</v>
      </c>
      <c r="F161" s="141" t="s">
        <v>706</v>
      </c>
      <c r="G161" s="142" t="s">
        <v>669</v>
      </c>
      <c r="H161" s="143">
        <v>0.154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38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152</v>
      </c>
      <c r="AT161" s="151" t="s">
        <v>148</v>
      </c>
      <c r="AU161" s="151" t="s">
        <v>87</v>
      </c>
      <c r="AY161" s="17" t="s">
        <v>146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87</v>
      </c>
      <c r="BK161" s="152">
        <f>ROUND(I161*H161,2)</f>
        <v>0</v>
      </c>
      <c r="BL161" s="17" t="s">
        <v>152</v>
      </c>
      <c r="BM161" s="151" t="s">
        <v>426</v>
      </c>
    </row>
    <row r="162" spans="2:65" s="11" customFormat="1" ht="22.9" customHeight="1">
      <c r="B162" s="126"/>
      <c r="D162" s="127" t="s">
        <v>70</v>
      </c>
      <c r="E162" s="136" t="s">
        <v>197</v>
      </c>
      <c r="F162" s="136" t="s">
        <v>707</v>
      </c>
      <c r="I162" s="129"/>
      <c r="J162" s="137">
        <f>BK162</f>
        <v>0</v>
      </c>
      <c r="L162" s="126"/>
      <c r="M162" s="131"/>
      <c r="P162" s="132">
        <f>SUM(P163:P168)</f>
        <v>0</v>
      </c>
      <c r="R162" s="132">
        <f>SUM(R163:R168)</f>
        <v>0</v>
      </c>
      <c r="T162" s="133">
        <f>SUM(T163:T168)</f>
        <v>0</v>
      </c>
      <c r="AR162" s="127" t="s">
        <v>79</v>
      </c>
      <c r="AT162" s="134" t="s">
        <v>70</v>
      </c>
      <c r="AU162" s="134" t="s">
        <v>79</v>
      </c>
      <c r="AY162" s="127" t="s">
        <v>146</v>
      </c>
      <c r="BK162" s="135">
        <f>SUM(BK163:BK168)</f>
        <v>0</v>
      </c>
    </row>
    <row r="163" spans="2:65" s="1" customFormat="1" ht="24.2" customHeight="1">
      <c r="B163" s="138"/>
      <c r="C163" s="139" t="s">
        <v>7</v>
      </c>
      <c r="D163" s="139" t="s">
        <v>148</v>
      </c>
      <c r="E163" s="140" t="s">
        <v>708</v>
      </c>
      <c r="F163" s="141" t="s">
        <v>709</v>
      </c>
      <c r="G163" s="142" t="s">
        <v>416</v>
      </c>
      <c r="H163" s="143">
        <v>10</v>
      </c>
      <c r="I163" s="144"/>
      <c r="J163" s="145">
        <f t="shared" ref="J163:J168" si="10">ROUND(I163*H163,2)</f>
        <v>0</v>
      </c>
      <c r="K163" s="146"/>
      <c r="L163" s="32"/>
      <c r="M163" s="147" t="s">
        <v>1</v>
      </c>
      <c r="N163" s="148" t="s">
        <v>38</v>
      </c>
      <c r="P163" s="149">
        <f t="shared" ref="P163:P168" si="11">O163*H163</f>
        <v>0</v>
      </c>
      <c r="Q163" s="149">
        <v>0</v>
      </c>
      <c r="R163" s="149">
        <f t="shared" ref="R163:R168" si="12">Q163*H163</f>
        <v>0</v>
      </c>
      <c r="S163" s="149">
        <v>0</v>
      </c>
      <c r="T163" s="150">
        <f t="shared" ref="T163:T168" si="13">S163*H163</f>
        <v>0</v>
      </c>
      <c r="AR163" s="151" t="s">
        <v>152</v>
      </c>
      <c r="AT163" s="151" t="s">
        <v>148</v>
      </c>
      <c r="AU163" s="151" t="s">
        <v>87</v>
      </c>
      <c r="AY163" s="17" t="s">
        <v>146</v>
      </c>
      <c r="BE163" s="152">
        <f t="shared" ref="BE163:BE168" si="14">IF(N163="základná",J163,0)</f>
        <v>0</v>
      </c>
      <c r="BF163" s="152">
        <f t="shared" ref="BF163:BF168" si="15">IF(N163="znížená",J163,0)</f>
        <v>0</v>
      </c>
      <c r="BG163" s="152">
        <f t="shared" ref="BG163:BG168" si="16">IF(N163="zákl. prenesená",J163,0)</f>
        <v>0</v>
      </c>
      <c r="BH163" s="152">
        <f t="shared" ref="BH163:BH168" si="17">IF(N163="zníž. prenesená",J163,0)</f>
        <v>0</v>
      </c>
      <c r="BI163" s="152">
        <f t="shared" ref="BI163:BI168" si="18">IF(N163="nulová",J163,0)</f>
        <v>0</v>
      </c>
      <c r="BJ163" s="17" t="s">
        <v>87</v>
      </c>
      <c r="BK163" s="152">
        <f t="shared" ref="BK163:BK168" si="19">ROUND(I163*H163,2)</f>
        <v>0</v>
      </c>
      <c r="BL163" s="17" t="s">
        <v>152</v>
      </c>
      <c r="BM163" s="151" t="s">
        <v>463</v>
      </c>
    </row>
    <row r="164" spans="2:65" s="1" customFormat="1" ht="24.2" customHeight="1">
      <c r="B164" s="138"/>
      <c r="C164" s="181" t="s">
        <v>279</v>
      </c>
      <c r="D164" s="181" t="s">
        <v>409</v>
      </c>
      <c r="E164" s="182" t="s">
        <v>710</v>
      </c>
      <c r="F164" s="183" t="s">
        <v>711</v>
      </c>
      <c r="G164" s="184" t="s">
        <v>416</v>
      </c>
      <c r="H164" s="185">
        <v>10</v>
      </c>
      <c r="I164" s="186"/>
      <c r="J164" s="187">
        <f t="shared" si="10"/>
        <v>0</v>
      </c>
      <c r="K164" s="188"/>
      <c r="L164" s="189"/>
      <c r="M164" s="190" t="s">
        <v>1</v>
      </c>
      <c r="N164" s="191" t="s">
        <v>38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197</v>
      </c>
      <c r="AT164" s="151" t="s">
        <v>409</v>
      </c>
      <c r="AU164" s="151" t="s">
        <v>87</v>
      </c>
      <c r="AY164" s="17" t="s">
        <v>146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7" t="s">
        <v>87</v>
      </c>
      <c r="BK164" s="152">
        <f t="shared" si="19"/>
        <v>0</v>
      </c>
      <c r="BL164" s="17" t="s">
        <v>152</v>
      </c>
      <c r="BM164" s="151" t="s">
        <v>472</v>
      </c>
    </row>
    <row r="165" spans="2:65" s="1" customFormat="1" ht="24.2" customHeight="1">
      <c r="B165" s="138"/>
      <c r="C165" s="139" t="s">
        <v>287</v>
      </c>
      <c r="D165" s="139" t="s">
        <v>148</v>
      </c>
      <c r="E165" s="140" t="s">
        <v>712</v>
      </c>
      <c r="F165" s="141" t="s">
        <v>713</v>
      </c>
      <c r="G165" s="142" t="s">
        <v>416</v>
      </c>
      <c r="H165" s="143">
        <v>27.6</v>
      </c>
      <c r="I165" s="144"/>
      <c r="J165" s="145">
        <f t="shared" si="10"/>
        <v>0</v>
      </c>
      <c r="K165" s="146"/>
      <c r="L165" s="32"/>
      <c r="M165" s="147" t="s">
        <v>1</v>
      </c>
      <c r="N165" s="148" t="s">
        <v>38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152</v>
      </c>
      <c r="AT165" s="151" t="s">
        <v>148</v>
      </c>
      <c r="AU165" s="151" t="s">
        <v>87</v>
      </c>
      <c r="AY165" s="17" t="s">
        <v>146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7" t="s">
        <v>87</v>
      </c>
      <c r="BK165" s="152">
        <f t="shared" si="19"/>
        <v>0</v>
      </c>
      <c r="BL165" s="17" t="s">
        <v>152</v>
      </c>
      <c r="BM165" s="151" t="s">
        <v>481</v>
      </c>
    </row>
    <row r="166" spans="2:65" s="1" customFormat="1" ht="24.2" customHeight="1">
      <c r="B166" s="138"/>
      <c r="C166" s="181" t="s">
        <v>291</v>
      </c>
      <c r="D166" s="181" t="s">
        <v>409</v>
      </c>
      <c r="E166" s="182" t="s">
        <v>714</v>
      </c>
      <c r="F166" s="183" t="s">
        <v>715</v>
      </c>
      <c r="G166" s="184" t="s">
        <v>416</v>
      </c>
      <c r="H166" s="185">
        <v>27.6</v>
      </c>
      <c r="I166" s="186"/>
      <c r="J166" s="187">
        <f t="shared" si="10"/>
        <v>0</v>
      </c>
      <c r="K166" s="188"/>
      <c r="L166" s="189"/>
      <c r="M166" s="190" t="s">
        <v>1</v>
      </c>
      <c r="N166" s="191" t="s">
        <v>38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197</v>
      </c>
      <c r="AT166" s="151" t="s">
        <v>409</v>
      </c>
      <c r="AU166" s="151" t="s">
        <v>87</v>
      </c>
      <c r="AY166" s="17" t="s">
        <v>146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7" t="s">
        <v>87</v>
      </c>
      <c r="BK166" s="152">
        <f t="shared" si="19"/>
        <v>0</v>
      </c>
      <c r="BL166" s="17" t="s">
        <v>152</v>
      </c>
      <c r="BM166" s="151" t="s">
        <v>489</v>
      </c>
    </row>
    <row r="167" spans="2:65" s="1" customFormat="1" ht="21.75" customHeight="1">
      <c r="B167" s="138"/>
      <c r="C167" s="139" t="s">
        <v>302</v>
      </c>
      <c r="D167" s="139" t="s">
        <v>148</v>
      </c>
      <c r="E167" s="140" t="s">
        <v>716</v>
      </c>
      <c r="F167" s="141" t="s">
        <v>717</v>
      </c>
      <c r="G167" s="142" t="s">
        <v>416</v>
      </c>
      <c r="H167" s="143">
        <v>37.6</v>
      </c>
      <c r="I167" s="144"/>
      <c r="J167" s="145">
        <f t="shared" si="10"/>
        <v>0</v>
      </c>
      <c r="K167" s="146"/>
      <c r="L167" s="32"/>
      <c r="M167" s="147" t="s">
        <v>1</v>
      </c>
      <c r="N167" s="148" t="s">
        <v>38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152</v>
      </c>
      <c r="AT167" s="151" t="s">
        <v>148</v>
      </c>
      <c r="AU167" s="151" t="s">
        <v>87</v>
      </c>
      <c r="AY167" s="17" t="s">
        <v>146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7" t="s">
        <v>87</v>
      </c>
      <c r="BK167" s="152">
        <f t="shared" si="19"/>
        <v>0</v>
      </c>
      <c r="BL167" s="17" t="s">
        <v>152</v>
      </c>
      <c r="BM167" s="151" t="s">
        <v>499</v>
      </c>
    </row>
    <row r="168" spans="2:65" s="1" customFormat="1" ht="24.2" customHeight="1">
      <c r="B168" s="138"/>
      <c r="C168" s="139" t="s">
        <v>311</v>
      </c>
      <c r="D168" s="139" t="s">
        <v>148</v>
      </c>
      <c r="E168" s="140" t="s">
        <v>718</v>
      </c>
      <c r="F168" s="141" t="s">
        <v>719</v>
      </c>
      <c r="G168" s="142" t="s">
        <v>416</v>
      </c>
      <c r="H168" s="143">
        <v>37.6</v>
      </c>
      <c r="I168" s="144"/>
      <c r="J168" s="145">
        <f t="shared" si="10"/>
        <v>0</v>
      </c>
      <c r="K168" s="146"/>
      <c r="L168" s="32"/>
      <c r="M168" s="147" t="s">
        <v>1</v>
      </c>
      <c r="N168" s="148" t="s">
        <v>38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152</v>
      </c>
      <c r="AT168" s="151" t="s">
        <v>148</v>
      </c>
      <c r="AU168" s="151" t="s">
        <v>87</v>
      </c>
      <c r="AY168" s="17" t="s">
        <v>146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7" t="s">
        <v>87</v>
      </c>
      <c r="BK168" s="152">
        <f t="shared" si="19"/>
        <v>0</v>
      </c>
      <c r="BL168" s="17" t="s">
        <v>152</v>
      </c>
      <c r="BM168" s="151" t="s">
        <v>516</v>
      </c>
    </row>
    <row r="169" spans="2:65" s="11" customFormat="1" ht="22.9" customHeight="1">
      <c r="B169" s="126"/>
      <c r="D169" s="127" t="s">
        <v>70</v>
      </c>
      <c r="E169" s="136" t="s">
        <v>720</v>
      </c>
      <c r="F169" s="136" t="s">
        <v>721</v>
      </c>
      <c r="I169" s="129"/>
      <c r="J169" s="137">
        <f>BK169</f>
        <v>0</v>
      </c>
      <c r="L169" s="126"/>
      <c r="M169" s="131"/>
      <c r="P169" s="132">
        <f>SUM(P170:P173)</f>
        <v>0</v>
      </c>
      <c r="R169" s="132">
        <f>SUM(R170:R173)</f>
        <v>0</v>
      </c>
      <c r="T169" s="133">
        <f>SUM(T170:T173)</f>
        <v>0</v>
      </c>
      <c r="AR169" s="127" t="s">
        <v>79</v>
      </c>
      <c r="AT169" s="134" t="s">
        <v>70</v>
      </c>
      <c r="AU169" s="134" t="s">
        <v>79</v>
      </c>
      <c r="AY169" s="127" t="s">
        <v>146</v>
      </c>
      <c r="BK169" s="135">
        <f>SUM(BK170:BK173)</f>
        <v>0</v>
      </c>
    </row>
    <row r="170" spans="2:65" s="1" customFormat="1" ht="24.2" customHeight="1">
      <c r="B170" s="138"/>
      <c r="C170" s="139" t="s">
        <v>319</v>
      </c>
      <c r="D170" s="139" t="s">
        <v>148</v>
      </c>
      <c r="E170" s="140" t="s">
        <v>722</v>
      </c>
      <c r="F170" s="141" t="s">
        <v>723</v>
      </c>
      <c r="G170" s="142" t="s">
        <v>406</v>
      </c>
      <c r="H170" s="143">
        <v>1</v>
      </c>
      <c r="I170" s="144"/>
      <c r="J170" s="145">
        <f>ROUND(I170*H170,2)</f>
        <v>0</v>
      </c>
      <c r="K170" s="146"/>
      <c r="L170" s="32"/>
      <c r="M170" s="147" t="s">
        <v>1</v>
      </c>
      <c r="N170" s="148" t="s">
        <v>38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152</v>
      </c>
      <c r="AT170" s="151" t="s">
        <v>148</v>
      </c>
      <c r="AU170" s="151" t="s">
        <v>87</v>
      </c>
      <c r="AY170" s="17" t="s">
        <v>146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87</v>
      </c>
      <c r="BK170" s="152">
        <f>ROUND(I170*H170,2)</f>
        <v>0</v>
      </c>
      <c r="BL170" s="17" t="s">
        <v>152</v>
      </c>
      <c r="BM170" s="151" t="s">
        <v>526</v>
      </c>
    </row>
    <row r="171" spans="2:65" s="1" customFormat="1" ht="24.2" customHeight="1">
      <c r="B171" s="138"/>
      <c r="C171" s="181" t="s">
        <v>323</v>
      </c>
      <c r="D171" s="181" t="s">
        <v>409</v>
      </c>
      <c r="E171" s="182" t="s">
        <v>724</v>
      </c>
      <c r="F171" s="183" t="s">
        <v>725</v>
      </c>
      <c r="G171" s="184" t="s">
        <v>406</v>
      </c>
      <c r="H171" s="185">
        <v>1</v>
      </c>
      <c r="I171" s="186"/>
      <c r="J171" s="187">
        <f>ROUND(I171*H171,2)</f>
        <v>0</v>
      </c>
      <c r="K171" s="188"/>
      <c r="L171" s="189"/>
      <c r="M171" s="190" t="s">
        <v>1</v>
      </c>
      <c r="N171" s="191" t="s">
        <v>38</v>
      </c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197</v>
      </c>
      <c r="AT171" s="151" t="s">
        <v>409</v>
      </c>
      <c r="AU171" s="151" t="s">
        <v>87</v>
      </c>
      <c r="AY171" s="17" t="s">
        <v>146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7" t="s">
        <v>87</v>
      </c>
      <c r="BK171" s="152">
        <f>ROUND(I171*H171,2)</f>
        <v>0</v>
      </c>
      <c r="BL171" s="17" t="s">
        <v>152</v>
      </c>
      <c r="BM171" s="151" t="s">
        <v>536</v>
      </c>
    </row>
    <row r="172" spans="2:65" s="1" customFormat="1" ht="24.2" customHeight="1">
      <c r="B172" s="138"/>
      <c r="C172" s="139" t="s">
        <v>336</v>
      </c>
      <c r="D172" s="139" t="s">
        <v>148</v>
      </c>
      <c r="E172" s="140" t="s">
        <v>726</v>
      </c>
      <c r="F172" s="141" t="s">
        <v>727</v>
      </c>
      <c r="G172" s="142" t="s">
        <v>406</v>
      </c>
      <c r="H172" s="143">
        <v>1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38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152</v>
      </c>
      <c r="AT172" s="151" t="s">
        <v>148</v>
      </c>
      <c r="AU172" s="151" t="s">
        <v>87</v>
      </c>
      <c r="AY172" s="17" t="s">
        <v>146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87</v>
      </c>
      <c r="BK172" s="152">
        <f>ROUND(I172*H172,2)</f>
        <v>0</v>
      </c>
      <c r="BL172" s="17" t="s">
        <v>152</v>
      </c>
      <c r="BM172" s="151" t="s">
        <v>547</v>
      </c>
    </row>
    <row r="173" spans="2:65" s="1" customFormat="1" ht="21.75" customHeight="1">
      <c r="B173" s="138"/>
      <c r="C173" s="181" t="s">
        <v>351</v>
      </c>
      <c r="D173" s="181" t="s">
        <v>409</v>
      </c>
      <c r="E173" s="182" t="s">
        <v>728</v>
      </c>
      <c r="F173" s="183" t="s">
        <v>729</v>
      </c>
      <c r="G173" s="184" t="s">
        <v>406</v>
      </c>
      <c r="H173" s="185">
        <v>1</v>
      </c>
      <c r="I173" s="186"/>
      <c r="J173" s="187">
        <f>ROUND(I173*H173,2)</f>
        <v>0</v>
      </c>
      <c r="K173" s="188"/>
      <c r="L173" s="189"/>
      <c r="M173" s="190" t="s">
        <v>1</v>
      </c>
      <c r="N173" s="191" t="s">
        <v>38</v>
      </c>
      <c r="P173" s="149">
        <f>O173*H173</f>
        <v>0</v>
      </c>
      <c r="Q173" s="149">
        <v>0</v>
      </c>
      <c r="R173" s="149">
        <f>Q173*H173</f>
        <v>0</v>
      </c>
      <c r="S173" s="149">
        <v>0</v>
      </c>
      <c r="T173" s="150">
        <f>S173*H173</f>
        <v>0</v>
      </c>
      <c r="AR173" s="151" t="s">
        <v>197</v>
      </c>
      <c r="AT173" s="151" t="s">
        <v>409</v>
      </c>
      <c r="AU173" s="151" t="s">
        <v>87</v>
      </c>
      <c r="AY173" s="17" t="s">
        <v>146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87</v>
      </c>
      <c r="BK173" s="152">
        <f>ROUND(I173*H173,2)</f>
        <v>0</v>
      </c>
      <c r="BL173" s="17" t="s">
        <v>152</v>
      </c>
      <c r="BM173" s="151" t="s">
        <v>558</v>
      </c>
    </row>
    <row r="174" spans="2:65" s="11" customFormat="1" ht="22.9" customHeight="1">
      <c r="B174" s="126"/>
      <c r="D174" s="127" t="s">
        <v>70</v>
      </c>
      <c r="E174" s="136" t="s">
        <v>424</v>
      </c>
      <c r="F174" s="136" t="s">
        <v>425</v>
      </c>
      <c r="I174" s="129"/>
      <c r="J174" s="137">
        <f>BK174</f>
        <v>0</v>
      </c>
      <c r="L174" s="126"/>
      <c r="M174" s="131"/>
      <c r="P174" s="132">
        <f>SUM(P175:P176)</f>
        <v>0</v>
      </c>
      <c r="R174" s="132">
        <f>SUM(R175:R176)</f>
        <v>0</v>
      </c>
      <c r="T174" s="133">
        <f>SUM(T175:T176)</f>
        <v>0</v>
      </c>
      <c r="AR174" s="127" t="s">
        <v>79</v>
      </c>
      <c r="AT174" s="134" t="s">
        <v>70</v>
      </c>
      <c r="AU174" s="134" t="s">
        <v>79</v>
      </c>
      <c r="AY174" s="127" t="s">
        <v>146</v>
      </c>
      <c r="BK174" s="135">
        <f>SUM(BK175:BK176)</f>
        <v>0</v>
      </c>
    </row>
    <row r="175" spans="2:65" s="1" customFormat="1" ht="24.2" customHeight="1">
      <c r="B175" s="138"/>
      <c r="C175" s="139" t="s">
        <v>359</v>
      </c>
      <c r="D175" s="139" t="s">
        <v>148</v>
      </c>
      <c r="E175" s="140" t="s">
        <v>730</v>
      </c>
      <c r="F175" s="141" t="s">
        <v>731</v>
      </c>
      <c r="G175" s="142" t="s">
        <v>732</v>
      </c>
      <c r="H175" s="143">
        <v>3</v>
      </c>
      <c r="I175" s="144"/>
      <c r="J175" s="145">
        <f>ROUND(I175*H175,2)</f>
        <v>0</v>
      </c>
      <c r="K175" s="146"/>
      <c r="L175" s="32"/>
      <c r="M175" s="147" t="s">
        <v>1</v>
      </c>
      <c r="N175" s="148" t="s">
        <v>38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152</v>
      </c>
      <c r="AT175" s="151" t="s">
        <v>148</v>
      </c>
      <c r="AU175" s="151" t="s">
        <v>87</v>
      </c>
      <c r="AY175" s="17" t="s">
        <v>146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87</v>
      </c>
      <c r="BK175" s="152">
        <f>ROUND(I175*H175,2)</f>
        <v>0</v>
      </c>
      <c r="BL175" s="17" t="s">
        <v>152</v>
      </c>
      <c r="BM175" s="151" t="s">
        <v>567</v>
      </c>
    </row>
    <row r="176" spans="2:65" s="1" customFormat="1" ht="33" customHeight="1">
      <c r="B176" s="138"/>
      <c r="C176" s="139" t="s">
        <v>369</v>
      </c>
      <c r="D176" s="139" t="s">
        <v>148</v>
      </c>
      <c r="E176" s="140" t="s">
        <v>733</v>
      </c>
      <c r="F176" s="141" t="s">
        <v>734</v>
      </c>
      <c r="G176" s="142" t="s">
        <v>294</v>
      </c>
      <c r="H176" s="143">
        <v>0.1</v>
      </c>
      <c r="I176" s="144"/>
      <c r="J176" s="145">
        <f>ROUND(I176*H176,2)</f>
        <v>0</v>
      </c>
      <c r="K176" s="146"/>
      <c r="L176" s="32"/>
      <c r="M176" s="147" t="s">
        <v>1</v>
      </c>
      <c r="N176" s="148" t="s">
        <v>38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152</v>
      </c>
      <c r="AT176" s="151" t="s">
        <v>148</v>
      </c>
      <c r="AU176" s="151" t="s">
        <v>87</v>
      </c>
      <c r="AY176" s="17" t="s">
        <v>146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7" t="s">
        <v>87</v>
      </c>
      <c r="BK176" s="152">
        <f>ROUND(I176*H176,2)</f>
        <v>0</v>
      </c>
      <c r="BL176" s="17" t="s">
        <v>152</v>
      </c>
      <c r="BM176" s="151" t="s">
        <v>579</v>
      </c>
    </row>
    <row r="177" spans="2:65" s="11" customFormat="1" ht="25.9" customHeight="1">
      <c r="B177" s="126"/>
      <c r="D177" s="127" t="s">
        <v>70</v>
      </c>
      <c r="E177" s="128" t="s">
        <v>430</v>
      </c>
      <c r="F177" s="128" t="s">
        <v>431</v>
      </c>
      <c r="I177" s="129"/>
      <c r="J177" s="130">
        <f>BK177</f>
        <v>0</v>
      </c>
      <c r="L177" s="126"/>
      <c r="M177" s="131"/>
      <c r="P177" s="132">
        <f>P178+P182+P186+P188+P190</f>
        <v>0</v>
      </c>
      <c r="R177" s="132">
        <f>R178+R182+R186+R188+R190</f>
        <v>0</v>
      </c>
      <c r="T177" s="133">
        <f>T178+T182+T186+T188+T190</f>
        <v>0</v>
      </c>
      <c r="AR177" s="127" t="s">
        <v>87</v>
      </c>
      <c r="AT177" s="134" t="s">
        <v>70</v>
      </c>
      <c r="AU177" s="134" t="s">
        <v>71</v>
      </c>
      <c r="AY177" s="127" t="s">
        <v>146</v>
      </c>
      <c r="BK177" s="135">
        <f>BK178+BK182+BK186+BK188+BK190</f>
        <v>0</v>
      </c>
    </row>
    <row r="178" spans="2:65" s="11" customFormat="1" ht="22.9" customHeight="1">
      <c r="B178" s="126"/>
      <c r="D178" s="127" t="s">
        <v>70</v>
      </c>
      <c r="E178" s="136" t="s">
        <v>432</v>
      </c>
      <c r="F178" s="136" t="s">
        <v>433</v>
      </c>
      <c r="I178" s="129"/>
      <c r="J178" s="137">
        <f>BK178</f>
        <v>0</v>
      </c>
      <c r="L178" s="126"/>
      <c r="M178" s="131"/>
      <c r="P178" s="132">
        <f>SUM(P179:P181)</f>
        <v>0</v>
      </c>
      <c r="R178" s="132">
        <f>SUM(R179:R181)</f>
        <v>0</v>
      </c>
      <c r="T178" s="133">
        <f>SUM(T179:T181)</f>
        <v>0</v>
      </c>
      <c r="AR178" s="127" t="s">
        <v>87</v>
      </c>
      <c r="AT178" s="134" t="s">
        <v>70</v>
      </c>
      <c r="AU178" s="134" t="s">
        <v>79</v>
      </c>
      <c r="AY178" s="127" t="s">
        <v>146</v>
      </c>
      <c r="BK178" s="135">
        <f>SUM(BK179:BK181)</f>
        <v>0</v>
      </c>
    </row>
    <row r="179" spans="2:65" s="1" customFormat="1" ht="24.2" customHeight="1">
      <c r="B179" s="138"/>
      <c r="C179" s="139" t="s">
        <v>373</v>
      </c>
      <c r="D179" s="139" t="s">
        <v>148</v>
      </c>
      <c r="E179" s="140" t="s">
        <v>735</v>
      </c>
      <c r="F179" s="141" t="s">
        <v>736</v>
      </c>
      <c r="G179" s="142" t="s">
        <v>695</v>
      </c>
      <c r="H179" s="143">
        <v>8.64</v>
      </c>
      <c r="I179" s="144"/>
      <c r="J179" s="145">
        <f>ROUND(I179*H179,2)</f>
        <v>0</v>
      </c>
      <c r="K179" s="146"/>
      <c r="L179" s="32"/>
      <c r="M179" s="147" t="s">
        <v>1</v>
      </c>
      <c r="N179" s="148" t="s">
        <v>38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241</v>
      </c>
      <c r="AT179" s="151" t="s">
        <v>148</v>
      </c>
      <c r="AU179" s="151" t="s">
        <v>87</v>
      </c>
      <c r="AY179" s="17" t="s">
        <v>146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7" t="s">
        <v>87</v>
      </c>
      <c r="BK179" s="152">
        <f>ROUND(I179*H179,2)</f>
        <v>0</v>
      </c>
      <c r="BL179" s="17" t="s">
        <v>241</v>
      </c>
      <c r="BM179" s="151" t="s">
        <v>587</v>
      </c>
    </row>
    <row r="180" spans="2:65" s="1" customFormat="1" ht="16.5" customHeight="1">
      <c r="B180" s="138"/>
      <c r="C180" s="181" t="s">
        <v>396</v>
      </c>
      <c r="D180" s="181" t="s">
        <v>409</v>
      </c>
      <c r="E180" s="182" t="s">
        <v>737</v>
      </c>
      <c r="F180" s="183" t="s">
        <v>738</v>
      </c>
      <c r="G180" s="184" t="s">
        <v>224</v>
      </c>
      <c r="H180" s="185">
        <v>8.64</v>
      </c>
      <c r="I180" s="186"/>
      <c r="J180" s="187">
        <f>ROUND(I180*H180,2)</f>
        <v>0</v>
      </c>
      <c r="K180" s="188"/>
      <c r="L180" s="189"/>
      <c r="M180" s="190" t="s">
        <v>1</v>
      </c>
      <c r="N180" s="191" t="s">
        <v>38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373</v>
      </c>
      <c r="AT180" s="151" t="s">
        <v>409</v>
      </c>
      <c r="AU180" s="151" t="s">
        <v>87</v>
      </c>
      <c r="AY180" s="17" t="s">
        <v>146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7" t="s">
        <v>87</v>
      </c>
      <c r="BK180" s="152">
        <f>ROUND(I180*H180,2)</f>
        <v>0</v>
      </c>
      <c r="BL180" s="17" t="s">
        <v>241</v>
      </c>
      <c r="BM180" s="151" t="s">
        <v>597</v>
      </c>
    </row>
    <row r="181" spans="2:65" s="1" customFormat="1" ht="24.2" customHeight="1">
      <c r="B181" s="138"/>
      <c r="C181" s="139" t="s">
        <v>403</v>
      </c>
      <c r="D181" s="139" t="s">
        <v>148</v>
      </c>
      <c r="E181" s="140" t="s">
        <v>739</v>
      </c>
      <c r="F181" s="141" t="s">
        <v>740</v>
      </c>
      <c r="G181" s="142" t="s">
        <v>294</v>
      </c>
      <c r="H181" s="143">
        <v>8.9999999999999993E-3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38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241</v>
      </c>
      <c r="AT181" s="151" t="s">
        <v>148</v>
      </c>
      <c r="AU181" s="151" t="s">
        <v>87</v>
      </c>
      <c r="AY181" s="17" t="s">
        <v>146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7" t="s">
        <v>87</v>
      </c>
      <c r="BK181" s="152">
        <f>ROUND(I181*H181,2)</f>
        <v>0</v>
      </c>
      <c r="BL181" s="17" t="s">
        <v>241</v>
      </c>
      <c r="BM181" s="151" t="s">
        <v>614</v>
      </c>
    </row>
    <row r="182" spans="2:65" s="11" customFormat="1" ht="22.9" customHeight="1">
      <c r="B182" s="126"/>
      <c r="D182" s="127" t="s">
        <v>70</v>
      </c>
      <c r="E182" s="136" t="s">
        <v>741</v>
      </c>
      <c r="F182" s="136" t="s">
        <v>742</v>
      </c>
      <c r="I182" s="129"/>
      <c r="J182" s="137">
        <f>BK182</f>
        <v>0</v>
      </c>
      <c r="L182" s="126"/>
      <c r="M182" s="131"/>
      <c r="P182" s="132">
        <f>SUM(P183:P185)</f>
        <v>0</v>
      </c>
      <c r="R182" s="132">
        <f>SUM(R183:R185)</f>
        <v>0</v>
      </c>
      <c r="T182" s="133">
        <f>SUM(T183:T185)</f>
        <v>0</v>
      </c>
      <c r="AR182" s="127" t="s">
        <v>87</v>
      </c>
      <c r="AT182" s="134" t="s">
        <v>70</v>
      </c>
      <c r="AU182" s="134" t="s">
        <v>79</v>
      </c>
      <c r="AY182" s="127" t="s">
        <v>146</v>
      </c>
      <c r="BK182" s="135">
        <f>SUM(BK183:BK185)</f>
        <v>0</v>
      </c>
    </row>
    <row r="183" spans="2:65" s="1" customFormat="1" ht="24.2" customHeight="1">
      <c r="B183" s="138"/>
      <c r="C183" s="139" t="s">
        <v>408</v>
      </c>
      <c r="D183" s="139" t="s">
        <v>148</v>
      </c>
      <c r="E183" s="140" t="s">
        <v>743</v>
      </c>
      <c r="F183" s="141" t="s">
        <v>744</v>
      </c>
      <c r="G183" s="142" t="s">
        <v>416</v>
      </c>
      <c r="H183" s="143">
        <v>10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38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241</v>
      </c>
      <c r="AT183" s="151" t="s">
        <v>148</v>
      </c>
      <c r="AU183" s="151" t="s">
        <v>87</v>
      </c>
      <c r="AY183" s="17" t="s">
        <v>146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7" t="s">
        <v>87</v>
      </c>
      <c r="BK183" s="152">
        <f>ROUND(I183*H183,2)</f>
        <v>0</v>
      </c>
      <c r="BL183" s="17" t="s">
        <v>241</v>
      </c>
      <c r="BM183" s="151" t="s">
        <v>628</v>
      </c>
    </row>
    <row r="184" spans="2:65" s="1" customFormat="1" ht="21.75" customHeight="1">
      <c r="B184" s="138"/>
      <c r="C184" s="181" t="s">
        <v>413</v>
      </c>
      <c r="D184" s="181" t="s">
        <v>409</v>
      </c>
      <c r="E184" s="182" t="s">
        <v>745</v>
      </c>
      <c r="F184" s="183" t="s">
        <v>746</v>
      </c>
      <c r="G184" s="184" t="s">
        <v>416</v>
      </c>
      <c r="H184" s="185">
        <v>10</v>
      </c>
      <c r="I184" s="186"/>
      <c r="J184" s="187">
        <f>ROUND(I184*H184,2)</f>
        <v>0</v>
      </c>
      <c r="K184" s="188"/>
      <c r="L184" s="189"/>
      <c r="M184" s="190" t="s">
        <v>1</v>
      </c>
      <c r="N184" s="191" t="s">
        <v>38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373</v>
      </c>
      <c r="AT184" s="151" t="s">
        <v>409</v>
      </c>
      <c r="AU184" s="151" t="s">
        <v>87</v>
      </c>
      <c r="AY184" s="17" t="s">
        <v>146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87</v>
      </c>
      <c r="BK184" s="152">
        <f>ROUND(I184*H184,2)</f>
        <v>0</v>
      </c>
      <c r="BL184" s="17" t="s">
        <v>241</v>
      </c>
      <c r="BM184" s="151" t="s">
        <v>636</v>
      </c>
    </row>
    <row r="185" spans="2:65" s="1" customFormat="1" ht="24.2" customHeight="1">
      <c r="B185" s="138"/>
      <c r="C185" s="139" t="s">
        <v>420</v>
      </c>
      <c r="D185" s="139" t="s">
        <v>148</v>
      </c>
      <c r="E185" s="140" t="s">
        <v>747</v>
      </c>
      <c r="F185" s="141" t="s">
        <v>748</v>
      </c>
      <c r="G185" s="142" t="s">
        <v>459</v>
      </c>
      <c r="H185" s="192"/>
      <c r="I185" s="144"/>
      <c r="J185" s="145">
        <f>ROUND(I185*H185,2)</f>
        <v>0</v>
      </c>
      <c r="K185" s="146"/>
      <c r="L185" s="32"/>
      <c r="M185" s="147" t="s">
        <v>1</v>
      </c>
      <c r="N185" s="148" t="s">
        <v>38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AR185" s="151" t="s">
        <v>241</v>
      </c>
      <c r="AT185" s="151" t="s">
        <v>148</v>
      </c>
      <c r="AU185" s="151" t="s">
        <v>87</v>
      </c>
      <c r="AY185" s="17" t="s">
        <v>146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7" t="s">
        <v>87</v>
      </c>
      <c r="BK185" s="152">
        <f>ROUND(I185*H185,2)</f>
        <v>0</v>
      </c>
      <c r="BL185" s="17" t="s">
        <v>241</v>
      </c>
      <c r="BM185" s="151" t="s">
        <v>646</v>
      </c>
    </row>
    <row r="186" spans="2:65" s="11" customFormat="1" ht="22.9" customHeight="1">
      <c r="B186" s="126"/>
      <c r="D186" s="127" t="s">
        <v>70</v>
      </c>
      <c r="E186" s="136" t="s">
        <v>749</v>
      </c>
      <c r="F186" s="136" t="s">
        <v>82</v>
      </c>
      <c r="I186" s="129"/>
      <c r="J186" s="137">
        <f>BK186</f>
        <v>0</v>
      </c>
      <c r="L186" s="126"/>
      <c r="M186" s="131"/>
      <c r="P186" s="132">
        <f>P187</f>
        <v>0</v>
      </c>
      <c r="R186" s="132">
        <f>R187</f>
        <v>0</v>
      </c>
      <c r="T186" s="133">
        <f>T187</f>
        <v>0</v>
      </c>
      <c r="AR186" s="127" t="s">
        <v>87</v>
      </c>
      <c r="AT186" s="134" t="s">
        <v>70</v>
      </c>
      <c r="AU186" s="134" t="s">
        <v>79</v>
      </c>
      <c r="AY186" s="127" t="s">
        <v>146</v>
      </c>
      <c r="BK186" s="135">
        <f>BK187</f>
        <v>0</v>
      </c>
    </row>
    <row r="187" spans="2:65" s="1" customFormat="1" ht="16.5" customHeight="1">
      <c r="B187" s="138"/>
      <c r="C187" s="139" t="s">
        <v>426</v>
      </c>
      <c r="D187" s="139" t="s">
        <v>148</v>
      </c>
      <c r="E187" s="140" t="s">
        <v>750</v>
      </c>
      <c r="F187" s="141" t="s">
        <v>751</v>
      </c>
      <c r="G187" s="142" t="s">
        <v>752</v>
      </c>
      <c r="H187" s="143">
        <v>1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38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241</v>
      </c>
      <c r="AT187" s="151" t="s">
        <v>148</v>
      </c>
      <c r="AU187" s="151" t="s">
        <v>87</v>
      </c>
      <c r="AY187" s="17" t="s">
        <v>146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87</v>
      </c>
      <c r="BK187" s="152">
        <f>ROUND(I187*H187,2)</f>
        <v>0</v>
      </c>
      <c r="BL187" s="17" t="s">
        <v>241</v>
      </c>
      <c r="BM187" s="151" t="s">
        <v>753</v>
      </c>
    </row>
    <row r="188" spans="2:65" s="11" customFormat="1" ht="22.9" customHeight="1">
      <c r="B188" s="126"/>
      <c r="D188" s="127" t="s">
        <v>70</v>
      </c>
      <c r="E188" s="136" t="s">
        <v>754</v>
      </c>
      <c r="F188" s="136" t="s">
        <v>755</v>
      </c>
      <c r="I188" s="129"/>
      <c r="J188" s="137">
        <f>BK188</f>
        <v>0</v>
      </c>
      <c r="L188" s="126"/>
      <c r="M188" s="131"/>
      <c r="P188" s="132">
        <f>P189</f>
        <v>0</v>
      </c>
      <c r="R188" s="132">
        <f>R189</f>
        <v>0</v>
      </c>
      <c r="T188" s="133">
        <f>T189</f>
        <v>0</v>
      </c>
      <c r="AR188" s="127" t="s">
        <v>87</v>
      </c>
      <c r="AT188" s="134" t="s">
        <v>70</v>
      </c>
      <c r="AU188" s="134" t="s">
        <v>79</v>
      </c>
      <c r="AY188" s="127" t="s">
        <v>146</v>
      </c>
      <c r="BK188" s="135">
        <f>BK189</f>
        <v>0</v>
      </c>
    </row>
    <row r="189" spans="2:65" s="1" customFormat="1" ht="37.9" customHeight="1">
      <c r="B189" s="138"/>
      <c r="C189" s="139" t="s">
        <v>434</v>
      </c>
      <c r="D189" s="139" t="s">
        <v>148</v>
      </c>
      <c r="E189" s="140" t="s">
        <v>756</v>
      </c>
      <c r="F189" s="141" t="s">
        <v>757</v>
      </c>
      <c r="G189" s="142" t="s">
        <v>758</v>
      </c>
      <c r="H189" s="143">
        <v>1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38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241</v>
      </c>
      <c r="AT189" s="151" t="s">
        <v>148</v>
      </c>
      <c r="AU189" s="151" t="s">
        <v>87</v>
      </c>
      <c r="AY189" s="17" t="s">
        <v>146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87</v>
      </c>
      <c r="BK189" s="152">
        <f>ROUND(I189*H189,2)</f>
        <v>0</v>
      </c>
      <c r="BL189" s="17" t="s">
        <v>241</v>
      </c>
      <c r="BM189" s="151" t="s">
        <v>759</v>
      </c>
    </row>
    <row r="190" spans="2:65" s="11" customFormat="1" ht="22.9" customHeight="1">
      <c r="B190" s="126"/>
      <c r="D190" s="127" t="s">
        <v>70</v>
      </c>
      <c r="E190" s="136" t="s">
        <v>760</v>
      </c>
      <c r="F190" s="136" t="s">
        <v>82</v>
      </c>
      <c r="I190" s="129"/>
      <c r="J190" s="137">
        <f>BK190</f>
        <v>0</v>
      </c>
      <c r="L190" s="126"/>
      <c r="M190" s="131"/>
      <c r="P190" s="132">
        <f>SUM(P191:P192)</f>
        <v>0</v>
      </c>
      <c r="R190" s="132">
        <f>SUM(R191:R192)</f>
        <v>0</v>
      </c>
      <c r="T190" s="133">
        <f>SUM(T191:T192)</f>
        <v>0</v>
      </c>
      <c r="AR190" s="127" t="s">
        <v>87</v>
      </c>
      <c r="AT190" s="134" t="s">
        <v>70</v>
      </c>
      <c r="AU190" s="134" t="s">
        <v>79</v>
      </c>
      <c r="AY190" s="127" t="s">
        <v>146</v>
      </c>
      <c r="BK190" s="135">
        <f>SUM(BK191:BK192)</f>
        <v>0</v>
      </c>
    </row>
    <row r="191" spans="2:65" s="1" customFormat="1" ht="16.5" customHeight="1">
      <c r="B191" s="138"/>
      <c r="C191" s="139" t="s">
        <v>440</v>
      </c>
      <c r="D191" s="139" t="s">
        <v>148</v>
      </c>
      <c r="E191" s="140" t="s">
        <v>761</v>
      </c>
      <c r="F191" s="141" t="s">
        <v>762</v>
      </c>
      <c r="G191" s="142" t="s">
        <v>758</v>
      </c>
      <c r="H191" s="143">
        <v>3</v>
      </c>
      <c r="I191" s="144"/>
      <c r="J191" s="145">
        <f>ROUND(I191*H191,2)</f>
        <v>0</v>
      </c>
      <c r="K191" s="146"/>
      <c r="L191" s="32"/>
      <c r="M191" s="147" t="s">
        <v>1</v>
      </c>
      <c r="N191" s="148" t="s">
        <v>38</v>
      </c>
      <c r="P191" s="149">
        <f>O191*H191</f>
        <v>0</v>
      </c>
      <c r="Q191" s="149">
        <v>0</v>
      </c>
      <c r="R191" s="149">
        <f>Q191*H191</f>
        <v>0</v>
      </c>
      <c r="S191" s="149">
        <v>0</v>
      </c>
      <c r="T191" s="150">
        <f>S191*H191</f>
        <v>0</v>
      </c>
      <c r="AR191" s="151" t="s">
        <v>241</v>
      </c>
      <c r="AT191" s="151" t="s">
        <v>148</v>
      </c>
      <c r="AU191" s="151" t="s">
        <v>87</v>
      </c>
      <c r="AY191" s="17" t="s">
        <v>146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7" t="s">
        <v>87</v>
      </c>
      <c r="BK191" s="152">
        <f>ROUND(I191*H191,2)</f>
        <v>0</v>
      </c>
      <c r="BL191" s="17" t="s">
        <v>241</v>
      </c>
      <c r="BM191" s="151" t="s">
        <v>763</v>
      </c>
    </row>
    <row r="192" spans="2:65" s="1" customFormat="1" ht="16.5" customHeight="1">
      <c r="B192" s="138"/>
      <c r="C192" s="181" t="s">
        <v>445</v>
      </c>
      <c r="D192" s="181" t="s">
        <v>409</v>
      </c>
      <c r="E192" s="182" t="s">
        <v>764</v>
      </c>
      <c r="F192" s="183" t="s">
        <v>765</v>
      </c>
      <c r="G192" s="184" t="s">
        <v>406</v>
      </c>
      <c r="H192" s="185">
        <v>3</v>
      </c>
      <c r="I192" s="186"/>
      <c r="J192" s="187">
        <f>ROUND(I192*H192,2)</f>
        <v>0</v>
      </c>
      <c r="K192" s="188"/>
      <c r="L192" s="189"/>
      <c r="M192" s="190" t="s">
        <v>1</v>
      </c>
      <c r="N192" s="191" t="s">
        <v>38</v>
      </c>
      <c r="P192" s="149">
        <f>O192*H192</f>
        <v>0</v>
      </c>
      <c r="Q192" s="149">
        <v>0</v>
      </c>
      <c r="R192" s="149">
        <f>Q192*H192</f>
        <v>0</v>
      </c>
      <c r="S192" s="149">
        <v>0</v>
      </c>
      <c r="T192" s="150">
        <f>S192*H192</f>
        <v>0</v>
      </c>
      <c r="AR192" s="151" t="s">
        <v>373</v>
      </c>
      <c r="AT192" s="151" t="s">
        <v>409</v>
      </c>
      <c r="AU192" s="151" t="s">
        <v>87</v>
      </c>
      <c r="AY192" s="17" t="s">
        <v>146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7" t="s">
        <v>87</v>
      </c>
      <c r="BK192" s="152">
        <f>ROUND(I192*H192,2)</f>
        <v>0</v>
      </c>
      <c r="BL192" s="17" t="s">
        <v>241</v>
      </c>
      <c r="BM192" s="151" t="s">
        <v>766</v>
      </c>
    </row>
    <row r="193" spans="2:65" s="11" customFormat="1" ht="25.9" customHeight="1">
      <c r="B193" s="126"/>
      <c r="D193" s="127" t="s">
        <v>70</v>
      </c>
      <c r="E193" s="128" t="s">
        <v>409</v>
      </c>
      <c r="F193" s="128" t="s">
        <v>602</v>
      </c>
      <c r="I193" s="129"/>
      <c r="J193" s="130">
        <f>BK193</f>
        <v>0</v>
      </c>
      <c r="L193" s="126"/>
      <c r="M193" s="131"/>
      <c r="P193" s="132">
        <f>P194+P202</f>
        <v>0</v>
      </c>
      <c r="R193" s="132">
        <f>R194+R202</f>
        <v>4.3E-3</v>
      </c>
      <c r="T193" s="133">
        <f>T194+T202</f>
        <v>0</v>
      </c>
      <c r="AR193" s="127" t="s">
        <v>161</v>
      </c>
      <c r="AT193" s="134" t="s">
        <v>70</v>
      </c>
      <c r="AU193" s="134" t="s">
        <v>71</v>
      </c>
      <c r="AY193" s="127" t="s">
        <v>146</v>
      </c>
      <c r="BK193" s="135">
        <f>BK194+BK202</f>
        <v>0</v>
      </c>
    </row>
    <row r="194" spans="2:65" s="11" customFormat="1" ht="22.9" customHeight="1">
      <c r="B194" s="126"/>
      <c r="D194" s="127" t="s">
        <v>70</v>
      </c>
      <c r="E194" s="136" t="s">
        <v>767</v>
      </c>
      <c r="F194" s="136" t="s">
        <v>768</v>
      </c>
      <c r="I194" s="129"/>
      <c r="J194" s="137">
        <f>BK194</f>
        <v>0</v>
      </c>
      <c r="L194" s="126"/>
      <c r="M194" s="131"/>
      <c r="P194" s="132">
        <f>SUM(P195:P201)</f>
        <v>0</v>
      </c>
      <c r="R194" s="132">
        <f>SUM(R195:R201)</f>
        <v>4.3E-3</v>
      </c>
      <c r="T194" s="133">
        <f>SUM(T195:T201)</f>
        <v>0</v>
      </c>
      <c r="AR194" s="127" t="s">
        <v>161</v>
      </c>
      <c r="AT194" s="134" t="s">
        <v>70</v>
      </c>
      <c r="AU194" s="134" t="s">
        <v>79</v>
      </c>
      <c r="AY194" s="127" t="s">
        <v>146</v>
      </c>
      <c r="BK194" s="135">
        <f>SUM(BK195:BK201)</f>
        <v>0</v>
      </c>
    </row>
    <row r="195" spans="2:65" s="1" customFormat="1" ht="24.2" customHeight="1">
      <c r="B195" s="138"/>
      <c r="C195" s="139" t="s">
        <v>451</v>
      </c>
      <c r="D195" s="139" t="s">
        <v>148</v>
      </c>
      <c r="E195" s="140" t="s">
        <v>769</v>
      </c>
      <c r="F195" s="141" t="s">
        <v>770</v>
      </c>
      <c r="G195" s="142" t="s">
        <v>406</v>
      </c>
      <c r="H195" s="143">
        <v>1</v>
      </c>
      <c r="I195" s="144"/>
      <c r="J195" s="145">
        <f t="shared" ref="J195:J201" si="20">ROUND(I195*H195,2)</f>
        <v>0</v>
      </c>
      <c r="K195" s="146"/>
      <c r="L195" s="32"/>
      <c r="M195" s="147" t="s">
        <v>1</v>
      </c>
      <c r="N195" s="148" t="s">
        <v>38</v>
      </c>
      <c r="P195" s="149">
        <f t="shared" ref="P195:P201" si="21">O195*H195</f>
        <v>0</v>
      </c>
      <c r="Q195" s="149">
        <v>0</v>
      </c>
      <c r="R195" s="149">
        <f t="shared" ref="R195:R201" si="22">Q195*H195</f>
        <v>0</v>
      </c>
      <c r="S195" s="149">
        <v>0</v>
      </c>
      <c r="T195" s="150">
        <f t="shared" ref="T195:T201" si="23">S195*H195</f>
        <v>0</v>
      </c>
      <c r="AR195" s="151" t="s">
        <v>567</v>
      </c>
      <c r="AT195" s="151" t="s">
        <v>148</v>
      </c>
      <c r="AU195" s="151" t="s">
        <v>87</v>
      </c>
      <c r="AY195" s="17" t="s">
        <v>146</v>
      </c>
      <c r="BE195" s="152">
        <f t="shared" ref="BE195:BE201" si="24">IF(N195="základná",J195,0)</f>
        <v>0</v>
      </c>
      <c r="BF195" s="152">
        <f t="shared" ref="BF195:BF201" si="25">IF(N195="znížená",J195,0)</f>
        <v>0</v>
      </c>
      <c r="BG195" s="152">
        <f t="shared" ref="BG195:BG201" si="26">IF(N195="zákl. prenesená",J195,0)</f>
        <v>0</v>
      </c>
      <c r="BH195" s="152">
        <f t="shared" ref="BH195:BH201" si="27">IF(N195="zníž. prenesená",J195,0)</f>
        <v>0</v>
      </c>
      <c r="BI195" s="152">
        <f t="shared" ref="BI195:BI201" si="28">IF(N195="nulová",J195,0)</f>
        <v>0</v>
      </c>
      <c r="BJ195" s="17" t="s">
        <v>87</v>
      </c>
      <c r="BK195" s="152">
        <f t="shared" ref="BK195:BK201" si="29">ROUND(I195*H195,2)</f>
        <v>0</v>
      </c>
      <c r="BL195" s="17" t="s">
        <v>567</v>
      </c>
      <c r="BM195" s="151" t="s">
        <v>771</v>
      </c>
    </row>
    <row r="196" spans="2:65" s="1" customFormat="1" ht="16.5" customHeight="1">
      <c r="B196" s="138"/>
      <c r="C196" s="181" t="s">
        <v>456</v>
      </c>
      <c r="D196" s="181" t="s">
        <v>409</v>
      </c>
      <c r="E196" s="182" t="s">
        <v>772</v>
      </c>
      <c r="F196" s="183" t="s">
        <v>773</v>
      </c>
      <c r="G196" s="184" t="s">
        <v>406</v>
      </c>
      <c r="H196" s="185">
        <v>1</v>
      </c>
      <c r="I196" s="186"/>
      <c r="J196" s="187">
        <f t="shared" si="20"/>
        <v>0</v>
      </c>
      <c r="K196" s="188"/>
      <c r="L196" s="189"/>
      <c r="M196" s="190" t="s">
        <v>1</v>
      </c>
      <c r="N196" s="191" t="s">
        <v>38</v>
      </c>
      <c r="P196" s="149">
        <f t="shared" si="21"/>
        <v>0</v>
      </c>
      <c r="Q196" s="149">
        <v>1E-4</v>
      </c>
      <c r="R196" s="149">
        <f t="shared" si="22"/>
        <v>1E-4</v>
      </c>
      <c r="S196" s="149">
        <v>0</v>
      </c>
      <c r="T196" s="150">
        <f t="shared" si="23"/>
        <v>0</v>
      </c>
      <c r="AR196" s="151" t="s">
        <v>617</v>
      </c>
      <c r="AT196" s="151" t="s">
        <v>409</v>
      </c>
      <c r="AU196" s="151" t="s">
        <v>87</v>
      </c>
      <c r="AY196" s="17" t="s">
        <v>146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7" t="s">
        <v>87</v>
      </c>
      <c r="BK196" s="152">
        <f t="shared" si="29"/>
        <v>0</v>
      </c>
      <c r="BL196" s="17" t="s">
        <v>617</v>
      </c>
      <c r="BM196" s="151" t="s">
        <v>774</v>
      </c>
    </row>
    <row r="197" spans="2:65" s="1" customFormat="1" ht="16.5" customHeight="1">
      <c r="B197" s="138"/>
      <c r="C197" s="139" t="s">
        <v>463</v>
      </c>
      <c r="D197" s="139" t="s">
        <v>148</v>
      </c>
      <c r="E197" s="140" t="s">
        <v>775</v>
      </c>
      <c r="F197" s="141" t="s">
        <v>776</v>
      </c>
      <c r="G197" s="142" t="s">
        <v>416</v>
      </c>
      <c r="H197" s="143">
        <v>15</v>
      </c>
      <c r="I197" s="144"/>
      <c r="J197" s="145">
        <f t="shared" si="20"/>
        <v>0</v>
      </c>
      <c r="K197" s="146"/>
      <c r="L197" s="32"/>
      <c r="M197" s="147" t="s">
        <v>1</v>
      </c>
      <c r="N197" s="148" t="s">
        <v>38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567</v>
      </c>
      <c r="AT197" s="151" t="s">
        <v>148</v>
      </c>
      <c r="AU197" s="151" t="s">
        <v>87</v>
      </c>
      <c r="AY197" s="17" t="s">
        <v>146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7" t="s">
        <v>87</v>
      </c>
      <c r="BK197" s="152">
        <f t="shared" si="29"/>
        <v>0</v>
      </c>
      <c r="BL197" s="17" t="s">
        <v>567</v>
      </c>
      <c r="BM197" s="151" t="s">
        <v>777</v>
      </c>
    </row>
    <row r="198" spans="2:65" s="1" customFormat="1" ht="16.5" customHeight="1">
      <c r="B198" s="138"/>
      <c r="C198" s="181" t="s">
        <v>467</v>
      </c>
      <c r="D198" s="181" t="s">
        <v>409</v>
      </c>
      <c r="E198" s="182" t="s">
        <v>778</v>
      </c>
      <c r="F198" s="183" t="s">
        <v>779</v>
      </c>
      <c r="G198" s="184" t="s">
        <v>416</v>
      </c>
      <c r="H198" s="185">
        <v>15</v>
      </c>
      <c r="I198" s="186"/>
      <c r="J198" s="187">
        <f t="shared" si="20"/>
        <v>0</v>
      </c>
      <c r="K198" s="188"/>
      <c r="L198" s="189"/>
      <c r="M198" s="190" t="s">
        <v>1</v>
      </c>
      <c r="N198" s="191" t="s">
        <v>38</v>
      </c>
      <c r="P198" s="149">
        <f t="shared" si="21"/>
        <v>0</v>
      </c>
      <c r="Q198" s="149">
        <v>2.7999999999999998E-4</v>
      </c>
      <c r="R198" s="149">
        <f t="shared" si="22"/>
        <v>4.1999999999999997E-3</v>
      </c>
      <c r="S198" s="149">
        <v>0</v>
      </c>
      <c r="T198" s="150">
        <f t="shared" si="23"/>
        <v>0</v>
      </c>
      <c r="AR198" s="151" t="s">
        <v>617</v>
      </c>
      <c r="AT198" s="151" t="s">
        <v>409</v>
      </c>
      <c r="AU198" s="151" t="s">
        <v>87</v>
      </c>
      <c r="AY198" s="17" t="s">
        <v>146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7" t="s">
        <v>87</v>
      </c>
      <c r="BK198" s="152">
        <f t="shared" si="29"/>
        <v>0</v>
      </c>
      <c r="BL198" s="17" t="s">
        <v>617</v>
      </c>
      <c r="BM198" s="151" t="s">
        <v>780</v>
      </c>
    </row>
    <row r="199" spans="2:65" s="1" customFormat="1" ht="16.5" customHeight="1">
      <c r="B199" s="138"/>
      <c r="C199" s="139" t="s">
        <v>472</v>
      </c>
      <c r="D199" s="139" t="s">
        <v>148</v>
      </c>
      <c r="E199" s="140" t="s">
        <v>633</v>
      </c>
      <c r="F199" s="141" t="s">
        <v>634</v>
      </c>
      <c r="G199" s="142" t="s">
        <v>459</v>
      </c>
      <c r="H199" s="192"/>
      <c r="I199" s="144"/>
      <c r="J199" s="145">
        <f t="shared" si="20"/>
        <v>0</v>
      </c>
      <c r="K199" s="146"/>
      <c r="L199" s="32"/>
      <c r="M199" s="147" t="s">
        <v>1</v>
      </c>
      <c r="N199" s="148" t="s">
        <v>38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567</v>
      </c>
      <c r="AT199" s="151" t="s">
        <v>148</v>
      </c>
      <c r="AU199" s="151" t="s">
        <v>87</v>
      </c>
      <c r="AY199" s="17" t="s">
        <v>146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7" t="s">
        <v>87</v>
      </c>
      <c r="BK199" s="152">
        <f t="shared" si="29"/>
        <v>0</v>
      </c>
      <c r="BL199" s="17" t="s">
        <v>567</v>
      </c>
      <c r="BM199" s="151" t="s">
        <v>781</v>
      </c>
    </row>
    <row r="200" spans="2:65" s="1" customFormat="1" ht="16.5" customHeight="1">
      <c r="B200" s="138"/>
      <c r="C200" s="139" t="s">
        <v>477</v>
      </c>
      <c r="D200" s="139" t="s">
        <v>148</v>
      </c>
      <c r="E200" s="140" t="s">
        <v>637</v>
      </c>
      <c r="F200" s="141" t="s">
        <v>638</v>
      </c>
      <c r="G200" s="142" t="s">
        <v>459</v>
      </c>
      <c r="H200" s="192"/>
      <c r="I200" s="144"/>
      <c r="J200" s="145">
        <f t="shared" si="20"/>
        <v>0</v>
      </c>
      <c r="K200" s="146"/>
      <c r="L200" s="32"/>
      <c r="M200" s="147" t="s">
        <v>1</v>
      </c>
      <c r="N200" s="148" t="s">
        <v>38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617</v>
      </c>
      <c r="AT200" s="151" t="s">
        <v>148</v>
      </c>
      <c r="AU200" s="151" t="s">
        <v>87</v>
      </c>
      <c r="AY200" s="17" t="s">
        <v>146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7" t="s">
        <v>87</v>
      </c>
      <c r="BK200" s="152">
        <f t="shared" si="29"/>
        <v>0</v>
      </c>
      <c r="BL200" s="17" t="s">
        <v>617</v>
      </c>
      <c r="BM200" s="151" t="s">
        <v>782</v>
      </c>
    </row>
    <row r="201" spans="2:65" s="1" customFormat="1" ht="16.5" customHeight="1">
      <c r="B201" s="138"/>
      <c r="C201" s="139" t="s">
        <v>481</v>
      </c>
      <c r="D201" s="139" t="s">
        <v>148</v>
      </c>
      <c r="E201" s="140" t="s">
        <v>641</v>
      </c>
      <c r="F201" s="141" t="s">
        <v>642</v>
      </c>
      <c r="G201" s="142" t="s">
        <v>459</v>
      </c>
      <c r="H201" s="192"/>
      <c r="I201" s="144"/>
      <c r="J201" s="145">
        <f t="shared" si="20"/>
        <v>0</v>
      </c>
      <c r="K201" s="146"/>
      <c r="L201" s="32"/>
      <c r="M201" s="147" t="s">
        <v>1</v>
      </c>
      <c r="N201" s="148" t="s">
        <v>38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567</v>
      </c>
      <c r="AT201" s="151" t="s">
        <v>148</v>
      </c>
      <c r="AU201" s="151" t="s">
        <v>87</v>
      </c>
      <c r="AY201" s="17" t="s">
        <v>146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7" t="s">
        <v>87</v>
      </c>
      <c r="BK201" s="152">
        <f t="shared" si="29"/>
        <v>0</v>
      </c>
      <c r="BL201" s="17" t="s">
        <v>567</v>
      </c>
      <c r="BM201" s="151" t="s">
        <v>783</v>
      </c>
    </row>
    <row r="202" spans="2:65" s="11" customFormat="1" ht="22.9" customHeight="1">
      <c r="B202" s="126"/>
      <c r="D202" s="127" t="s">
        <v>70</v>
      </c>
      <c r="E202" s="136" t="s">
        <v>784</v>
      </c>
      <c r="F202" s="136" t="s">
        <v>785</v>
      </c>
      <c r="I202" s="129"/>
      <c r="J202" s="137">
        <f>BK202</f>
        <v>0</v>
      </c>
      <c r="L202" s="126"/>
      <c r="M202" s="131"/>
      <c r="P202" s="132">
        <f>SUM(P203:P204)</f>
        <v>0</v>
      </c>
      <c r="R202" s="132">
        <f>SUM(R203:R204)</f>
        <v>0</v>
      </c>
      <c r="T202" s="133">
        <f>SUM(T203:T204)</f>
        <v>0</v>
      </c>
      <c r="AR202" s="127" t="s">
        <v>161</v>
      </c>
      <c r="AT202" s="134" t="s">
        <v>70</v>
      </c>
      <c r="AU202" s="134" t="s">
        <v>79</v>
      </c>
      <c r="AY202" s="127" t="s">
        <v>146</v>
      </c>
      <c r="BK202" s="135">
        <f>SUM(BK203:BK204)</f>
        <v>0</v>
      </c>
    </row>
    <row r="203" spans="2:65" s="1" customFormat="1" ht="24.2" customHeight="1">
      <c r="B203" s="138"/>
      <c r="C203" s="139" t="s">
        <v>485</v>
      </c>
      <c r="D203" s="139" t="s">
        <v>148</v>
      </c>
      <c r="E203" s="140" t="s">
        <v>786</v>
      </c>
      <c r="F203" s="141" t="s">
        <v>787</v>
      </c>
      <c r="G203" s="142" t="s">
        <v>416</v>
      </c>
      <c r="H203" s="143">
        <v>115</v>
      </c>
      <c r="I203" s="144"/>
      <c r="J203" s="145">
        <f>ROUND(I203*H203,2)</f>
        <v>0</v>
      </c>
      <c r="K203" s="146"/>
      <c r="L203" s="32"/>
      <c r="M203" s="147" t="s">
        <v>1</v>
      </c>
      <c r="N203" s="148" t="s">
        <v>38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567</v>
      </c>
      <c r="AT203" s="151" t="s">
        <v>148</v>
      </c>
      <c r="AU203" s="151" t="s">
        <v>87</v>
      </c>
      <c r="AY203" s="17" t="s">
        <v>146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7" t="s">
        <v>87</v>
      </c>
      <c r="BK203" s="152">
        <f>ROUND(I203*H203,2)</f>
        <v>0</v>
      </c>
      <c r="BL203" s="17" t="s">
        <v>567</v>
      </c>
      <c r="BM203" s="151" t="s">
        <v>788</v>
      </c>
    </row>
    <row r="204" spans="2:65" s="1" customFormat="1" ht="24.2" customHeight="1">
      <c r="B204" s="138"/>
      <c r="C204" s="181" t="s">
        <v>489</v>
      </c>
      <c r="D204" s="181" t="s">
        <v>409</v>
      </c>
      <c r="E204" s="182" t="s">
        <v>789</v>
      </c>
      <c r="F204" s="183" t="s">
        <v>790</v>
      </c>
      <c r="G204" s="184" t="s">
        <v>416</v>
      </c>
      <c r="H204" s="185">
        <v>115</v>
      </c>
      <c r="I204" s="186"/>
      <c r="J204" s="187">
        <f>ROUND(I204*H204,2)</f>
        <v>0</v>
      </c>
      <c r="K204" s="188"/>
      <c r="L204" s="189"/>
      <c r="M204" s="190" t="s">
        <v>1</v>
      </c>
      <c r="N204" s="191" t="s">
        <v>38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791</v>
      </c>
      <c r="AT204" s="151" t="s">
        <v>409</v>
      </c>
      <c r="AU204" s="151" t="s">
        <v>87</v>
      </c>
      <c r="AY204" s="17" t="s">
        <v>146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7" t="s">
        <v>87</v>
      </c>
      <c r="BK204" s="152">
        <f>ROUND(I204*H204,2)</f>
        <v>0</v>
      </c>
      <c r="BL204" s="17" t="s">
        <v>567</v>
      </c>
      <c r="BM204" s="151" t="s">
        <v>792</v>
      </c>
    </row>
    <row r="205" spans="2:65" s="11" customFormat="1" ht="25.9" customHeight="1">
      <c r="B205" s="126"/>
      <c r="D205" s="127" t="s">
        <v>70</v>
      </c>
      <c r="E205" s="128" t="s">
        <v>793</v>
      </c>
      <c r="F205" s="128" t="s">
        <v>794</v>
      </c>
      <c r="I205" s="129"/>
      <c r="J205" s="130">
        <f>BK205</f>
        <v>0</v>
      </c>
      <c r="L205" s="126"/>
      <c r="M205" s="131"/>
      <c r="P205" s="132">
        <f>P206</f>
        <v>0</v>
      </c>
      <c r="R205" s="132">
        <f>R206</f>
        <v>0</v>
      </c>
      <c r="T205" s="133">
        <f>T206</f>
        <v>0</v>
      </c>
      <c r="AR205" s="127" t="s">
        <v>152</v>
      </c>
      <c r="AT205" s="134" t="s">
        <v>70</v>
      </c>
      <c r="AU205" s="134" t="s">
        <v>71</v>
      </c>
      <c r="AY205" s="127" t="s">
        <v>146</v>
      </c>
      <c r="BK205" s="135">
        <f>BK206</f>
        <v>0</v>
      </c>
    </row>
    <row r="206" spans="2:65" s="1" customFormat="1" ht="33" customHeight="1">
      <c r="B206" s="138"/>
      <c r="C206" s="139" t="s">
        <v>493</v>
      </c>
      <c r="D206" s="139" t="s">
        <v>148</v>
      </c>
      <c r="E206" s="140" t="s">
        <v>795</v>
      </c>
      <c r="F206" s="141" t="s">
        <v>796</v>
      </c>
      <c r="G206" s="142" t="s">
        <v>797</v>
      </c>
      <c r="H206" s="143">
        <v>1</v>
      </c>
      <c r="I206" s="144"/>
      <c r="J206" s="145">
        <f>ROUND(I206*H206,2)</f>
        <v>0</v>
      </c>
      <c r="K206" s="146"/>
      <c r="L206" s="32"/>
      <c r="M206" s="147" t="s">
        <v>1</v>
      </c>
      <c r="N206" s="148" t="s">
        <v>38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798</v>
      </c>
      <c r="AT206" s="151" t="s">
        <v>148</v>
      </c>
      <c r="AU206" s="151" t="s">
        <v>79</v>
      </c>
      <c r="AY206" s="17" t="s">
        <v>146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7" t="s">
        <v>87</v>
      </c>
      <c r="BK206" s="152">
        <f>ROUND(I206*H206,2)</f>
        <v>0</v>
      </c>
      <c r="BL206" s="17" t="s">
        <v>798</v>
      </c>
      <c r="BM206" s="151" t="s">
        <v>799</v>
      </c>
    </row>
    <row r="207" spans="2:65" s="11" customFormat="1" ht="25.9" customHeight="1">
      <c r="B207" s="126"/>
      <c r="D207" s="127" t="s">
        <v>70</v>
      </c>
      <c r="E207" s="128" t="s">
        <v>644</v>
      </c>
      <c r="F207" s="128" t="s">
        <v>800</v>
      </c>
      <c r="I207" s="129"/>
      <c r="J207" s="130">
        <f>BK207</f>
        <v>0</v>
      </c>
      <c r="L207" s="126"/>
      <c r="M207" s="131"/>
      <c r="P207" s="132">
        <f>P208</f>
        <v>0</v>
      </c>
      <c r="R207" s="132">
        <f>R208</f>
        <v>0</v>
      </c>
      <c r="T207" s="133">
        <f>T208</f>
        <v>0</v>
      </c>
      <c r="AR207" s="127" t="s">
        <v>179</v>
      </c>
      <c r="AT207" s="134" t="s">
        <v>70</v>
      </c>
      <c r="AU207" s="134" t="s">
        <v>71</v>
      </c>
      <c r="AY207" s="127" t="s">
        <v>146</v>
      </c>
      <c r="BK207" s="135">
        <f>BK208</f>
        <v>0</v>
      </c>
    </row>
    <row r="208" spans="2:65" s="1" customFormat="1" ht="21.75" customHeight="1">
      <c r="B208" s="138"/>
      <c r="C208" s="139" t="s">
        <v>499</v>
      </c>
      <c r="D208" s="139" t="s">
        <v>148</v>
      </c>
      <c r="E208" s="140" t="s">
        <v>801</v>
      </c>
      <c r="F208" s="141" t="s">
        <v>802</v>
      </c>
      <c r="G208" s="142" t="s">
        <v>797</v>
      </c>
      <c r="H208" s="143">
        <v>1</v>
      </c>
      <c r="I208" s="144"/>
      <c r="J208" s="145">
        <f>ROUND(I208*H208,2)</f>
        <v>0</v>
      </c>
      <c r="K208" s="146"/>
      <c r="L208" s="32"/>
      <c r="M208" s="193" t="s">
        <v>1</v>
      </c>
      <c r="N208" s="194" t="s">
        <v>38</v>
      </c>
      <c r="O208" s="195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AR208" s="151" t="s">
        <v>152</v>
      </c>
      <c r="AT208" s="151" t="s">
        <v>148</v>
      </c>
      <c r="AU208" s="151" t="s">
        <v>79</v>
      </c>
      <c r="AY208" s="17" t="s">
        <v>146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7" t="s">
        <v>87</v>
      </c>
      <c r="BK208" s="152">
        <f>ROUND(I208*H208,2)</f>
        <v>0</v>
      </c>
      <c r="BL208" s="17" t="s">
        <v>152</v>
      </c>
      <c r="BM208" s="151" t="s">
        <v>803</v>
      </c>
    </row>
    <row r="209" spans="2:12" s="1" customFormat="1" ht="6.95" customHeight="1"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32"/>
    </row>
  </sheetData>
  <autoFilter ref="C137:K208" xr:uid="{00000000-0009-0000-0000-000002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8"/>
  <sheetViews>
    <sheetView showGridLines="0" topLeftCell="A14" workbookViewId="0">
      <selection activeCell="I40" sqref="I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ht="12" customHeight="1">
      <c r="B8" s="20"/>
      <c r="D8" s="27" t="s">
        <v>109</v>
      </c>
      <c r="L8" s="20"/>
    </row>
    <row r="9" spans="2:46" s="1" customFormat="1" ht="16.5" customHeight="1">
      <c r="B9" s="32"/>
      <c r="E9" s="270" t="s">
        <v>652</v>
      </c>
      <c r="F9" s="269"/>
      <c r="G9" s="269"/>
      <c r="H9" s="269"/>
      <c r="L9" s="32"/>
    </row>
    <row r="10" spans="2:46" s="1" customFormat="1" ht="12" customHeight="1">
      <c r="B10" s="32"/>
      <c r="D10" s="27" t="s">
        <v>653</v>
      </c>
      <c r="L10" s="32"/>
    </row>
    <row r="11" spans="2:46" s="1" customFormat="1" ht="16.5" customHeight="1">
      <c r="B11" s="32"/>
      <c r="E11" s="241" t="s">
        <v>804</v>
      </c>
      <c r="F11" s="269"/>
      <c r="G11" s="269"/>
      <c r="H11" s="26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15</v>
      </c>
      <c r="F13" s="25" t="s">
        <v>1</v>
      </c>
      <c r="I13" s="27" t="s">
        <v>16</v>
      </c>
      <c r="J13" s="25" t="s">
        <v>1</v>
      </c>
      <c r="L13" s="32"/>
    </row>
    <row r="14" spans="2:46" s="1" customFormat="1" ht="12" customHeight="1">
      <c r="B14" s="32"/>
      <c r="D14" s="27" t="s">
        <v>17</v>
      </c>
      <c r="F14" s="25" t="s">
        <v>18</v>
      </c>
      <c r="I14" s="27" t="s">
        <v>19</v>
      </c>
      <c r="J14" s="55" t="str">
        <f>'Rekapitulácia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20</v>
      </c>
      <c r="I16" s="27" t="s">
        <v>21</v>
      </c>
      <c r="J16" s="25" t="s">
        <v>1</v>
      </c>
      <c r="L16" s="32"/>
    </row>
    <row r="17" spans="2:12" s="1" customFormat="1" ht="18" customHeight="1">
      <c r="B17" s="32"/>
      <c r="E17" s="25" t="s">
        <v>22</v>
      </c>
      <c r="I17" s="27" t="s">
        <v>23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24</v>
      </c>
      <c r="I19" s="27" t="s">
        <v>21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2" t="str">
        <f>'Rekapitulácia stavby'!E14</f>
        <v>Vyplň údaj</v>
      </c>
      <c r="F20" s="246"/>
      <c r="G20" s="246"/>
      <c r="H20" s="246"/>
      <c r="I20" s="27" t="s">
        <v>23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26</v>
      </c>
      <c r="I22" s="27" t="s">
        <v>21</v>
      </c>
      <c r="J22" s="25" t="s">
        <v>1</v>
      </c>
      <c r="L22" s="32"/>
    </row>
    <row r="23" spans="2:12" s="1" customFormat="1" ht="18" customHeight="1">
      <c r="B23" s="32"/>
      <c r="E23" s="25" t="s">
        <v>655</v>
      </c>
      <c r="I23" s="27" t="s">
        <v>23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29</v>
      </c>
      <c r="I25" s="27" t="s">
        <v>21</v>
      </c>
      <c r="J25" s="25" t="s">
        <v>1</v>
      </c>
      <c r="L25" s="32"/>
    </row>
    <row r="26" spans="2:12" s="1" customFormat="1" ht="18" customHeight="1">
      <c r="B26" s="32"/>
      <c r="E26" s="25" t="s">
        <v>655</v>
      </c>
      <c r="I26" s="27" t="s">
        <v>23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2"/>
      <c r="E29" s="250" t="s">
        <v>1</v>
      </c>
      <c r="F29" s="250"/>
      <c r="G29" s="250"/>
      <c r="H29" s="250"/>
      <c r="L29" s="92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3" t="s">
        <v>32</v>
      </c>
      <c r="J32" s="69">
        <f>ROUND(J129,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5" customHeight="1">
      <c r="B35" s="32"/>
      <c r="D35" s="58" t="s">
        <v>36</v>
      </c>
      <c r="E35" s="37" t="s">
        <v>37</v>
      </c>
      <c r="F35" s="94">
        <f>ROUND((SUM(BE129:BE167)),  2)</f>
        <v>0</v>
      </c>
      <c r="G35" s="95"/>
      <c r="H35" s="95"/>
      <c r="I35" s="96">
        <v>0.23</v>
      </c>
      <c r="J35" s="94">
        <f>ROUND(((SUM(BE129:BE167))*I35),  2)</f>
        <v>0</v>
      </c>
      <c r="L35" s="32"/>
    </row>
    <row r="36" spans="2:12" s="1" customFormat="1" ht="14.45" customHeight="1">
      <c r="B36" s="32"/>
      <c r="E36" s="37" t="s">
        <v>38</v>
      </c>
      <c r="F36" s="94">
        <f>ROUND((SUM(BF129:BF167)),  2)</f>
        <v>0</v>
      </c>
      <c r="G36" s="95"/>
      <c r="H36" s="95"/>
      <c r="I36" s="96">
        <v>0.23</v>
      </c>
      <c r="J36" s="94">
        <f>ROUND(((SUM(BF129:BF167))*I36),  2)</f>
        <v>0</v>
      </c>
      <c r="L36" s="32"/>
    </row>
    <row r="37" spans="2:12" s="1" customFormat="1" ht="14.45" hidden="1" customHeight="1">
      <c r="B37" s="32"/>
      <c r="E37" s="27" t="s">
        <v>39</v>
      </c>
      <c r="F37" s="88">
        <f>ROUND((SUM(BG129:BG167)),  2)</f>
        <v>0</v>
      </c>
      <c r="I37" s="97">
        <v>0.2</v>
      </c>
      <c r="J37" s="88">
        <f>0</f>
        <v>0</v>
      </c>
      <c r="L37" s="32"/>
    </row>
    <row r="38" spans="2:12" s="1" customFormat="1" ht="14.45" hidden="1" customHeight="1">
      <c r="B38" s="32"/>
      <c r="E38" s="27" t="s">
        <v>40</v>
      </c>
      <c r="F38" s="88">
        <f>ROUND((SUM(BH129:BH167)),  2)</f>
        <v>0</v>
      </c>
      <c r="I38" s="97">
        <v>0.2</v>
      </c>
      <c r="J38" s="88">
        <f>0</f>
        <v>0</v>
      </c>
      <c r="L38" s="32"/>
    </row>
    <row r="39" spans="2:12" s="1" customFormat="1" ht="14.45" hidden="1" customHeight="1">
      <c r="B39" s="32"/>
      <c r="E39" s="37" t="s">
        <v>41</v>
      </c>
      <c r="F39" s="94">
        <f>ROUND((SUM(BI129:BI167)),  2)</f>
        <v>0</v>
      </c>
      <c r="G39" s="95"/>
      <c r="H39" s="95"/>
      <c r="I39" s="96">
        <v>0</v>
      </c>
      <c r="J39" s="9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42</v>
      </c>
      <c r="E41" s="60"/>
      <c r="F41" s="60"/>
      <c r="G41" s="100" t="s">
        <v>43</v>
      </c>
      <c r="H41" s="101" t="s">
        <v>44</v>
      </c>
      <c r="I41" s="60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13</v>
      </c>
      <c r="L84" s="32"/>
    </row>
    <row r="85" spans="2:12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12" ht="12" customHeight="1">
      <c r="B86" s="20"/>
      <c r="C86" s="27" t="s">
        <v>109</v>
      </c>
      <c r="L86" s="20"/>
    </row>
    <row r="87" spans="2:12" s="1" customFormat="1" ht="16.5" customHeight="1">
      <c r="B87" s="32"/>
      <c r="E87" s="270" t="s">
        <v>652</v>
      </c>
      <c r="F87" s="269"/>
      <c r="G87" s="269"/>
      <c r="H87" s="269"/>
      <c r="L87" s="32"/>
    </row>
    <row r="88" spans="2:12" s="1" customFormat="1" ht="12" customHeight="1">
      <c r="B88" s="32"/>
      <c r="C88" s="27" t="s">
        <v>653</v>
      </c>
      <c r="L88" s="32"/>
    </row>
    <row r="89" spans="2:12" s="1" customFormat="1" ht="16.5" customHeight="1">
      <c r="B89" s="32"/>
      <c r="E89" s="241" t="str">
        <f>E11</f>
        <v>1.2 - Dažďová kanalizácia</v>
      </c>
      <c r="F89" s="269"/>
      <c r="G89" s="269"/>
      <c r="H89" s="26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17</v>
      </c>
      <c r="F91" s="25" t="str">
        <f>F14</f>
        <v>Dežerice</v>
      </c>
      <c r="I91" s="27" t="s">
        <v>19</v>
      </c>
      <c r="J91" s="55" t="str">
        <f>IF(J14="","",J14)</f>
        <v>Vyplň údaj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20</v>
      </c>
      <c r="F93" s="25" t="str">
        <f>E17</f>
        <v>Peter Viktorín, Dežerice</v>
      </c>
      <c r="I93" s="27" t="s">
        <v>26</v>
      </c>
      <c r="J93" s="30" t="str">
        <f>E23</f>
        <v>Ing. Ivan Minárik</v>
      </c>
      <c r="L93" s="32"/>
    </row>
    <row r="94" spans="2:12" s="1" customFormat="1" ht="15.2" customHeight="1">
      <c r="B94" s="32"/>
      <c r="C94" s="27" t="s">
        <v>24</v>
      </c>
      <c r="F94" s="25" t="str">
        <f>IF(E20="","",E20)</f>
        <v>Vyplň údaj</v>
      </c>
      <c r="I94" s="27" t="s">
        <v>29</v>
      </c>
      <c r="J94" s="30" t="str">
        <f>E26</f>
        <v>Ing. Ivan Minárik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112</v>
      </c>
      <c r="D96" s="98"/>
      <c r="E96" s="98"/>
      <c r="F96" s="98"/>
      <c r="G96" s="98"/>
      <c r="H96" s="98"/>
      <c r="I96" s="98"/>
      <c r="J96" s="107" t="s">
        <v>113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114</v>
      </c>
      <c r="J98" s="69">
        <f>J129</f>
        <v>0</v>
      </c>
      <c r="L98" s="32"/>
      <c r="AU98" s="17" t="s">
        <v>115</v>
      </c>
    </row>
    <row r="99" spans="2:47" s="8" customFormat="1" ht="24.95" customHeight="1">
      <c r="B99" s="109"/>
      <c r="D99" s="110" t="s">
        <v>805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47" s="9" customFormat="1" ht="19.899999999999999" customHeight="1">
      <c r="B100" s="113"/>
      <c r="D100" s="114" t="s">
        <v>117</v>
      </c>
      <c r="E100" s="115"/>
      <c r="F100" s="115"/>
      <c r="G100" s="115"/>
      <c r="H100" s="115"/>
      <c r="I100" s="115"/>
      <c r="J100" s="116">
        <f>J131</f>
        <v>0</v>
      </c>
      <c r="L100" s="113"/>
    </row>
    <row r="101" spans="2:47" s="9" customFormat="1" ht="19.899999999999999" customHeight="1">
      <c r="B101" s="113"/>
      <c r="D101" s="114" t="s">
        <v>656</v>
      </c>
      <c r="E101" s="115"/>
      <c r="F101" s="115"/>
      <c r="G101" s="115"/>
      <c r="H101" s="115"/>
      <c r="I101" s="115"/>
      <c r="J101" s="116">
        <f>J145</f>
        <v>0</v>
      </c>
      <c r="L101" s="113"/>
    </row>
    <row r="102" spans="2:47" s="9" customFormat="1" ht="19.899999999999999" customHeight="1">
      <c r="B102" s="113"/>
      <c r="D102" s="114" t="s">
        <v>806</v>
      </c>
      <c r="E102" s="115"/>
      <c r="F102" s="115"/>
      <c r="G102" s="115"/>
      <c r="H102" s="115"/>
      <c r="I102" s="115"/>
      <c r="J102" s="116">
        <f>J147</f>
        <v>0</v>
      </c>
      <c r="L102" s="113"/>
    </row>
    <row r="103" spans="2:47" s="9" customFormat="1" ht="19.899999999999999" customHeight="1">
      <c r="B103" s="113"/>
      <c r="D103" s="114" t="s">
        <v>657</v>
      </c>
      <c r="E103" s="115"/>
      <c r="F103" s="115"/>
      <c r="G103" s="115"/>
      <c r="H103" s="115"/>
      <c r="I103" s="115"/>
      <c r="J103" s="116">
        <f>J149</f>
        <v>0</v>
      </c>
      <c r="L103" s="113"/>
    </row>
    <row r="104" spans="2:47" s="9" customFormat="1" ht="19.899999999999999" customHeight="1">
      <c r="B104" s="113"/>
      <c r="D104" s="114" t="s">
        <v>658</v>
      </c>
      <c r="E104" s="115"/>
      <c r="F104" s="115"/>
      <c r="G104" s="115"/>
      <c r="H104" s="115"/>
      <c r="I104" s="115"/>
      <c r="J104" s="116">
        <f>J157</f>
        <v>0</v>
      </c>
      <c r="L104" s="113"/>
    </row>
    <row r="105" spans="2:47" s="9" customFormat="1" ht="19.899999999999999" customHeight="1">
      <c r="B105" s="113"/>
      <c r="D105" s="114" t="s">
        <v>122</v>
      </c>
      <c r="E105" s="115"/>
      <c r="F105" s="115"/>
      <c r="G105" s="115"/>
      <c r="H105" s="115"/>
      <c r="I105" s="115"/>
      <c r="J105" s="116">
        <f>J162</f>
        <v>0</v>
      </c>
      <c r="L105" s="113"/>
    </row>
    <row r="106" spans="2:47" s="8" customFormat="1" ht="24.95" customHeight="1">
      <c r="B106" s="109"/>
      <c r="D106" s="110" t="s">
        <v>123</v>
      </c>
      <c r="E106" s="111"/>
      <c r="F106" s="111"/>
      <c r="G106" s="111"/>
      <c r="H106" s="111"/>
      <c r="I106" s="111"/>
      <c r="J106" s="112">
        <f>J165</f>
        <v>0</v>
      </c>
      <c r="L106" s="109"/>
    </row>
    <row r="107" spans="2:47" s="9" customFormat="1" ht="19.899999999999999" customHeight="1">
      <c r="B107" s="113"/>
      <c r="D107" s="114" t="s">
        <v>124</v>
      </c>
      <c r="E107" s="115"/>
      <c r="F107" s="115"/>
      <c r="G107" s="115"/>
      <c r="H107" s="115"/>
      <c r="I107" s="115"/>
      <c r="J107" s="116">
        <f>J166</f>
        <v>0</v>
      </c>
      <c r="L107" s="113"/>
    </row>
    <row r="108" spans="2:47" s="1" customFormat="1" ht="21.75" customHeight="1">
      <c r="B108" s="32"/>
      <c r="L108" s="32"/>
    </row>
    <row r="109" spans="2:47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4.95" customHeight="1">
      <c r="B114" s="32"/>
      <c r="C114" s="21" t="s">
        <v>132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13</v>
      </c>
      <c r="L116" s="32"/>
    </row>
    <row r="117" spans="2:20" s="1" customFormat="1" ht="16.5" customHeight="1">
      <c r="B117" s="32"/>
      <c r="E117" s="270" t="str">
        <f>E7</f>
        <v>Maštal pre mladý dobytok, jalovice, býky a výkrmový dobytok</v>
      </c>
      <c r="F117" s="271"/>
      <c r="G117" s="271"/>
      <c r="H117" s="271"/>
      <c r="L117" s="32"/>
    </row>
    <row r="118" spans="2:20" ht="12" customHeight="1">
      <c r="B118" s="20"/>
      <c r="C118" s="27" t="s">
        <v>109</v>
      </c>
      <c r="L118" s="20"/>
    </row>
    <row r="119" spans="2:20" s="1" customFormat="1" ht="16.5" customHeight="1">
      <c r="B119" s="32"/>
      <c r="E119" s="270" t="s">
        <v>652</v>
      </c>
      <c r="F119" s="269"/>
      <c r="G119" s="269"/>
      <c r="H119" s="269"/>
      <c r="L119" s="32"/>
    </row>
    <row r="120" spans="2:20" s="1" customFormat="1" ht="12" customHeight="1">
      <c r="B120" s="32"/>
      <c r="C120" s="27" t="s">
        <v>653</v>
      </c>
      <c r="L120" s="32"/>
    </row>
    <row r="121" spans="2:20" s="1" customFormat="1" ht="16.5" customHeight="1">
      <c r="B121" s="32"/>
      <c r="E121" s="241" t="str">
        <f>E11</f>
        <v>1.2 - Dažďová kanalizácia</v>
      </c>
      <c r="F121" s="269"/>
      <c r="G121" s="269"/>
      <c r="H121" s="269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17</v>
      </c>
      <c r="F123" s="25" t="str">
        <f>F14</f>
        <v>Dežerice</v>
      </c>
      <c r="I123" s="27" t="s">
        <v>19</v>
      </c>
      <c r="J123" s="55" t="str">
        <f>IF(J14="","",J14)</f>
        <v>Vyplň údaj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20</v>
      </c>
      <c r="F125" s="25" t="str">
        <f>E17</f>
        <v>Peter Viktorín, Dežerice</v>
      </c>
      <c r="I125" s="27" t="s">
        <v>26</v>
      </c>
      <c r="J125" s="30" t="str">
        <f>E23</f>
        <v>Ing. Ivan Minárik</v>
      </c>
      <c r="L125" s="32"/>
    </row>
    <row r="126" spans="2:20" s="1" customFormat="1" ht="15.2" customHeight="1">
      <c r="B126" s="32"/>
      <c r="C126" s="27" t="s">
        <v>24</v>
      </c>
      <c r="F126" s="25" t="str">
        <f>IF(E20="","",E20)</f>
        <v>Vyplň údaj</v>
      </c>
      <c r="I126" s="27" t="s">
        <v>29</v>
      </c>
      <c r="J126" s="30" t="str">
        <f>E26</f>
        <v>Ing. Ivan Minárik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7"/>
      <c r="C128" s="118" t="s">
        <v>133</v>
      </c>
      <c r="D128" s="119" t="s">
        <v>57</v>
      </c>
      <c r="E128" s="119" t="s">
        <v>53</v>
      </c>
      <c r="F128" s="119" t="s">
        <v>54</v>
      </c>
      <c r="G128" s="119" t="s">
        <v>134</v>
      </c>
      <c r="H128" s="119" t="s">
        <v>135</v>
      </c>
      <c r="I128" s="119" t="s">
        <v>136</v>
      </c>
      <c r="J128" s="120" t="s">
        <v>113</v>
      </c>
      <c r="K128" s="121" t="s">
        <v>137</v>
      </c>
      <c r="L128" s="117"/>
      <c r="M128" s="62" t="s">
        <v>1</v>
      </c>
      <c r="N128" s="63" t="s">
        <v>36</v>
      </c>
      <c r="O128" s="63" t="s">
        <v>138</v>
      </c>
      <c r="P128" s="63" t="s">
        <v>139</v>
      </c>
      <c r="Q128" s="63" t="s">
        <v>140</v>
      </c>
      <c r="R128" s="63" t="s">
        <v>141</v>
      </c>
      <c r="S128" s="63" t="s">
        <v>142</v>
      </c>
      <c r="T128" s="64" t="s">
        <v>143</v>
      </c>
    </row>
    <row r="129" spans="2:65" s="1" customFormat="1" ht="22.9" customHeight="1">
      <c r="B129" s="32"/>
      <c r="C129" s="67" t="s">
        <v>114</v>
      </c>
      <c r="J129" s="122">
        <f>BK129</f>
        <v>0</v>
      </c>
      <c r="L129" s="32"/>
      <c r="M129" s="65"/>
      <c r="N129" s="56"/>
      <c r="O129" s="56"/>
      <c r="P129" s="123">
        <f>P130+P165</f>
        <v>0</v>
      </c>
      <c r="Q129" s="56"/>
      <c r="R129" s="123">
        <f>R130+R165</f>
        <v>0</v>
      </c>
      <c r="S129" s="56"/>
      <c r="T129" s="124">
        <f>T130+T165</f>
        <v>0</v>
      </c>
      <c r="AT129" s="17" t="s">
        <v>70</v>
      </c>
      <c r="AU129" s="17" t="s">
        <v>115</v>
      </c>
      <c r="BK129" s="125">
        <f>BK130+BK165</f>
        <v>0</v>
      </c>
    </row>
    <row r="130" spans="2:65" s="11" customFormat="1" ht="25.9" customHeight="1">
      <c r="B130" s="126"/>
      <c r="D130" s="127" t="s">
        <v>70</v>
      </c>
      <c r="E130" s="128" t="s">
        <v>144</v>
      </c>
      <c r="F130" s="128" t="s">
        <v>144</v>
      </c>
      <c r="I130" s="129"/>
      <c r="J130" s="130">
        <f>BK130</f>
        <v>0</v>
      </c>
      <c r="L130" s="126"/>
      <c r="M130" s="131"/>
      <c r="P130" s="132">
        <f>P131+P145+P147+P149+P157+P162</f>
        <v>0</v>
      </c>
      <c r="R130" s="132">
        <f>R131+R145+R147+R149+R157+R162</f>
        <v>0</v>
      </c>
      <c r="T130" s="133">
        <f>T131+T145+T147+T149+T157+T162</f>
        <v>0</v>
      </c>
      <c r="AR130" s="127" t="s">
        <v>79</v>
      </c>
      <c r="AT130" s="134" t="s">
        <v>70</v>
      </c>
      <c r="AU130" s="134" t="s">
        <v>71</v>
      </c>
      <c r="AY130" s="127" t="s">
        <v>146</v>
      </c>
      <c r="BK130" s="135">
        <f>BK131+BK145+BK147+BK149+BK157+BK162</f>
        <v>0</v>
      </c>
    </row>
    <row r="131" spans="2:65" s="11" customFormat="1" ht="22.9" customHeight="1">
      <c r="B131" s="126"/>
      <c r="D131" s="127" t="s">
        <v>70</v>
      </c>
      <c r="E131" s="136" t="s">
        <v>79</v>
      </c>
      <c r="F131" s="136" t="s">
        <v>147</v>
      </c>
      <c r="I131" s="129"/>
      <c r="J131" s="137">
        <f>BK131</f>
        <v>0</v>
      </c>
      <c r="L131" s="126"/>
      <c r="M131" s="131"/>
      <c r="P131" s="132">
        <f>SUM(P132:P144)</f>
        <v>0</v>
      </c>
      <c r="R131" s="132">
        <f>SUM(R132:R144)</f>
        <v>0</v>
      </c>
      <c r="T131" s="133">
        <f>SUM(T132:T144)</f>
        <v>0</v>
      </c>
      <c r="AR131" s="127" t="s">
        <v>79</v>
      </c>
      <c r="AT131" s="134" t="s">
        <v>70</v>
      </c>
      <c r="AU131" s="134" t="s">
        <v>79</v>
      </c>
      <c r="AY131" s="127" t="s">
        <v>146</v>
      </c>
      <c r="BK131" s="135">
        <f>SUM(BK132:BK144)</f>
        <v>0</v>
      </c>
    </row>
    <row r="132" spans="2:65" s="1" customFormat="1" ht="24.2" customHeight="1">
      <c r="B132" s="138"/>
      <c r="C132" s="139" t="s">
        <v>79</v>
      </c>
      <c r="D132" s="139" t="s">
        <v>148</v>
      </c>
      <c r="E132" s="140" t="s">
        <v>667</v>
      </c>
      <c r="F132" s="141" t="s">
        <v>807</v>
      </c>
      <c r="G132" s="142" t="s">
        <v>669</v>
      </c>
      <c r="H132" s="143">
        <v>42</v>
      </c>
      <c r="I132" s="144"/>
      <c r="J132" s="145">
        <f t="shared" ref="J132:J144" si="0">ROUND(I132*H132,2)</f>
        <v>0</v>
      </c>
      <c r="K132" s="146"/>
      <c r="L132" s="32"/>
      <c r="M132" s="147" t="s">
        <v>1</v>
      </c>
      <c r="N132" s="148" t="s">
        <v>38</v>
      </c>
      <c r="P132" s="149">
        <f t="shared" ref="P132:P144" si="1">O132*H132</f>
        <v>0</v>
      </c>
      <c r="Q132" s="149">
        <v>0</v>
      </c>
      <c r="R132" s="149">
        <f t="shared" ref="R132:R144" si="2">Q132*H132</f>
        <v>0</v>
      </c>
      <c r="S132" s="149">
        <v>0</v>
      </c>
      <c r="T132" s="150">
        <f t="shared" ref="T132:T144" si="3">S132*H132</f>
        <v>0</v>
      </c>
      <c r="AR132" s="151" t="s">
        <v>152</v>
      </c>
      <c r="AT132" s="151" t="s">
        <v>148</v>
      </c>
      <c r="AU132" s="151" t="s">
        <v>87</v>
      </c>
      <c r="AY132" s="17" t="s">
        <v>146</v>
      </c>
      <c r="BE132" s="152">
        <f t="shared" ref="BE132:BE144" si="4">IF(N132="základná",J132,0)</f>
        <v>0</v>
      </c>
      <c r="BF132" s="152">
        <f t="shared" ref="BF132:BF144" si="5">IF(N132="znížená",J132,0)</f>
        <v>0</v>
      </c>
      <c r="BG132" s="152">
        <f t="shared" ref="BG132:BG144" si="6">IF(N132="zákl. prenesená",J132,0)</f>
        <v>0</v>
      </c>
      <c r="BH132" s="152">
        <f t="shared" ref="BH132:BH144" si="7">IF(N132="zníž. prenesená",J132,0)</f>
        <v>0</v>
      </c>
      <c r="BI132" s="152">
        <f t="shared" ref="BI132:BI144" si="8">IF(N132="nulová",J132,0)</f>
        <v>0</v>
      </c>
      <c r="BJ132" s="17" t="s">
        <v>87</v>
      </c>
      <c r="BK132" s="152">
        <f t="shared" ref="BK132:BK144" si="9">ROUND(I132*H132,2)</f>
        <v>0</v>
      </c>
      <c r="BL132" s="17" t="s">
        <v>152</v>
      </c>
      <c r="BM132" s="151" t="s">
        <v>87</v>
      </c>
    </row>
    <row r="133" spans="2:65" s="1" customFormat="1" ht="16.5" customHeight="1">
      <c r="B133" s="138"/>
      <c r="C133" s="139" t="s">
        <v>87</v>
      </c>
      <c r="D133" s="139" t="s">
        <v>148</v>
      </c>
      <c r="E133" s="140" t="s">
        <v>670</v>
      </c>
      <c r="F133" s="141" t="s">
        <v>808</v>
      </c>
      <c r="G133" s="142" t="s">
        <v>669</v>
      </c>
      <c r="H133" s="143">
        <v>42</v>
      </c>
      <c r="I133" s="144"/>
      <c r="J133" s="145">
        <f t="shared" si="0"/>
        <v>0</v>
      </c>
      <c r="K133" s="146"/>
      <c r="L133" s="32"/>
      <c r="M133" s="147" t="s">
        <v>1</v>
      </c>
      <c r="N133" s="148" t="s">
        <v>38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152</v>
      </c>
      <c r="AT133" s="151" t="s">
        <v>148</v>
      </c>
      <c r="AU133" s="151" t="s">
        <v>87</v>
      </c>
      <c r="AY133" s="17" t="s">
        <v>146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7" t="s">
        <v>87</v>
      </c>
      <c r="BK133" s="152">
        <f t="shared" si="9"/>
        <v>0</v>
      </c>
      <c r="BL133" s="17" t="s">
        <v>152</v>
      </c>
      <c r="BM133" s="151" t="s">
        <v>152</v>
      </c>
    </row>
    <row r="134" spans="2:65" s="1" customFormat="1" ht="24.2" customHeight="1">
      <c r="B134" s="138"/>
      <c r="C134" s="139" t="s">
        <v>161</v>
      </c>
      <c r="D134" s="139" t="s">
        <v>148</v>
      </c>
      <c r="E134" s="140" t="s">
        <v>809</v>
      </c>
      <c r="F134" s="141" t="s">
        <v>810</v>
      </c>
      <c r="G134" s="142" t="s">
        <v>151</v>
      </c>
      <c r="H134" s="143">
        <v>102.11</v>
      </c>
      <c r="I134" s="144"/>
      <c r="J134" s="145">
        <f t="shared" si="0"/>
        <v>0</v>
      </c>
      <c r="K134" s="146"/>
      <c r="L134" s="32"/>
      <c r="M134" s="147" t="s">
        <v>1</v>
      </c>
      <c r="N134" s="148" t="s">
        <v>38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152</v>
      </c>
      <c r="AT134" s="151" t="s">
        <v>148</v>
      </c>
      <c r="AU134" s="151" t="s">
        <v>87</v>
      </c>
      <c r="AY134" s="17" t="s">
        <v>146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7" t="s">
        <v>87</v>
      </c>
      <c r="BK134" s="152">
        <f t="shared" si="9"/>
        <v>0</v>
      </c>
      <c r="BL134" s="17" t="s">
        <v>152</v>
      </c>
      <c r="BM134" s="151" t="s">
        <v>184</v>
      </c>
    </row>
    <row r="135" spans="2:65" s="1" customFormat="1" ht="16.5" customHeight="1">
      <c r="B135" s="138"/>
      <c r="C135" s="139" t="s">
        <v>152</v>
      </c>
      <c r="D135" s="139" t="s">
        <v>148</v>
      </c>
      <c r="E135" s="140" t="s">
        <v>811</v>
      </c>
      <c r="F135" s="141" t="s">
        <v>812</v>
      </c>
      <c r="G135" s="142" t="s">
        <v>151</v>
      </c>
      <c r="H135" s="143">
        <v>102.11</v>
      </c>
      <c r="I135" s="144"/>
      <c r="J135" s="145">
        <f t="shared" si="0"/>
        <v>0</v>
      </c>
      <c r="K135" s="146"/>
      <c r="L135" s="32"/>
      <c r="M135" s="147" t="s">
        <v>1</v>
      </c>
      <c r="N135" s="148" t="s">
        <v>38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152</v>
      </c>
      <c r="AT135" s="151" t="s">
        <v>148</v>
      </c>
      <c r="AU135" s="151" t="s">
        <v>87</v>
      </c>
      <c r="AY135" s="17" t="s">
        <v>146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7" t="s">
        <v>87</v>
      </c>
      <c r="BK135" s="152">
        <f t="shared" si="9"/>
        <v>0</v>
      </c>
      <c r="BL135" s="17" t="s">
        <v>152</v>
      </c>
      <c r="BM135" s="151" t="s">
        <v>197</v>
      </c>
    </row>
    <row r="136" spans="2:65" s="1" customFormat="1" ht="24.2" customHeight="1">
      <c r="B136" s="138"/>
      <c r="C136" s="139" t="s">
        <v>179</v>
      </c>
      <c r="D136" s="139" t="s">
        <v>148</v>
      </c>
      <c r="E136" s="140" t="s">
        <v>675</v>
      </c>
      <c r="F136" s="141" t="s">
        <v>813</v>
      </c>
      <c r="G136" s="142" t="s">
        <v>151</v>
      </c>
      <c r="H136" s="143">
        <v>42</v>
      </c>
      <c r="I136" s="144"/>
      <c r="J136" s="145">
        <f t="shared" si="0"/>
        <v>0</v>
      </c>
      <c r="K136" s="146"/>
      <c r="L136" s="32"/>
      <c r="M136" s="147" t="s">
        <v>1</v>
      </c>
      <c r="N136" s="148" t="s">
        <v>38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152</v>
      </c>
      <c r="AT136" s="151" t="s">
        <v>148</v>
      </c>
      <c r="AU136" s="151" t="s">
        <v>87</v>
      </c>
      <c r="AY136" s="17" t="s">
        <v>146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7" t="s">
        <v>87</v>
      </c>
      <c r="BK136" s="152">
        <f t="shared" si="9"/>
        <v>0</v>
      </c>
      <c r="BL136" s="17" t="s">
        <v>152</v>
      </c>
      <c r="BM136" s="151" t="s">
        <v>207</v>
      </c>
    </row>
    <row r="137" spans="2:65" s="1" customFormat="1" ht="21.75" customHeight="1">
      <c r="B137" s="138"/>
      <c r="C137" s="139" t="s">
        <v>184</v>
      </c>
      <c r="D137" s="139" t="s">
        <v>148</v>
      </c>
      <c r="E137" s="140" t="s">
        <v>814</v>
      </c>
      <c r="F137" s="141" t="s">
        <v>815</v>
      </c>
      <c r="G137" s="142" t="s">
        <v>151</v>
      </c>
      <c r="H137" s="143">
        <v>102.11</v>
      </c>
      <c r="I137" s="144"/>
      <c r="J137" s="145">
        <f t="shared" si="0"/>
        <v>0</v>
      </c>
      <c r="K137" s="146"/>
      <c r="L137" s="32"/>
      <c r="M137" s="147" t="s">
        <v>1</v>
      </c>
      <c r="N137" s="148" t="s">
        <v>38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152</v>
      </c>
      <c r="AT137" s="151" t="s">
        <v>148</v>
      </c>
      <c r="AU137" s="151" t="s">
        <v>87</v>
      </c>
      <c r="AY137" s="17" t="s">
        <v>146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7" t="s">
        <v>87</v>
      </c>
      <c r="BK137" s="152">
        <f t="shared" si="9"/>
        <v>0</v>
      </c>
      <c r="BL137" s="17" t="s">
        <v>152</v>
      </c>
      <c r="BM137" s="151" t="s">
        <v>216</v>
      </c>
    </row>
    <row r="138" spans="2:65" s="1" customFormat="1" ht="16.5" customHeight="1">
      <c r="B138" s="138"/>
      <c r="C138" s="139" t="s">
        <v>192</v>
      </c>
      <c r="D138" s="139" t="s">
        <v>148</v>
      </c>
      <c r="E138" s="140" t="s">
        <v>681</v>
      </c>
      <c r="F138" s="141" t="s">
        <v>816</v>
      </c>
      <c r="G138" s="142" t="s">
        <v>669</v>
      </c>
      <c r="H138" s="143">
        <v>42</v>
      </c>
      <c r="I138" s="144"/>
      <c r="J138" s="145">
        <f t="shared" si="0"/>
        <v>0</v>
      </c>
      <c r="K138" s="146"/>
      <c r="L138" s="32"/>
      <c r="M138" s="147" t="s">
        <v>1</v>
      </c>
      <c r="N138" s="148" t="s">
        <v>38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152</v>
      </c>
      <c r="AT138" s="151" t="s">
        <v>148</v>
      </c>
      <c r="AU138" s="151" t="s">
        <v>87</v>
      </c>
      <c r="AY138" s="17" t="s">
        <v>146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7" t="s">
        <v>87</v>
      </c>
      <c r="BK138" s="152">
        <f t="shared" si="9"/>
        <v>0</v>
      </c>
      <c r="BL138" s="17" t="s">
        <v>152</v>
      </c>
      <c r="BM138" s="151" t="s">
        <v>227</v>
      </c>
    </row>
    <row r="139" spans="2:65" s="1" customFormat="1" ht="24.2" customHeight="1">
      <c r="B139" s="138"/>
      <c r="C139" s="139" t="s">
        <v>197</v>
      </c>
      <c r="D139" s="139" t="s">
        <v>148</v>
      </c>
      <c r="E139" s="140" t="s">
        <v>817</v>
      </c>
      <c r="F139" s="141" t="s">
        <v>818</v>
      </c>
      <c r="G139" s="142" t="s">
        <v>151</v>
      </c>
      <c r="H139" s="143">
        <v>102.11</v>
      </c>
      <c r="I139" s="144"/>
      <c r="J139" s="145">
        <f t="shared" si="0"/>
        <v>0</v>
      </c>
      <c r="K139" s="146"/>
      <c r="L139" s="32"/>
      <c r="M139" s="147" t="s">
        <v>1</v>
      </c>
      <c r="N139" s="148" t="s">
        <v>38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152</v>
      </c>
      <c r="AT139" s="151" t="s">
        <v>148</v>
      </c>
      <c r="AU139" s="151" t="s">
        <v>87</v>
      </c>
      <c r="AY139" s="17" t="s">
        <v>146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7" t="s">
        <v>87</v>
      </c>
      <c r="BK139" s="152">
        <f t="shared" si="9"/>
        <v>0</v>
      </c>
      <c r="BL139" s="17" t="s">
        <v>152</v>
      </c>
      <c r="BM139" s="151" t="s">
        <v>241</v>
      </c>
    </row>
    <row r="140" spans="2:65" s="1" customFormat="1" ht="24.2" customHeight="1">
      <c r="B140" s="138"/>
      <c r="C140" s="139" t="s">
        <v>201</v>
      </c>
      <c r="D140" s="139" t="s">
        <v>148</v>
      </c>
      <c r="E140" s="140" t="s">
        <v>819</v>
      </c>
      <c r="F140" s="141" t="s">
        <v>820</v>
      </c>
      <c r="G140" s="142" t="s">
        <v>294</v>
      </c>
      <c r="H140" s="143">
        <v>42</v>
      </c>
      <c r="I140" s="144"/>
      <c r="J140" s="145">
        <f t="shared" si="0"/>
        <v>0</v>
      </c>
      <c r="K140" s="146"/>
      <c r="L140" s="32"/>
      <c r="M140" s="147" t="s">
        <v>1</v>
      </c>
      <c r="N140" s="148" t="s">
        <v>38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152</v>
      </c>
      <c r="AT140" s="151" t="s">
        <v>148</v>
      </c>
      <c r="AU140" s="151" t="s">
        <v>87</v>
      </c>
      <c r="AY140" s="17" t="s">
        <v>146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7" t="s">
        <v>87</v>
      </c>
      <c r="BK140" s="152">
        <f t="shared" si="9"/>
        <v>0</v>
      </c>
      <c r="BL140" s="17" t="s">
        <v>152</v>
      </c>
      <c r="BM140" s="151" t="s">
        <v>261</v>
      </c>
    </row>
    <row r="141" spans="2:65" s="1" customFormat="1" ht="33" customHeight="1">
      <c r="B141" s="138"/>
      <c r="C141" s="139" t="s">
        <v>207</v>
      </c>
      <c r="D141" s="139" t="s">
        <v>148</v>
      </c>
      <c r="E141" s="140" t="s">
        <v>821</v>
      </c>
      <c r="F141" s="141" t="s">
        <v>822</v>
      </c>
      <c r="G141" s="142" t="s">
        <v>151</v>
      </c>
      <c r="H141" s="143">
        <v>53.48</v>
      </c>
      <c r="I141" s="144"/>
      <c r="J141" s="145">
        <f t="shared" si="0"/>
        <v>0</v>
      </c>
      <c r="K141" s="146"/>
      <c r="L141" s="32"/>
      <c r="M141" s="147" t="s">
        <v>1</v>
      </c>
      <c r="N141" s="148" t="s">
        <v>38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152</v>
      </c>
      <c r="AT141" s="151" t="s">
        <v>148</v>
      </c>
      <c r="AU141" s="151" t="s">
        <v>87</v>
      </c>
      <c r="AY141" s="17" t="s">
        <v>146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7" t="s">
        <v>87</v>
      </c>
      <c r="BK141" s="152">
        <f t="shared" si="9"/>
        <v>0</v>
      </c>
      <c r="BL141" s="17" t="s">
        <v>152</v>
      </c>
      <c r="BM141" s="151" t="s">
        <v>7</v>
      </c>
    </row>
    <row r="142" spans="2:65" s="1" customFormat="1" ht="16.5" customHeight="1">
      <c r="B142" s="138"/>
      <c r="C142" s="181" t="s">
        <v>212</v>
      </c>
      <c r="D142" s="181" t="s">
        <v>409</v>
      </c>
      <c r="E142" s="182" t="s">
        <v>823</v>
      </c>
      <c r="F142" s="183" t="s">
        <v>824</v>
      </c>
      <c r="G142" s="184" t="s">
        <v>151</v>
      </c>
      <c r="H142" s="185">
        <v>53.48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38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197</v>
      </c>
      <c r="AT142" s="151" t="s">
        <v>409</v>
      </c>
      <c r="AU142" s="151" t="s">
        <v>87</v>
      </c>
      <c r="AY142" s="17" t="s">
        <v>146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7" t="s">
        <v>87</v>
      </c>
      <c r="BK142" s="152">
        <f t="shared" si="9"/>
        <v>0</v>
      </c>
      <c r="BL142" s="17" t="s">
        <v>152</v>
      </c>
      <c r="BM142" s="151" t="s">
        <v>287</v>
      </c>
    </row>
    <row r="143" spans="2:65" s="1" customFormat="1" ht="24.2" customHeight="1">
      <c r="B143" s="138"/>
      <c r="C143" s="139" t="s">
        <v>216</v>
      </c>
      <c r="D143" s="139" t="s">
        <v>148</v>
      </c>
      <c r="E143" s="140" t="s">
        <v>689</v>
      </c>
      <c r="F143" s="141" t="s">
        <v>690</v>
      </c>
      <c r="G143" s="142" t="s">
        <v>151</v>
      </c>
      <c r="H143" s="143">
        <v>48.62</v>
      </c>
      <c r="I143" s="144"/>
      <c r="J143" s="145">
        <f t="shared" si="0"/>
        <v>0</v>
      </c>
      <c r="K143" s="146"/>
      <c r="L143" s="32"/>
      <c r="M143" s="147" t="s">
        <v>1</v>
      </c>
      <c r="N143" s="148" t="s">
        <v>38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152</v>
      </c>
      <c r="AT143" s="151" t="s">
        <v>148</v>
      </c>
      <c r="AU143" s="151" t="s">
        <v>87</v>
      </c>
      <c r="AY143" s="17" t="s">
        <v>146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7" t="s">
        <v>87</v>
      </c>
      <c r="BK143" s="152">
        <f t="shared" si="9"/>
        <v>0</v>
      </c>
      <c r="BL143" s="17" t="s">
        <v>152</v>
      </c>
      <c r="BM143" s="151" t="s">
        <v>302</v>
      </c>
    </row>
    <row r="144" spans="2:65" s="1" customFormat="1" ht="16.5" customHeight="1">
      <c r="B144" s="138"/>
      <c r="C144" s="181" t="s">
        <v>221</v>
      </c>
      <c r="D144" s="181" t="s">
        <v>409</v>
      </c>
      <c r="E144" s="182" t="s">
        <v>825</v>
      </c>
      <c r="F144" s="183" t="s">
        <v>826</v>
      </c>
      <c r="G144" s="184" t="s">
        <v>151</v>
      </c>
      <c r="H144" s="185">
        <v>48.62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38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197</v>
      </c>
      <c r="AT144" s="151" t="s">
        <v>409</v>
      </c>
      <c r="AU144" s="151" t="s">
        <v>87</v>
      </c>
      <c r="AY144" s="17" t="s">
        <v>146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7" t="s">
        <v>87</v>
      </c>
      <c r="BK144" s="152">
        <f t="shared" si="9"/>
        <v>0</v>
      </c>
      <c r="BL144" s="17" t="s">
        <v>152</v>
      </c>
      <c r="BM144" s="151" t="s">
        <v>319</v>
      </c>
    </row>
    <row r="145" spans="2:65" s="11" customFormat="1" ht="22.9" customHeight="1">
      <c r="B145" s="126"/>
      <c r="D145" s="127" t="s">
        <v>70</v>
      </c>
      <c r="E145" s="136" t="s">
        <v>152</v>
      </c>
      <c r="F145" s="136" t="s">
        <v>700</v>
      </c>
      <c r="I145" s="129"/>
      <c r="J145" s="137">
        <f>BK145</f>
        <v>0</v>
      </c>
      <c r="L145" s="126"/>
      <c r="M145" s="131"/>
      <c r="P145" s="132">
        <f>P146</f>
        <v>0</v>
      </c>
      <c r="R145" s="132">
        <f>R146</f>
        <v>0</v>
      </c>
      <c r="T145" s="133">
        <f>T146</f>
        <v>0</v>
      </c>
      <c r="AR145" s="127" t="s">
        <v>79</v>
      </c>
      <c r="AT145" s="134" t="s">
        <v>70</v>
      </c>
      <c r="AU145" s="134" t="s">
        <v>79</v>
      </c>
      <c r="AY145" s="127" t="s">
        <v>146</v>
      </c>
      <c r="BK145" s="135">
        <f>BK146</f>
        <v>0</v>
      </c>
    </row>
    <row r="146" spans="2:65" s="1" customFormat="1" ht="37.9" customHeight="1">
      <c r="B146" s="138"/>
      <c r="C146" s="139" t="s">
        <v>227</v>
      </c>
      <c r="D146" s="139" t="s">
        <v>148</v>
      </c>
      <c r="E146" s="140" t="s">
        <v>827</v>
      </c>
      <c r="F146" s="141" t="s">
        <v>828</v>
      </c>
      <c r="G146" s="142" t="s">
        <v>151</v>
      </c>
      <c r="H146" s="143">
        <v>12.1</v>
      </c>
      <c r="I146" s="144"/>
      <c r="J146" s="145">
        <f>ROUND(I146*H146,2)</f>
        <v>0</v>
      </c>
      <c r="K146" s="146"/>
      <c r="L146" s="32"/>
      <c r="M146" s="147" t="s">
        <v>1</v>
      </c>
      <c r="N146" s="148" t="s">
        <v>38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152</v>
      </c>
      <c r="AT146" s="151" t="s">
        <v>148</v>
      </c>
      <c r="AU146" s="151" t="s">
        <v>87</v>
      </c>
      <c r="AY146" s="17" t="s">
        <v>146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7" t="s">
        <v>87</v>
      </c>
      <c r="BK146" s="152">
        <f>ROUND(I146*H146,2)</f>
        <v>0</v>
      </c>
      <c r="BL146" s="17" t="s">
        <v>152</v>
      </c>
      <c r="BM146" s="151" t="s">
        <v>336</v>
      </c>
    </row>
    <row r="147" spans="2:65" s="11" customFormat="1" ht="22.9" customHeight="1">
      <c r="B147" s="126"/>
      <c r="D147" s="127" t="s">
        <v>70</v>
      </c>
      <c r="E147" s="136" t="s">
        <v>179</v>
      </c>
      <c r="F147" s="136" t="s">
        <v>829</v>
      </c>
      <c r="I147" s="129"/>
      <c r="J147" s="137">
        <f>BK147</f>
        <v>0</v>
      </c>
      <c r="L147" s="126"/>
      <c r="M147" s="131"/>
      <c r="P147" s="132">
        <f>P148</f>
        <v>0</v>
      </c>
      <c r="R147" s="132">
        <f>R148</f>
        <v>0</v>
      </c>
      <c r="T147" s="133">
        <f>T148</f>
        <v>0</v>
      </c>
      <c r="AR147" s="127" t="s">
        <v>79</v>
      </c>
      <c r="AT147" s="134" t="s">
        <v>70</v>
      </c>
      <c r="AU147" s="134" t="s">
        <v>79</v>
      </c>
      <c r="AY147" s="127" t="s">
        <v>146</v>
      </c>
      <c r="BK147" s="135">
        <f>BK148</f>
        <v>0</v>
      </c>
    </row>
    <row r="148" spans="2:65" s="1" customFormat="1" ht="33" customHeight="1">
      <c r="B148" s="138"/>
      <c r="C148" s="139" t="s">
        <v>234</v>
      </c>
      <c r="D148" s="139" t="s">
        <v>148</v>
      </c>
      <c r="E148" s="140" t="s">
        <v>830</v>
      </c>
      <c r="F148" s="141" t="s">
        <v>831</v>
      </c>
      <c r="G148" s="142" t="s">
        <v>151</v>
      </c>
      <c r="H148" s="143">
        <v>12.1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38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152</v>
      </c>
      <c r="AT148" s="151" t="s">
        <v>148</v>
      </c>
      <c r="AU148" s="151" t="s">
        <v>87</v>
      </c>
      <c r="AY148" s="17" t="s">
        <v>146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87</v>
      </c>
      <c r="BK148" s="152">
        <f>ROUND(I148*H148,2)</f>
        <v>0</v>
      </c>
      <c r="BL148" s="17" t="s">
        <v>152</v>
      </c>
      <c r="BM148" s="151" t="s">
        <v>359</v>
      </c>
    </row>
    <row r="149" spans="2:65" s="11" customFormat="1" ht="22.9" customHeight="1">
      <c r="B149" s="126"/>
      <c r="D149" s="127" t="s">
        <v>70</v>
      </c>
      <c r="E149" s="136" t="s">
        <v>197</v>
      </c>
      <c r="F149" s="136" t="s">
        <v>707</v>
      </c>
      <c r="I149" s="129"/>
      <c r="J149" s="137">
        <f>BK149</f>
        <v>0</v>
      </c>
      <c r="L149" s="126"/>
      <c r="M149" s="131"/>
      <c r="P149" s="132">
        <f>SUM(P150:P156)</f>
        <v>0</v>
      </c>
      <c r="R149" s="132">
        <f>SUM(R150:R156)</f>
        <v>0</v>
      </c>
      <c r="T149" s="133">
        <f>SUM(T150:T156)</f>
        <v>0</v>
      </c>
      <c r="AR149" s="127" t="s">
        <v>79</v>
      </c>
      <c r="AT149" s="134" t="s">
        <v>70</v>
      </c>
      <c r="AU149" s="134" t="s">
        <v>79</v>
      </c>
      <c r="AY149" s="127" t="s">
        <v>146</v>
      </c>
      <c r="BK149" s="135">
        <f>SUM(BK150:BK156)</f>
        <v>0</v>
      </c>
    </row>
    <row r="150" spans="2:65" s="1" customFormat="1" ht="24.2" customHeight="1">
      <c r="B150" s="138"/>
      <c r="C150" s="139" t="s">
        <v>241</v>
      </c>
      <c r="D150" s="139" t="s">
        <v>148</v>
      </c>
      <c r="E150" s="140" t="s">
        <v>832</v>
      </c>
      <c r="F150" s="141" t="s">
        <v>833</v>
      </c>
      <c r="G150" s="142" t="s">
        <v>416</v>
      </c>
      <c r="H150" s="143">
        <v>58.8</v>
      </c>
      <c r="I150" s="144"/>
      <c r="J150" s="145">
        <f t="shared" ref="J150:J156" si="10">ROUND(I150*H150,2)</f>
        <v>0</v>
      </c>
      <c r="K150" s="146"/>
      <c r="L150" s="32"/>
      <c r="M150" s="147" t="s">
        <v>1</v>
      </c>
      <c r="N150" s="148" t="s">
        <v>38</v>
      </c>
      <c r="P150" s="149">
        <f t="shared" ref="P150:P156" si="11">O150*H150</f>
        <v>0</v>
      </c>
      <c r="Q150" s="149">
        <v>0</v>
      </c>
      <c r="R150" s="149">
        <f t="shared" ref="R150:R156" si="12">Q150*H150</f>
        <v>0</v>
      </c>
      <c r="S150" s="149">
        <v>0</v>
      </c>
      <c r="T150" s="150">
        <f t="shared" ref="T150:T156" si="13">S150*H150</f>
        <v>0</v>
      </c>
      <c r="AR150" s="151" t="s">
        <v>152</v>
      </c>
      <c r="AT150" s="151" t="s">
        <v>148</v>
      </c>
      <c r="AU150" s="151" t="s">
        <v>87</v>
      </c>
      <c r="AY150" s="17" t="s">
        <v>146</v>
      </c>
      <c r="BE150" s="152">
        <f t="shared" ref="BE150:BE156" si="14">IF(N150="základná",J150,0)</f>
        <v>0</v>
      </c>
      <c r="BF150" s="152">
        <f t="shared" ref="BF150:BF156" si="15">IF(N150="znížená",J150,0)</f>
        <v>0</v>
      </c>
      <c r="BG150" s="152">
        <f t="shared" ref="BG150:BG156" si="16">IF(N150="zákl. prenesená",J150,0)</f>
        <v>0</v>
      </c>
      <c r="BH150" s="152">
        <f t="shared" ref="BH150:BH156" si="17">IF(N150="zníž. prenesená",J150,0)</f>
        <v>0</v>
      </c>
      <c r="BI150" s="152">
        <f t="shared" ref="BI150:BI156" si="18">IF(N150="nulová",J150,0)</f>
        <v>0</v>
      </c>
      <c r="BJ150" s="17" t="s">
        <v>87</v>
      </c>
      <c r="BK150" s="152">
        <f t="shared" ref="BK150:BK156" si="19">ROUND(I150*H150,2)</f>
        <v>0</v>
      </c>
      <c r="BL150" s="17" t="s">
        <v>152</v>
      </c>
      <c r="BM150" s="151" t="s">
        <v>373</v>
      </c>
    </row>
    <row r="151" spans="2:65" s="1" customFormat="1" ht="16.5" customHeight="1">
      <c r="B151" s="138"/>
      <c r="C151" s="181" t="s">
        <v>253</v>
      </c>
      <c r="D151" s="181" t="s">
        <v>409</v>
      </c>
      <c r="E151" s="182" t="s">
        <v>834</v>
      </c>
      <c r="F151" s="183" t="s">
        <v>835</v>
      </c>
      <c r="G151" s="184" t="s">
        <v>416</v>
      </c>
      <c r="H151" s="185">
        <v>58.8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38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197</v>
      </c>
      <c r="AT151" s="151" t="s">
        <v>409</v>
      </c>
      <c r="AU151" s="151" t="s">
        <v>87</v>
      </c>
      <c r="AY151" s="17" t="s">
        <v>146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7" t="s">
        <v>87</v>
      </c>
      <c r="BK151" s="152">
        <f t="shared" si="19"/>
        <v>0</v>
      </c>
      <c r="BL151" s="17" t="s">
        <v>152</v>
      </c>
      <c r="BM151" s="151" t="s">
        <v>403</v>
      </c>
    </row>
    <row r="152" spans="2:65" s="1" customFormat="1" ht="24.2" customHeight="1">
      <c r="B152" s="138"/>
      <c r="C152" s="139" t="s">
        <v>261</v>
      </c>
      <c r="D152" s="139" t="s">
        <v>148</v>
      </c>
      <c r="E152" s="140" t="s">
        <v>836</v>
      </c>
      <c r="F152" s="141" t="s">
        <v>837</v>
      </c>
      <c r="G152" s="142" t="s">
        <v>406</v>
      </c>
      <c r="H152" s="143">
        <v>8</v>
      </c>
      <c r="I152" s="144"/>
      <c r="J152" s="145">
        <f t="shared" si="10"/>
        <v>0</v>
      </c>
      <c r="K152" s="146"/>
      <c r="L152" s="32"/>
      <c r="M152" s="147" t="s">
        <v>1</v>
      </c>
      <c r="N152" s="148" t="s">
        <v>38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152</v>
      </c>
      <c r="AT152" s="151" t="s">
        <v>148</v>
      </c>
      <c r="AU152" s="151" t="s">
        <v>87</v>
      </c>
      <c r="AY152" s="17" t="s">
        <v>146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7" t="s">
        <v>87</v>
      </c>
      <c r="BK152" s="152">
        <f t="shared" si="19"/>
        <v>0</v>
      </c>
      <c r="BL152" s="17" t="s">
        <v>152</v>
      </c>
      <c r="BM152" s="151" t="s">
        <v>413</v>
      </c>
    </row>
    <row r="153" spans="2:65" s="1" customFormat="1" ht="24.2" customHeight="1">
      <c r="B153" s="138"/>
      <c r="C153" s="181" t="s">
        <v>265</v>
      </c>
      <c r="D153" s="181" t="s">
        <v>409</v>
      </c>
      <c r="E153" s="182" t="s">
        <v>838</v>
      </c>
      <c r="F153" s="183" t="s">
        <v>839</v>
      </c>
      <c r="G153" s="184" t="s">
        <v>840</v>
      </c>
      <c r="H153" s="185">
        <v>8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38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197</v>
      </c>
      <c r="AT153" s="151" t="s">
        <v>409</v>
      </c>
      <c r="AU153" s="151" t="s">
        <v>87</v>
      </c>
      <c r="AY153" s="17" t="s">
        <v>146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7" t="s">
        <v>87</v>
      </c>
      <c r="BK153" s="152">
        <f t="shared" si="19"/>
        <v>0</v>
      </c>
      <c r="BL153" s="17" t="s">
        <v>152</v>
      </c>
      <c r="BM153" s="151" t="s">
        <v>426</v>
      </c>
    </row>
    <row r="154" spans="2:65" s="1" customFormat="1" ht="16.5" customHeight="1">
      <c r="B154" s="138"/>
      <c r="C154" s="139" t="s">
        <v>7</v>
      </c>
      <c r="D154" s="139" t="s">
        <v>148</v>
      </c>
      <c r="E154" s="140" t="s">
        <v>841</v>
      </c>
      <c r="F154" s="141" t="s">
        <v>842</v>
      </c>
      <c r="G154" s="142" t="s">
        <v>416</v>
      </c>
      <c r="H154" s="143">
        <v>58.8</v>
      </c>
      <c r="I154" s="144"/>
      <c r="J154" s="145">
        <f t="shared" si="10"/>
        <v>0</v>
      </c>
      <c r="K154" s="146"/>
      <c r="L154" s="32"/>
      <c r="M154" s="147" t="s">
        <v>1</v>
      </c>
      <c r="N154" s="148" t="s">
        <v>38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152</v>
      </c>
      <c r="AT154" s="151" t="s">
        <v>148</v>
      </c>
      <c r="AU154" s="151" t="s">
        <v>87</v>
      </c>
      <c r="AY154" s="17" t="s">
        <v>146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7" t="s">
        <v>87</v>
      </c>
      <c r="BK154" s="152">
        <f t="shared" si="19"/>
        <v>0</v>
      </c>
      <c r="BL154" s="17" t="s">
        <v>152</v>
      </c>
      <c r="BM154" s="151" t="s">
        <v>440</v>
      </c>
    </row>
    <row r="155" spans="2:65" s="1" customFormat="1" ht="24.2" customHeight="1">
      <c r="B155" s="138"/>
      <c r="C155" s="139" t="s">
        <v>279</v>
      </c>
      <c r="D155" s="139" t="s">
        <v>148</v>
      </c>
      <c r="E155" s="140" t="s">
        <v>843</v>
      </c>
      <c r="F155" s="141" t="s">
        <v>844</v>
      </c>
      <c r="G155" s="142" t="s">
        <v>406</v>
      </c>
      <c r="H155" s="143">
        <v>8</v>
      </c>
      <c r="I155" s="144"/>
      <c r="J155" s="145">
        <f t="shared" si="10"/>
        <v>0</v>
      </c>
      <c r="K155" s="146"/>
      <c r="L155" s="32"/>
      <c r="M155" s="147" t="s">
        <v>1</v>
      </c>
      <c r="N155" s="148" t="s">
        <v>38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152</v>
      </c>
      <c r="AT155" s="151" t="s">
        <v>148</v>
      </c>
      <c r="AU155" s="151" t="s">
        <v>87</v>
      </c>
      <c r="AY155" s="17" t="s">
        <v>146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7" t="s">
        <v>87</v>
      </c>
      <c r="BK155" s="152">
        <f t="shared" si="19"/>
        <v>0</v>
      </c>
      <c r="BL155" s="17" t="s">
        <v>152</v>
      </c>
      <c r="BM155" s="151" t="s">
        <v>451</v>
      </c>
    </row>
    <row r="156" spans="2:65" s="1" customFormat="1" ht="16.5" customHeight="1">
      <c r="B156" s="138"/>
      <c r="C156" s="139" t="s">
        <v>287</v>
      </c>
      <c r="D156" s="139" t="s">
        <v>148</v>
      </c>
      <c r="E156" s="140" t="s">
        <v>845</v>
      </c>
      <c r="F156" s="141" t="s">
        <v>846</v>
      </c>
      <c r="G156" s="142" t="s">
        <v>406</v>
      </c>
      <c r="H156" s="143">
        <v>2</v>
      </c>
      <c r="I156" s="144"/>
      <c r="J156" s="145">
        <f t="shared" si="10"/>
        <v>0</v>
      </c>
      <c r="K156" s="146"/>
      <c r="L156" s="32"/>
      <c r="M156" s="147" t="s">
        <v>1</v>
      </c>
      <c r="N156" s="148" t="s">
        <v>38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152</v>
      </c>
      <c r="AT156" s="151" t="s">
        <v>148</v>
      </c>
      <c r="AU156" s="151" t="s">
        <v>87</v>
      </c>
      <c r="AY156" s="17" t="s">
        <v>146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7" t="s">
        <v>87</v>
      </c>
      <c r="BK156" s="152">
        <f t="shared" si="19"/>
        <v>0</v>
      </c>
      <c r="BL156" s="17" t="s">
        <v>152</v>
      </c>
      <c r="BM156" s="151" t="s">
        <v>463</v>
      </c>
    </row>
    <row r="157" spans="2:65" s="11" customFormat="1" ht="22.9" customHeight="1">
      <c r="B157" s="126"/>
      <c r="D157" s="127" t="s">
        <v>70</v>
      </c>
      <c r="E157" s="136" t="s">
        <v>720</v>
      </c>
      <c r="F157" s="136" t="s">
        <v>721</v>
      </c>
      <c r="I157" s="129"/>
      <c r="J157" s="137">
        <f>BK157</f>
        <v>0</v>
      </c>
      <c r="L157" s="126"/>
      <c r="M157" s="131"/>
      <c r="P157" s="132">
        <f>SUM(P158:P161)</f>
        <v>0</v>
      </c>
      <c r="R157" s="132">
        <f>SUM(R158:R161)</f>
        <v>0</v>
      </c>
      <c r="T157" s="133">
        <f>SUM(T158:T161)</f>
        <v>0</v>
      </c>
      <c r="AR157" s="127" t="s">
        <v>79</v>
      </c>
      <c r="AT157" s="134" t="s">
        <v>70</v>
      </c>
      <c r="AU157" s="134" t="s">
        <v>79</v>
      </c>
      <c r="AY157" s="127" t="s">
        <v>146</v>
      </c>
      <c r="BK157" s="135">
        <f>SUM(BK158:BK161)</f>
        <v>0</v>
      </c>
    </row>
    <row r="158" spans="2:65" s="1" customFormat="1" ht="21.75" customHeight="1">
      <c r="B158" s="138"/>
      <c r="C158" s="139" t="s">
        <v>291</v>
      </c>
      <c r="D158" s="139" t="s">
        <v>148</v>
      </c>
      <c r="E158" s="140" t="s">
        <v>722</v>
      </c>
      <c r="F158" s="141" t="s">
        <v>847</v>
      </c>
      <c r="G158" s="142" t="s">
        <v>406</v>
      </c>
      <c r="H158" s="143">
        <v>12</v>
      </c>
      <c r="I158" s="144"/>
      <c r="J158" s="145">
        <f>ROUND(I158*H158,2)</f>
        <v>0</v>
      </c>
      <c r="K158" s="146"/>
      <c r="L158" s="32"/>
      <c r="M158" s="147" t="s">
        <v>1</v>
      </c>
      <c r="N158" s="148" t="s">
        <v>38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152</v>
      </c>
      <c r="AT158" s="151" t="s">
        <v>148</v>
      </c>
      <c r="AU158" s="151" t="s">
        <v>87</v>
      </c>
      <c r="AY158" s="17" t="s">
        <v>146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7" t="s">
        <v>87</v>
      </c>
      <c r="BK158" s="152">
        <f>ROUND(I158*H158,2)</f>
        <v>0</v>
      </c>
      <c r="BL158" s="17" t="s">
        <v>152</v>
      </c>
      <c r="BM158" s="151" t="s">
        <v>472</v>
      </c>
    </row>
    <row r="159" spans="2:65" s="1" customFormat="1" ht="16.5" customHeight="1">
      <c r="B159" s="138"/>
      <c r="C159" s="181" t="s">
        <v>302</v>
      </c>
      <c r="D159" s="181" t="s">
        <v>409</v>
      </c>
      <c r="E159" s="182" t="s">
        <v>724</v>
      </c>
      <c r="F159" s="183" t="s">
        <v>848</v>
      </c>
      <c r="G159" s="184" t="s">
        <v>406</v>
      </c>
      <c r="H159" s="185">
        <v>12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38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197</v>
      </c>
      <c r="AT159" s="151" t="s">
        <v>409</v>
      </c>
      <c r="AU159" s="151" t="s">
        <v>87</v>
      </c>
      <c r="AY159" s="17" t="s">
        <v>146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7" t="s">
        <v>87</v>
      </c>
      <c r="BK159" s="152">
        <f>ROUND(I159*H159,2)</f>
        <v>0</v>
      </c>
      <c r="BL159" s="17" t="s">
        <v>152</v>
      </c>
      <c r="BM159" s="151" t="s">
        <v>481</v>
      </c>
    </row>
    <row r="160" spans="2:65" s="1" customFormat="1" ht="21.75" customHeight="1">
      <c r="B160" s="138"/>
      <c r="C160" s="139" t="s">
        <v>311</v>
      </c>
      <c r="D160" s="139" t="s">
        <v>148</v>
      </c>
      <c r="E160" s="140" t="s">
        <v>726</v>
      </c>
      <c r="F160" s="141" t="s">
        <v>849</v>
      </c>
      <c r="G160" s="142" t="s">
        <v>406</v>
      </c>
      <c r="H160" s="143">
        <v>2</v>
      </c>
      <c r="I160" s="144"/>
      <c r="J160" s="145">
        <f>ROUND(I160*H160,2)</f>
        <v>0</v>
      </c>
      <c r="K160" s="146"/>
      <c r="L160" s="32"/>
      <c r="M160" s="147" t="s">
        <v>1</v>
      </c>
      <c r="N160" s="148" t="s">
        <v>38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152</v>
      </c>
      <c r="AT160" s="151" t="s">
        <v>148</v>
      </c>
      <c r="AU160" s="151" t="s">
        <v>87</v>
      </c>
      <c r="AY160" s="17" t="s">
        <v>146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7" t="s">
        <v>87</v>
      </c>
      <c r="BK160" s="152">
        <f>ROUND(I160*H160,2)</f>
        <v>0</v>
      </c>
      <c r="BL160" s="17" t="s">
        <v>152</v>
      </c>
      <c r="BM160" s="151" t="s">
        <v>489</v>
      </c>
    </row>
    <row r="161" spans="2:65" s="1" customFormat="1" ht="16.5" customHeight="1">
      <c r="B161" s="138"/>
      <c r="C161" s="181" t="s">
        <v>319</v>
      </c>
      <c r="D161" s="181" t="s">
        <v>409</v>
      </c>
      <c r="E161" s="182" t="s">
        <v>728</v>
      </c>
      <c r="F161" s="183" t="s">
        <v>850</v>
      </c>
      <c r="G161" s="184" t="s">
        <v>406</v>
      </c>
      <c r="H161" s="185">
        <v>2</v>
      </c>
      <c r="I161" s="186"/>
      <c r="J161" s="187">
        <f>ROUND(I161*H161,2)</f>
        <v>0</v>
      </c>
      <c r="K161" s="188"/>
      <c r="L161" s="189"/>
      <c r="M161" s="190" t="s">
        <v>1</v>
      </c>
      <c r="N161" s="191" t="s">
        <v>38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197</v>
      </c>
      <c r="AT161" s="151" t="s">
        <v>409</v>
      </c>
      <c r="AU161" s="151" t="s">
        <v>87</v>
      </c>
      <c r="AY161" s="17" t="s">
        <v>146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87</v>
      </c>
      <c r="BK161" s="152">
        <f>ROUND(I161*H161,2)</f>
        <v>0</v>
      </c>
      <c r="BL161" s="17" t="s">
        <v>152</v>
      </c>
      <c r="BM161" s="151" t="s">
        <v>499</v>
      </c>
    </row>
    <row r="162" spans="2:65" s="11" customFormat="1" ht="22.9" customHeight="1">
      <c r="B162" s="126"/>
      <c r="D162" s="127" t="s">
        <v>70</v>
      </c>
      <c r="E162" s="136" t="s">
        <v>424</v>
      </c>
      <c r="F162" s="136" t="s">
        <v>425</v>
      </c>
      <c r="I162" s="129"/>
      <c r="J162" s="137">
        <f>BK162</f>
        <v>0</v>
      </c>
      <c r="L162" s="126"/>
      <c r="M162" s="131"/>
      <c r="P162" s="132">
        <f>SUM(P163:P164)</f>
        <v>0</v>
      </c>
      <c r="R162" s="132">
        <f>SUM(R163:R164)</f>
        <v>0</v>
      </c>
      <c r="T162" s="133">
        <f>SUM(T163:T164)</f>
        <v>0</v>
      </c>
      <c r="AR162" s="127" t="s">
        <v>79</v>
      </c>
      <c r="AT162" s="134" t="s">
        <v>70</v>
      </c>
      <c r="AU162" s="134" t="s">
        <v>79</v>
      </c>
      <c r="AY162" s="127" t="s">
        <v>146</v>
      </c>
      <c r="BK162" s="135">
        <f>SUM(BK163:BK164)</f>
        <v>0</v>
      </c>
    </row>
    <row r="163" spans="2:65" s="1" customFormat="1" ht="24.2" customHeight="1">
      <c r="B163" s="138"/>
      <c r="C163" s="139" t="s">
        <v>323</v>
      </c>
      <c r="D163" s="139" t="s">
        <v>148</v>
      </c>
      <c r="E163" s="140" t="s">
        <v>730</v>
      </c>
      <c r="F163" s="141" t="s">
        <v>731</v>
      </c>
      <c r="G163" s="142" t="s">
        <v>732</v>
      </c>
      <c r="H163" s="143">
        <v>6</v>
      </c>
      <c r="I163" s="144"/>
      <c r="J163" s="145">
        <f>ROUND(I163*H163,2)</f>
        <v>0</v>
      </c>
      <c r="K163" s="146"/>
      <c r="L163" s="32"/>
      <c r="M163" s="147" t="s">
        <v>1</v>
      </c>
      <c r="N163" s="148" t="s">
        <v>38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152</v>
      </c>
      <c r="AT163" s="151" t="s">
        <v>148</v>
      </c>
      <c r="AU163" s="151" t="s">
        <v>87</v>
      </c>
      <c r="AY163" s="17" t="s">
        <v>146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87</v>
      </c>
      <c r="BK163" s="152">
        <f>ROUND(I163*H163,2)</f>
        <v>0</v>
      </c>
      <c r="BL163" s="17" t="s">
        <v>152</v>
      </c>
      <c r="BM163" s="151" t="s">
        <v>516</v>
      </c>
    </row>
    <row r="164" spans="2:65" s="1" customFormat="1" ht="33" customHeight="1">
      <c r="B164" s="138"/>
      <c r="C164" s="139" t="s">
        <v>336</v>
      </c>
      <c r="D164" s="139" t="s">
        <v>148</v>
      </c>
      <c r="E164" s="140" t="s">
        <v>733</v>
      </c>
      <c r="F164" s="141" t="s">
        <v>851</v>
      </c>
      <c r="G164" s="142" t="s">
        <v>294</v>
      </c>
      <c r="H164" s="143">
        <v>0.8</v>
      </c>
      <c r="I164" s="144"/>
      <c r="J164" s="145">
        <f>ROUND(I164*H164,2)</f>
        <v>0</v>
      </c>
      <c r="K164" s="146"/>
      <c r="L164" s="32"/>
      <c r="M164" s="147" t="s">
        <v>1</v>
      </c>
      <c r="N164" s="148" t="s">
        <v>38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152</v>
      </c>
      <c r="AT164" s="151" t="s">
        <v>148</v>
      </c>
      <c r="AU164" s="151" t="s">
        <v>87</v>
      </c>
      <c r="AY164" s="17" t="s">
        <v>146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7" t="s">
        <v>87</v>
      </c>
      <c r="BK164" s="152">
        <f>ROUND(I164*H164,2)</f>
        <v>0</v>
      </c>
      <c r="BL164" s="17" t="s">
        <v>152</v>
      </c>
      <c r="BM164" s="151" t="s">
        <v>526</v>
      </c>
    </row>
    <row r="165" spans="2:65" s="11" customFormat="1" ht="25.9" customHeight="1">
      <c r="B165" s="126"/>
      <c r="D165" s="127" t="s">
        <v>70</v>
      </c>
      <c r="E165" s="128" t="s">
        <v>430</v>
      </c>
      <c r="F165" s="128" t="s">
        <v>431</v>
      </c>
      <c r="I165" s="129"/>
      <c r="J165" s="130">
        <f>BK165</f>
        <v>0</v>
      </c>
      <c r="L165" s="126"/>
      <c r="M165" s="131"/>
      <c r="P165" s="132">
        <f>P166</f>
        <v>0</v>
      </c>
      <c r="R165" s="132">
        <f>R166</f>
        <v>0</v>
      </c>
      <c r="T165" s="133">
        <f>T166</f>
        <v>0</v>
      </c>
      <c r="AR165" s="127" t="s">
        <v>87</v>
      </c>
      <c r="AT165" s="134" t="s">
        <v>70</v>
      </c>
      <c r="AU165" s="134" t="s">
        <v>71</v>
      </c>
      <c r="AY165" s="127" t="s">
        <v>146</v>
      </c>
      <c r="BK165" s="135">
        <f>BK166</f>
        <v>0</v>
      </c>
    </row>
    <row r="166" spans="2:65" s="11" customFormat="1" ht="22.9" customHeight="1">
      <c r="B166" s="126"/>
      <c r="D166" s="127" t="s">
        <v>70</v>
      </c>
      <c r="E166" s="136" t="s">
        <v>432</v>
      </c>
      <c r="F166" s="136" t="s">
        <v>433</v>
      </c>
      <c r="I166" s="129"/>
      <c r="J166" s="137">
        <f>BK166</f>
        <v>0</v>
      </c>
      <c r="L166" s="126"/>
      <c r="M166" s="131"/>
      <c r="P166" s="132">
        <f>P167</f>
        <v>0</v>
      </c>
      <c r="R166" s="132">
        <f>R167</f>
        <v>0</v>
      </c>
      <c r="T166" s="133">
        <f>T167</f>
        <v>0</v>
      </c>
      <c r="AR166" s="127" t="s">
        <v>87</v>
      </c>
      <c r="AT166" s="134" t="s">
        <v>70</v>
      </c>
      <c r="AU166" s="134" t="s">
        <v>79</v>
      </c>
      <c r="AY166" s="127" t="s">
        <v>146</v>
      </c>
      <c r="BK166" s="135">
        <f>BK167</f>
        <v>0</v>
      </c>
    </row>
    <row r="167" spans="2:65" s="1" customFormat="1" ht="16.5" customHeight="1">
      <c r="B167" s="138"/>
      <c r="C167" s="139" t="s">
        <v>351</v>
      </c>
      <c r="D167" s="139" t="s">
        <v>148</v>
      </c>
      <c r="E167" s="140" t="s">
        <v>852</v>
      </c>
      <c r="F167" s="141" t="s">
        <v>853</v>
      </c>
      <c r="G167" s="142" t="s">
        <v>649</v>
      </c>
      <c r="H167" s="143">
        <v>1</v>
      </c>
      <c r="I167" s="144"/>
      <c r="J167" s="145">
        <f>ROUND(I167*H167,2)</f>
        <v>0</v>
      </c>
      <c r="K167" s="146"/>
      <c r="L167" s="32"/>
      <c r="M167" s="193" t="s">
        <v>1</v>
      </c>
      <c r="N167" s="194" t="s">
        <v>38</v>
      </c>
      <c r="O167" s="195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AR167" s="151" t="s">
        <v>241</v>
      </c>
      <c r="AT167" s="151" t="s">
        <v>148</v>
      </c>
      <c r="AU167" s="151" t="s">
        <v>87</v>
      </c>
      <c r="AY167" s="17" t="s">
        <v>146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87</v>
      </c>
      <c r="BK167" s="152">
        <f>ROUND(I167*H167,2)</f>
        <v>0</v>
      </c>
      <c r="BL167" s="17" t="s">
        <v>241</v>
      </c>
      <c r="BM167" s="151" t="s">
        <v>536</v>
      </c>
    </row>
    <row r="168" spans="2:65" s="1" customFormat="1" ht="6.95" customHeight="1"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32"/>
    </row>
  </sheetData>
  <autoFilter ref="C128:K167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3"/>
  <sheetViews>
    <sheetView showGridLines="0" topLeftCell="A11" workbookViewId="0">
      <selection activeCell="I36" sqref="I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ht="12" customHeight="1">
      <c r="B8" s="20"/>
      <c r="D8" s="27" t="s">
        <v>109</v>
      </c>
      <c r="L8" s="20"/>
    </row>
    <row r="9" spans="2:46" s="1" customFormat="1" ht="16.5" customHeight="1">
      <c r="B9" s="32"/>
      <c r="E9" s="270" t="s">
        <v>652</v>
      </c>
      <c r="F9" s="269"/>
      <c r="G9" s="269"/>
      <c r="H9" s="269"/>
      <c r="L9" s="32"/>
    </row>
    <row r="10" spans="2:46" s="1" customFormat="1" ht="12" customHeight="1">
      <c r="B10" s="32"/>
      <c r="D10" s="27" t="s">
        <v>653</v>
      </c>
      <c r="L10" s="32"/>
    </row>
    <row r="11" spans="2:46" s="1" customFormat="1" ht="16.5" customHeight="1">
      <c r="B11" s="32"/>
      <c r="E11" s="241" t="s">
        <v>854</v>
      </c>
      <c r="F11" s="269"/>
      <c r="G11" s="269"/>
      <c r="H11" s="26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15</v>
      </c>
      <c r="F13" s="25" t="s">
        <v>1</v>
      </c>
      <c r="I13" s="27" t="s">
        <v>16</v>
      </c>
      <c r="J13" s="25" t="s">
        <v>1</v>
      </c>
      <c r="L13" s="32"/>
    </row>
    <row r="14" spans="2:46" s="1" customFormat="1" ht="12" customHeight="1">
      <c r="B14" s="32"/>
      <c r="D14" s="27" t="s">
        <v>17</v>
      </c>
      <c r="F14" s="25" t="s">
        <v>18</v>
      </c>
      <c r="I14" s="27" t="s">
        <v>19</v>
      </c>
      <c r="J14" s="55" t="str">
        <f>'Rekapitulácia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20</v>
      </c>
      <c r="I16" s="27" t="s">
        <v>21</v>
      </c>
      <c r="J16" s="25" t="s">
        <v>1</v>
      </c>
      <c r="L16" s="32"/>
    </row>
    <row r="17" spans="2:12" s="1" customFormat="1" ht="18" customHeight="1">
      <c r="B17" s="32"/>
      <c r="E17" s="25" t="s">
        <v>22</v>
      </c>
      <c r="I17" s="27" t="s">
        <v>23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24</v>
      </c>
      <c r="I19" s="27" t="s">
        <v>21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2" t="str">
        <f>'Rekapitulácia stavby'!E14</f>
        <v>Vyplň údaj</v>
      </c>
      <c r="F20" s="246"/>
      <c r="G20" s="246"/>
      <c r="H20" s="246"/>
      <c r="I20" s="27" t="s">
        <v>23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26</v>
      </c>
      <c r="I22" s="27" t="s">
        <v>21</v>
      </c>
      <c r="J22" s="25" t="s">
        <v>1</v>
      </c>
      <c r="L22" s="32"/>
    </row>
    <row r="23" spans="2:12" s="1" customFormat="1" ht="18" customHeight="1">
      <c r="B23" s="32"/>
      <c r="E23" s="25" t="s">
        <v>655</v>
      </c>
      <c r="I23" s="27" t="s">
        <v>23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29</v>
      </c>
      <c r="I25" s="27" t="s">
        <v>21</v>
      </c>
      <c r="J25" s="25" t="s">
        <v>1</v>
      </c>
      <c r="L25" s="32"/>
    </row>
    <row r="26" spans="2:12" s="1" customFormat="1" ht="18" customHeight="1">
      <c r="B26" s="32"/>
      <c r="E26" s="25" t="s">
        <v>655</v>
      </c>
      <c r="I26" s="27" t="s">
        <v>23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2"/>
      <c r="E29" s="250" t="s">
        <v>1</v>
      </c>
      <c r="F29" s="250"/>
      <c r="G29" s="250"/>
      <c r="H29" s="250"/>
      <c r="L29" s="92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3" t="s">
        <v>32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5" customHeight="1">
      <c r="B35" s="32"/>
      <c r="D35" s="58" t="s">
        <v>36</v>
      </c>
      <c r="E35" s="37" t="s">
        <v>37</v>
      </c>
      <c r="F35" s="94">
        <f>ROUND((SUM(BE125:BE152)),  2)</f>
        <v>0</v>
      </c>
      <c r="G35" s="95"/>
      <c r="H35" s="95"/>
      <c r="I35" s="96">
        <v>0.23</v>
      </c>
      <c r="J35" s="94">
        <f>ROUND(((SUM(BE125:BE152))*I35),  2)</f>
        <v>0</v>
      </c>
      <c r="L35" s="32"/>
    </row>
    <row r="36" spans="2:12" s="1" customFormat="1" ht="14.45" customHeight="1">
      <c r="B36" s="32"/>
      <c r="E36" s="37" t="s">
        <v>38</v>
      </c>
      <c r="F36" s="94">
        <f>ROUND((SUM(BF125:BF152)),  2)</f>
        <v>0</v>
      </c>
      <c r="G36" s="95"/>
      <c r="H36" s="95"/>
      <c r="I36" s="96">
        <v>0.23</v>
      </c>
      <c r="J36" s="94">
        <f>ROUND(((SUM(BF125:BF152))*I36),  2)</f>
        <v>0</v>
      </c>
      <c r="L36" s="32"/>
    </row>
    <row r="37" spans="2:12" s="1" customFormat="1" ht="14.45" hidden="1" customHeight="1">
      <c r="B37" s="32"/>
      <c r="E37" s="27" t="s">
        <v>39</v>
      </c>
      <c r="F37" s="88">
        <f>ROUND((SUM(BG125:BG152)),  2)</f>
        <v>0</v>
      </c>
      <c r="I37" s="97">
        <v>0.2</v>
      </c>
      <c r="J37" s="88">
        <f>0</f>
        <v>0</v>
      </c>
      <c r="L37" s="32"/>
    </row>
    <row r="38" spans="2:12" s="1" customFormat="1" ht="14.45" hidden="1" customHeight="1">
      <c r="B38" s="32"/>
      <c r="E38" s="27" t="s">
        <v>40</v>
      </c>
      <c r="F38" s="88">
        <f>ROUND((SUM(BH125:BH152)),  2)</f>
        <v>0</v>
      </c>
      <c r="I38" s="97">
        <v>0.2</v>
      </c>
      <c r="J38" s="88">
        <f>0</f>
        <v>0</v>
      </c>
      <c r="L38" s="32"/>
    </row>
    <row r="39" spans="2:12" s="1" customFormat="1" ht="14.45" hidden="1" customHeight="1">
      <c r="B39" s="32"/>
      <c r="E39" s="37" t="s">
        <v>41</v>
      </c>
      <c r="F39" s="94">
        <f>ROUND((SUM(BI125:BI152)),  2)</f>
        <v>0</v>
      </c>
      <c r="G39" s="95"/>
      <c r="H39" s="95"/>
      <c r="I39" s="96">
        <v>0</v>
      </c>
      <c r="J39" s="9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42</v>
      </c>
      <c r="E41" s="60"/>
      <c r="F41" s="60"/>
      <c r="G41" s="100" t="s">
        <v>43</v>
      </c>
      <c r="H41" s="101" t="s">
        <v>44</v>
      </c>
      <c r="I41" s="60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13</v>
      </c>
      <c r="L84" s="32"/>
    </row>
    <row r="85" spans="2:12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12" ht="12" customHeight="1">
      <c r="B86" s="20"/>
      <c r="C86" s="27" t="s">
        <v>109</v>
      </c>
      <c r="L86" s="20"/>
    </row>
    <row r="87" spans="2:12" s="1" customFormat="1" ht="16.5" customHeight="1">
      <c r="B87" s="32"/>
      <c r="E87" s="270" t="s">
        <v>652</v>
      </c>
      <c r="F87" s="269"/>
      <c r="G87" s="269"/>
      <c r="H87" s="269"/>
      <c r="L87" s="32"/>
    </row>
    <row r="88" spans="2:12" s="1" customFormat="1" ht="12" customHeight="1">
      <c r="B88" s="32"/>
      <c r="C88" s="27" t="s">
        <v>653</v>
      </c>
      <c r="L88" s="32"/>
    </row>
    <row r="89" spans="2:12" s="1" customFormat="1" ht="16.5" customHeight="1">
      <c r="B89" s="32"/>
      <c r="E89" s="241" t="str">
        <f>E11</f>
        <v>1.3 - Žumpa</v>
      </c>
      <c r="F89" s="269"/>
      <c r="G89" s="269"/>
      <c r="H89" s="26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17</v>
      </c>
      <c r="F91" s="25" t="str">
        <f>F14</f>
        <v>Dežerice</v>
      </c>
      <c r="I91" s="27" t="s">
        <v>19</v>
      </c>
      <c r="J91" s="55" t="str">
        <f>IF(J14="","",J14)</f>
        <v>Vyplň údaj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20</v>
      </c>
      <c r="F93" s="25" t="str">
        <f>E17</f>
        <v>Peter Viktorín, Dežerice</v>
      </c>
      <c r="I93" s="27" t="s">
        <v>26</v>
      </c>
      <c r="J93" s="30" t="str">
        <f>E23</f>
        <v>Ing. Ivan Minárik</v>
      </c>
      <c r="L93" s="32"/>
    </row>
    <row r="94" spans="2:12" s="1" customFormat="1" ht="15.2" customHeight="1">
      <c r="B94" s="32"/>
      <c r="C94" s="27" t="s">
        <v>24</v>
      </c>
      <c r="F94" s="25" t="str">
        <f>IF(E20="","",E20)</f>
        <v>Vyplň údaj</v>
      </c>
      <c r="I94" s="27" t="s">
        <v>29</v>
      </c>
      <c r="J94" s="30" t="str">
        <f>E26</f>
        <v>Ing. Ivan Minárik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112</v>
      </c>
      <c r="D96" s="98"/>
      <c r="E96" s="98"/>
      <c r="F96" s="98"/>
      <c r="G96" s="98"/>
      <c r="H96" s="98"/>
      <c r="I96" s="98"/>
      <c r="J96" s="107" t="s">
        <v>113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114</v>
      </c>
      <c r="J98" s="69">
        <f>J125</f>
        <v>0</v>
      </c>
      <c r="L98" s="32"/>
      <c r="AU98" s="17" t="s">
        <v>115</v>
      </c>
    </row>
    <row r="99" spans="2:47" s="8" customFormat="1" ht="24.95" customHeight="1">
      <c r="B99" s="109"/>
      <c r="D99" s="110" t="s">
        <v>116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47" s="9" customFormat="1" ht="19.899999999999999" customHeight="1">
      <c r="B100" s="113"/>
      <c r="D100" s="114" t="s">
        <v>117</v>
      </c>
      <c r="E100" s="115"/>
      <c r="F100" s="115"/>
      <c r="G100" s="115"/>
      <c r="H100" s="115"/>
      <c r="I100" s="115"/>
      <c r="J100" s="116">
        <f>J127</f>
        <v>0</v>
      </c>
      <c r="L100" s="113"/>
    </row>
    <row r="101" spans="2:47" s="9" customFormat="1" ht="19.899999999999999" customHeight="1">
      <c r="B101" s="113"/>
      <c r="D101" s="114" t="s">
        <v>656</v>
      </c>
      <c r="E101" s="115"/>
      <c r="F101" s="115"/>
      <c r="G101" s="115"/>
      <c r="H101" s="115"/>
      <c r="I101" s="115"/>
      <c r="J101" s="116">
        <f>J144</f>
        <v>0</v>
      </c>
      <c r="L101" s="113"/>
    </row>
    <row r="102" spans="2:47" s="9" customFormat="1" ht="19.899999999999999" customHeight="1">
      <c r="B102" s="113"/>
      <c r="D102" s="114" t="s">
        <v>657</v>
      </c>
      <c r="E102" s="115"/>
      <c r="F102" s="115"/>
      <c r="G102" s="115"/>
      <c r="H102" s="115"/>
      <c r="I102" s="115"/>
      <c r="J102" s="116">
        <f>J147</f>
        <v>0</v>
      </c>
      <c r="L102" s="113"/>
    </row>
    <row r="103" spans="2:47" s="9" customFormat="1" ht="19.899999999999999" customHeight="1">
      <c r="B103" s="113"/>
      <c r="D103" s="114" t="s">
        <v>122</v>
      </c>
      <c r="E103" s="115"/>
      <c r="F103" s="115"/>
      <c r="G103" s="115"/>
      <c r="H103" s="115"/>
      <c r="I103" s="115"/>
      <c r="J103" s="116">
        <f>J151</f>
        <v>0</v>
      </c>
      <c r="L103" s="113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132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13</v>
      </c>
      <c r="L112" s="32"/>
    </row>
    <row r="113" spans="2:65" s="1" customFormat="1" ht="16.5" customHeight="1">
      <c r="B113" s="32"/>
      <c r="E113" s="270" t="str">
        <f>E7</f>
        <v>Maštal pre mladý dobytok, jalovice, býky a výkrmový dobytok</v>
      </c>
      <c r="F113" s="271"/>
      <c r="G113" s="271"/>
      <c r="H113" s="271"/>
      <c r="L113" s="32"/>
    </row>
    <row r="114" spans="2:65" ht="12" customHeight="1">
      <c r="B114" s="20"/>
      <c r="C114" s="27" t="s">
        <v>109</v>
      </c>
      <c r="L114" s="20"/>
    </row>
    <row r="115" spans="2:65" s="1" customFormat="1" ht="16.5" customHeight="1">
      <c r="B115" s="32"/>
      <c r="E115" s="270" t="s">
        <v>652</v>
      </c>
      <c r="F115" s="269"/>
      <c r="G115" s="269"/>
      <c r="H115" s="269"/>
      <c r="L115" s="32"/>
    </row>
    <row r="116" spans="2:65" s="1" customFormat="1" ht="12" customHeight="1">
      <c r="B116" s="32"/>
      <c r="C116" s="27" t="s">
        <v>653</v>
      </c>
      <c r="L116" s="32"/>
    </row>
    <row r="117" spans="2:65" s="1" customFormat="1" ht="16.5" customHeight="1">
      <c r="B117" s="32"/>
      <c r="E117" s="241" t="str">
        <f>E11</f>
        <v>1.3 - Žumpa</v>
      </c>
      <c r="F117" s="269"/>
      <c r="G117" s="269"/>
      <c r="H117" s="26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17</v>
      </c>
      <c r="F119" s="25" t="str">
        <f>F14</f>
        <v>Dežerice</v>
      </c>
      <c r="I119" s="27" t="s">
        <v>19</v>
      </c>
      <c r="J119" s="55" t="str">
        <f>IF(J14="","",J14)</f>
        <v>Vyplň údaj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20</v>
      </c>
      <c r="F121" s="25" t="str">
        <f>E17</f>
        <v>Peter Viktorín, Dežerice</v>
      </c>
      <c r="I121" s="27" t="s">
        <v>26</v>
      </c>
      <c r="J121" s="30" t="str">
        <f>E23</f>
        <v>Ing. Ivan Minárik</v>
      </c>
      <c r="L121" s="32"/>
    </row>
    <row r="122" spans="2:65" s="1" customFormat="1" ht="15.2" customHeight="1">
      <c r="B122" s="32"/>
      <c r="C122" s="27" t="s">
        <v>24</v>
      </c>
      <c r="F122" s="25" t="str">
        <f>IF(E20="","",E20)</f>
        <v>Vyplň údaj</v>
      </c>
      <c r="I122" s="27" t="s">
        <v>29</v>
      </c>
      <c r="J122" s="30" t="str">
        <f>E26</f>
        <v>Ing. Ivan Minárik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7"/>
      <c r="C124" s="118" t="s">
        <v>133</v>
      </c>
      <c r="D124" s="119" t="s">
        <v>57</v>
      </c>
      <c r="E124" s="119" t="s">
        <v>53</v>
      </c>
      <c r="F124" s="119" t="s">
        <v>54</v>
      </c>
      <c r="G124" s="119" t="s">
        <v>134</v>
      </c>
      <c r="H124" s="119" t="s">
        <v>135</v>
      </c>
      <c r="I124" s="119" t="s">
        <v>136</v>
      </c>
      <c r="J124" s="120" t="s">
        <v>113</v>
      </c>
      <c r="K124" s="121" t="s">
        <v>137</v>
      </c>
      <c r="L124" s="117"/>
      <c r="M124" s="62" t="s">
        <v>1</v>
      </c>
      <c r="N124" s="63" t="s">
        <v>36</v>
      </c>
      <c r="O124" s="63" t="s">
        <v>138</v>
      </c>
      <c r="P124" s="63" t="s">
        <v>139</v>
      </c>
      <c r="Q124" s="63" t="s">
        <v>140</v>
      </c>
      <c r="R124" s="63" t="s">
        <v>141</v>
      </c>
      <c r="S124" s="63" t="s">
        <v>142</v>
      </c>
      <c r="T124" s="64" t="s">
        <v>143</v>
      </c>
    </row>
    <row r="125" spans="2:65" s="1" customFormat="1" ht="22.9" customHeight="1">
      <c r="B125" s="32"/>
      <c r="C125" s="67" t="s">
        <v>114</v>
      </c>
      <c r="J125" s="122">
        <f>BK125</f>
        <v>0</v>
      </c>
      <c r="L125" s="32"/>
      <c r="M125" s="65"/>
      <c r="N125" s="56"/>
      <c r="O125" s="56"/>
      <c r="P125" s="123">
        <f>P126</f>
        <v>0</v>
      </c>
      <c r="Q125" s="56"/>
      <c r="R125" s="123">
        <f>R126</f>
        <v>4.68</v>
      </c>
      <c r="S125" s="56"/>
      <c r="T125" s="124">
        <f>T126</f>
        <v>0</v>
      </c>
      <c r="AT125" s="17" t="s">
        <v>70</v>
      </c>
      <c r="AU125" s="17" t="s">
        <v>115</v>
      </c>
      <c r="BK125" s="125">
        <f>BK126</f>
        <v>0</v>
      </c>
    </row>
    <row r="126" spans="2:65" s="11" customFormat="1" ht="25.9" customHeight="1">
      <c r="B126" s="126"/>
      <c r="D126" s="127" t="s">
        <v>70</v>
      </c>
      <c r="E126" s="128" t="s">
        <v>144</v>
      </c>
      <c r="F126" s="128" t="s">
        <v>145</v>
      </c>
      <c r="I126" s="129"/>
      <c r="J126" s="130">
        <f>BK126</f>
        <v>0</v>
      </c>
      <c r="L126" s="126"/>
      <c r="M126" s="131"/>
      <c r="P126" s="132">
        <f>P127+P144+P147+P151</f>
        <v>0</v>
      </c>
      <c r="R126" s="132">
        <f>R127+R144+R147+R151</f>
        <v>4.68</v>
      </c>
      <c r="T126" s="133">
        <f>T127+T144+T147+T151</f>
        <v>0</v>
      </c>
      <c r="AR126" s="127" t="s">
        <v>79</v>
      </c>
      <c r="AT126" s="134" t="s">
        <v>70</v>
      </c>
      <c r="AU126" s="134" t="s">
        <v>71</v>
      </c>
      <c r="AY126" s="127" t="s">
        <v>146</v>
      </c>
      <c r="BK126" s="135">
        <f>BK127+BK144+BK147+BK151</f>
        <v>0</v>
      </c>
    </row>
    <row r="127" spans="2:65" s="11" customFormat="1" ht="22.9" customHeight="1">
      <c r="B127" s="126"/>
      <c r="D127" s="127" t="s">
        <v>70</v>
      </c>
      <c r="E127" s="136" t="s">
        <v>79</v>
      </c>
      <c r="F127" s="136" t="s">
        <v>147</v>
      </c>
      <c r="I127" s="129"/>
      <c r="J127" s="137">
        <f>BK127</f>
        <v>0</v>
      </c>
      <c r="L127" s="126"/>
      <c r="M127" s="131"/>
      <c r="P127" s="132">
        <f>SUM(P128:P143)</f>
        <v>0</v>
      </c>
      <c r="R127" s="132">
        <f>SUM(R128:R143)</f>
        <v>0</v>
      </c>
      <c r="T127" s="133">
        <f>SUM(T128:T143)</f>
        <v>0</v>
      </c>
      <c r="AR127" s="127" t="s">
        <v>79</v>
      </c>
      <c r="AT127" s="134" t="s">
        <v>70</v>
      </c>
      <c r="AU127" s="134" t="s">
        <v>79</v>
      </c>
      <c r="AY127" s="127" t="s">
        <v>146</v>
      </c>
      <c r="BK127" s="135">
        <f>SUM(BK128:BK143)</f>
        <v>0</v>
      </c>
    </row>
    <row r="128" spans="2:65" s="1" customFormat="1" ht="24.2" customHeight="1">
      <c r="B128" s="138"/>
      <c r="C128" s="139" t="s">
        <v>79</v>
      </c>
      <c r="D128" s="139" t="s">
        <v>148</v>
      </c>
      <c r="E128" s="140" t="s">
        <v>667</v>
      </c>
      <c r="F128" s="141" t="s">
        <v>807</v>
      </c>
      <c r="G128" s="142" t="s">
        <v>669</v>
      </c>
      <c r="H128" s="143">
        <v>22.6</v>
      </c>
      <c r="I128" s="144"/>
      <c r="J128" s="145">
        <f>ROUND(I128*H128,2)</f>
        <v>0</v>
      </c>
      <c r="K128" s="146"/>
      <c r="L128" s="32"/>
      <c r="M128" s="147" t="s">
        <v>1</v>
      </c>
      <c r="N128" s="148" t="s">
        <v>38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152</v>
      </c>
      <c r="AT128" s="151" t="s">
        <v>148</v>
      </c>
      <c r="AU128" s="151" t="s">
        <v>87</v>
      </c>
      <c r="AY128" s="17" t="s">
        <v>146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7" t="s">
        <v>87</v>
      </c>
      <c r="BK128" s="152">
        <f>ROUND(I128*H128,2)</f>
        <v>0</v>
      </c>
      <c r="BL128" s="17" t="s">
        <v>152</v>
      </c>
      <c r="BM128" s="151" t="s">
        <v>855</v>
      </c>
    </row>
    <row r="129" spans="2:65" s="13" customFormat="1">
      <c r="B129" s="161"/>
      <c r="D129" s="154" t="s">
        <v>154</v>
      </c>
      <c r="E129" s="162" t="s">
        <v>1</v>
      </c>
      <c r="F129" s="163" t="s">
        <v>856</v>
      </c>
      <c r="H129" s="162" t="s">
        <v>1</v>
      </c>
      <c r="I129" s="164"/>
      <c r="L129" s="161"/>
      <c r="M129" s="165"/>
      <c r="T129" s="166"/>
      <c r="AT129" s="162" t="s">
        <v>154</v>
      </c>
      <c r="AU129" s="162" t="s">
        <v>87</v>
      </c>
      <c r="AV129" s="13" t="s">
        <v>79</v>
      </c>
      <c r="AW129" s="13" t="s">
        <v>28</v>
      </c>
      <c r="AX129" s="13" t="s">
        <v>71</v>
      </c>
      <c r="AY129" s="162" t="s">
        <v>146</v>
      </c>
    </row>
    <row r="130" spans="2:65" s="12" customFormat="1">
      <c r="B130" s="153"/>
      <c r="D130" s="154" t="s">
        <v>154</v>
      </c>
      <c r="E130" s="155" t="s">
        <v>1</v>
      </c>
      <c r="F130" s="156" t="s">
        <v>857</v>
      </c>
      <c r="H130" s="157">
        <v>22.6</v>
      </c>
      <c r="I130" s="158"/>
      <c r="L130" s="153"/>
      <c r="M130" s="159"/>
      <c r="T130" s="160"/>
      <c r="AT130" s="155" t="s">
        <v>154</v>
      </c>
      <c r="AU130" s="155" t="s">
        <v>87</v>
      </c>
      <c r="AV130" s="12" t="s">
        <v>87</v>
      </c>
      <c r="AW130" s="12" t="s">
        <v>28</v>
      </c>
      <c r="AX130" s="12" t="s">
        <v>79</v>
      </c>
      <c r="AY130" s="155" t="s">
        <v>146</v>
      </c>
    </row>
    <row r="131" spans="2:65" s="1" customFormat="1" ht="16.5" customHeight="1">
      <c r="B131" s="138"/>
      <c r="C131" s="139" t="s">
        <v>87</v>
      </c>
      <c r="D131" s="139" t="s">
        <v>148</v>
      </c>
      <c r="E131" s="140" t="s">
        <v>670</v>
      </c>
      <c r="F131" s="141" t="s">
        <v>808</v>
      </c>
      <c r="G131" s="142" t="s">
        <v>669</v>
      </c>
      <c r="H131" s="143">
        <v>6.0629999999999997</v>
      </c>
      <c r="I131" s="144"/>
      <c r="J131" s="145">
        <f>ROUND(I131*H131,2)</f>
        <v>0</v>
      </c>
      <c r="K131" s="146"/>
      <c r="L131" s="32"/>
      <c r="M131" s="147" t="s">
        <v>1</v>
      </c>
      <c r="N131" s="148" t="s">
        <v>38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152</v>
      </c>
      <c r="AT131" s="151" t="s">
        <v>148</v>
      </c>
      <c r="AU131" s="151" t="s">
        <v>87</v>
      </c>
      <c r="AY131" s="17" t="s">
        <v>146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7" t="s">
        <v>87</v>
      </c>
      <c r="BK131" s="152">
        <f>ROUND(I131*H131,2)</f>
        <v>0</v>
      </c>
      <c r="BL131" s="17" t="s">
        <v>152</v>
      </c>
      <c r="BM131" s="151" t="s">
        <v>858</v>
      </c>
    </row>
    <row r="132" spans="2:65" s="12" customFormat="1">
      <c r="B132" s="153"/>
      <c r="D132" s="154" t="s">
        <v>154</v>
      </c>
      <c r="E132" s="155" t="s">
        <v>1</v>
      </c>
      <c r="F132" s="156" t="s">
        <v>859</v>
      </c>
      <c r="H132" s="157">
        <v>6.0629999999999997</v>
      </c>
      <c r="I132" s="158"/>
      <c r="L132" s="153"/>
      <c r="M132" s="159"/>
      <c r="T132" s="160"/>
      <c r="AT132" s="155" t="s">
        <v>154</v>
      </c>
      <c r="AU132" s="155" t="s">
        <v>87</v>
      </c>
      <c r="AV132" s="12" t="s">
        <v>87</v>
      </c>
      <c r="AW132" s="12" t="s">
        <v>28</v>
      </c>
      <c r="AX132" s="12" t="s">
        <v>79</v>
      </c>
      <c r="AY132" s="155" t="s">
        <v>146</v>
      </c>
    </row>
    <row r="133" spans="2:65" s="1" customFormat="1" ht="24.2" customHeight="1">
      <c r="B133" s="138"/>
      <c r="C133" s="139" t="s">
        <v>161</v>
      </c>
      <c r="D133" s="139" t="s">
        <v>148</v>
      </c>
      <c r="E133" s="140" t="s">
        <v>675</v>
      </c>
      <c r="F133" s="141" t="s">
        <v>813</v>
      </c>
      <c r="G133" s="142" t="s">
        <v>151</v>
      </c>
      <c r="H133" s="143">
        <v>22.6</v>
      </c>
      <c r="I133" s="144"/>
      <c r="J133" s="145">
        <f>ROUND(I133*H133,2)</f>
        <v>0</v>
      </c>
      <c r="K133" s="146"/>
      <c r="L133" s="32"/>
      <c r="M133" s="147" t="s">
        <v>1</v>
      </c>
      <c r="N133" s="148" t="s">
        <v>38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152</v>
      </c>
      <c r="AT133" s="151" t="s">
        <v>148</v>
      </c>
      <c r="AU133" s="151" t="s">
        <v>87</v>
      </c>
      <c r="AY133" s="17" t="s">
        <v>146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7" t="s">
        <v>87</v>
      </c>
      <c r="BK133" s="152">
        <f>ROUND(I133*H133,2)</f>
        <v>0</v>
      </c>
      <c r="BL133" s="17" t="s">
        <v>152</v>
      </c>
      <c r="BM133" s="151" t="s">
        <v>860</v>
      </c>
    </row>
    <row r="134" spans="2:65" s="1" customFormat="1" ht="16.5" customHeight="1">
      <c r="B134" s="138"/>
      <c r="C134" s="139" t="s">
        <v>152</v>
      </c>
      <c r="D134" s="139" t="s">
        <v>148</v>
      </c>
      <c r="E134" s="140" t="s">
        <v>681</v>
      </c>
      <c r="F134" s="141" t="s">
        <v>816</v>
      </c>
      <c r="G134" s="142" t="s">
        <v>669</v>
      </c>
      <c r="H134" s="143">
        <v>22.6</v>
      </c>
      <c r="I134" s="144"/>
      <c r="J134" s="145">
        <f>ROUND(I134*H134,2)</f>
        <v>0</v>
      </c>
      <c r="K134" s="146"/>
      <c r="L134" s="32"/>
      <c r="M134" s="147" t="s">
        <v>1</v>
      </c>
      <c r="N134" s="148" t="s">
        <v>38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152</v>
      </c>
      <c r="AT134" s="151" t="s">
        <v>148</v>
      </c>
      <c r="AU134" s="151" t="s">
        <v>87</v>
      </c>
      <c r="AY134" s="17" t="s">
        <v>146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87</v>
      </c>
      <c r="BK134" s="152">
        <f>ROUND(I134*H134,2)</f>
        <v>0</v>
      </c>
      <c r="BL134" s="17" t="s">
        <v>152</v>
      </c>
      <c r="BM134" s="151" t="s">
        <v>861</v>
      </c>
    </row>
    <row r="135" spans="2:65" s="1" customFormat="1" ht="24.2" customHeight="1">
      <c r="B135" s="138"/>
      <c r="C135" s="139" t="s">
        <v>179</v>
      </c>
      <c r="D135" s="139" t="s">
        <v>148</v>
      </c>
      <c r="E135" s="140" t="s">
        <v>819</v>
      </c>
      <c r="F135" s="141" t="s">
        <v>820</v>
      </c>
      <c r="G135" s="142" t="s">
        <v>294</v>
      </c>
      <c r="H135" s="143">
        <v>38.42</v>
      </c>
      <c r="I135" s="144"/>
      <c r="J135" s="145">
        <f>ROUND(I135*H135,2)</f>
        <v>0</v>
      </c>
      <c r="K135" s="146"/>
      <c r="L135" s="32"/>
      <c r="M135" s="147" t="s">
        <v>1</v>
      </c>
      <c r="N135" s="148" t="s">
        <v>38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152</v>
      </c>
      <c r="AT135" s="151" t="s">
        <v>148</v>
      </c>
      <c r="AU135" s="151" t="s">
        <v>87</v>
      </c>
      <c r="AY135" s="17" t="s">
        <v>146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7" t="s">
        <v>87</v>
      </c>
      <c r="BK135" s="152">
        <f>ROUND(I135*H135,2)</f>
        <v>0</v>
      </c>
      <c r="BL135" s="17" t="s">
        <v>152</v>
      </c>
      <c r="BM135" s="151" t="s">
        <v>862</v>
      </c>
    </row>
    <row r="136" spans="2:65" s="12" customFormat="1">
      <c r="B136" s="153"/>
      <c r="D136" s="154" t="s">
        <v>154</v>
      </c>
      <c r="E136" s="155" t="s">
        <v>1</v>
      </c>
      <c r="F136" s="156" t="s">
        <v>863</v>
      </c>
      <c r="H136" s="157">
        <v>38.42</v>
      </c>
      <c r="I136" s="158"/>
      <c r="L136" s="153"/>
      <c r="M136" s="159"/>
      <c r="T136" s="160"/>
      <c r="AT136" s="155" t="s">
        <v>154</v>
      </c>
      <c r="AU136" s="155" t="s">
        <v>87</v>
      </c>
      <c r="AV136" s="12" t="s">
        <v>87</v>
      </c>
      <c r="AW136" s="12" t="s">
        <v>28</v>
      </c>
      <c r="AX136" s="12" t="s">
        <v>79</v>
      </c>
      <c r="AY136" s="155" t="s">
        <v>146</v>
      </c>
    </row>
    <row r="137" spans="2:65" s="1" customFormat="1" ht="33" customHeight="1">
      <c r="B137" s="138"/>
      <c r="C137" s="139" t="s">
        <v>184</v>
      </c>
      <c r="D137" s="139" t="s">
        <v>148</v>
      </c>
      <c r="E137" s="140" t="s">
        <v>821</v>
      </c>
      <c r="F137" s="141" t="s">
        <v>822</v>
      </c>
      <c r="G137" s="142" t="s">
        <v>151</v>
      </c>
      <c r="H137" s="143">
        <v>4.6900000000000004</v>
      </c>
      <c r="I137" s="144"/>
      <c r="J137" s="145">
        <f>ROUND(I137*H137,2)</f>
        <v>0</v>
      </c>
      <c r="K137" s="146"/>
      <c r="L137" s="32"/>
      <c r="M137" s="147" t="s">
        <v>1</v>
      </c>
      <c r="N137" s="148" t="s">
        <v>38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152</v>
      </c>
      <c r="AT137" s="151" t="s">
        <v>148</v>
      </c>
      <c r="AU137" s="151" t="s">
        <v>87</v>
      </c>
      <c r="AY137" s="17" t="s">
        <v>146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7" t="s">
        <v>87</v>
      </c>
      <c r="BK137" s="152">
        <f>ROUND(I137*H137,2)</f>
        <v>0</v>
      </c>
      <c r="BL137" s="17" t="s">
        <v>152</v>
      </c>
      <c r="BM137" s="151" t="s">
        <v>864</v>
      </c>
    </row>
    <row r="138" spans="2:65" s="12" customFormat="1">
      <c r="B138" s="153"/>
      <c r="D138" s="154" t="s">
        <v>154</v>
      </c>
      <c r="E138" s="155" t="s">
        <v>1</v>
      </c>
      <c r="F138" s="156" t="s">
        <v>865</v>
      </c>
      <c r="H138" s="157">
        <v>22.6</v>
      </c>
      <c r="I138" s="158"/>
      <c r="L138" s="153"/>
      <c r="M138" s="159"/>
      <c r="T138" s="160"/>
      <c r="AT138" s="155" t="s">
        <v>154</v>
      </c>
      <c r="AU138" s="155" t="s">
        <v>87</v>
      </c>
      <c r="AV138" s="12" t="s">
        <v>87</v>
      </c>
      <c r="AW138" s="12" t="s">
        <v>28</v>
      </c>
      <c r="AX138" s="12" t="s">
        <v>71</v>
      </c>
      <c r="AY138" s="155" t="s">
        <v>146</v>
      </c>
    </row>
    <row r="139" spans="2:65" s="12" customFormat="1">
      <c r="B139" s="153"/>
      <c r="D139" s="154" t="s">
        <v>154</v>
      </c>
      <c r="E139" s="155" t="s">
        <v>1</v>
      </c>
      <c r="F139" s="156" t="s">
        <v>866</v>
      </c>
      <c r="H139" s="157">
        <v>-2.0699999999999998</v>
      </c>
      <c r="I139" s="158"/>
      <c r="L139" s="153"/>
      <c r="M139" s="159"/>
      <c r="T139" s="160"/>
      <c r="AT139" s="155" t="s">
        <v>154</v>
      </c>
      <c r="AU139" s="155" t="s">
        <v>87</v>
      </c>
      <c r="AV139" s="12" t="s">
        <v>87</v>
      </c>
      <c r="AW139" s="12" t="s">
        <v>28</v>
      </c>
      <c r="AX139" s="12" t="s">
        <v>71</v>
      </c>
      <c r="AY139" s="155" t="s">
        <v>146</v>
      </c>
    </row>
    <row r="140" spans="2:65" s="12" customFormat="1">
      <c r="B140" s="153"/>
      <c r="D140" s="154" t="s">
        <v>154</v>
      </c>
      <c r="E140" s="155" t="s">
        <v>1</v>
      </c>
      <c r="F140" s="156" t="s">
        <v>867</v>
      </c>
      <c r="H140" s="157">
        <v>-15.84</v>
      </c>
      <c r="I140" s="158"/>
      <c r="L140" s="153"/>
      <c r="M140" s="159"/>
      <c r="T140" s="160"/>
      <c r="AT140" s="155" t="s">
        <v>154</v>
      </c>
      <c r="AU140" s="155" t="s">
        <v>87</v>
      </c>
      <c r="AV140" s="12" t="s">
        <v>87</v>
      </c>
      <c r="AW140" s="12" t="s">
        <v>28</v>
      </c>
      <c r="AX140" s="12" t="s">
        <v>71</v>
      </c>
      <c r="AY140" s="155" t="s">
        <v>146</v>
      </c>
    </row>
    <row r="141" spans="2:65" s="15" customFormat="1">
      <c r="B141" s="174"/>
      <c r="D141" s="154" t="s">
        <v>154</v>
      </c>
      <c r="E141" s="175" t="s">
        <v>1</v>
      </c>
      <c r="F141" s="176" t="s">
        <v>178</v>
      </c>
      <c r="H141" s="177">
        <v>4.6900000000000013</v>
      </c>
      <c r="I141" s="178"/>
      <c r="L141" s="174"/>
      <c r="M141" s="179"/>
      <c r="T141" s="180"/>
      <c r="AT141" s="175" t="s">
        <v>154</v>
      </c>
      <c r="AU141" s="175" t="s">
        <v>87</v>
      </c>
      <c r="AV141" s="15" t="s">
        <v>152</v>
      </c>
      <c r="AW141" s="15" t="s">
        <v>28</v>
      </c>
      <c r="AX141" s="15" t="s">
        <v>79</v>
      </c>
      <c r="AY141" s="175" t="s">
        <v>146</v>
      </c>
    </row>
    <row r="142" spans="2:65" s="1" customFormat="1" ht="16.5" customHeight="1">
      <c r="B142" s="138"/>
      <c r="C142" s="181" t="s">
        <v>192</v>
      </c>
      <c r="D142" s="181" t="s">
        <v>409</v>
      </c>
      <c r="E142" s="182" t="s">
        <v>823</v>
      </c>
      <c r="F142" s="183" t="s">
        <v>824</v>
      </c>
      <c r="G142" s="184" t="s">
        <v>151</v>
      </c>
      <c r="H142" s="185">
        <v>8.6769999999999996</v>
      </c>
      <c r="I142" s="186"/>
      <c r="J142" s="187">
        <f>ROUND(I142*H142,2)</f>
        <v>0</v>
      </c>
      <c r="K142" s="188"/>
      <c r="L142" s="189"/>
      <c r="M142" s="190" t="s">
        <v>1</v>
      </c>
      <c r="N142" s="191" t="s">
        <v>38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197</v>
      </c>
      <c r="AT142" s="151" t="s">
        <v>409</v>
      </c>
      <c r="AU142" s="151" t="s">
        <v>87</v>
      </c>
      <c r="AY142" s="17" t="s">
        <v>146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87</v>
      </c>
      <c r="BK142" s="152">
        <f>ROUND(I142*H142,2)</f>
        <v>0</v>
      </c>
      <c r="BL142" s="17" t="s">
        <v>152</v>
      </c>
      <c r="BM142" s="151" t="s">
        <v>868</v>
      </c>
    </row>
    <row r="143" spans="2:65" s="12" customFormat="1">
      <c r="B143" s="153"/>
      <c r="D143" s="154" t="s">
        <v>154</v>
      </c>
      <c r="E143" s="155" t="s">
        <v>1</v>
      </c>
      <c r="F143" s="156" t="s">
        <v>869</v>
      </c>
      <c r="H143" s="157">
        <v>8.6769999999999996</v>
      </c>
      <c r="I143" s="158"/>
      <c r="L143" s="153"/>
      <c r="M143" s="159"/>
      <c r="T143" s="160"/>
      <c r="AT143" s="155" t="s">
        <v>154</v>
      </c>
      <c r="AU143" s="155" t="s">
        <v>87</v>
      </c>
      <c r="AV143" s="12" t="s">
        <v>87</v>
      </c>
      <c r="AW143" s="12" t="s">
        <v>28</v>
      </c>
      <c r="AX143" s="12" t="s">
        <v>79</v>
      </c>
      <c r="AY143" s="155" t="s">
        <v>146</v>
      </c>
    </row>
    <row r="144" spans="2:65" s="11" customFormat="1" ht="22.9" customHeight="1">
      <c r="B144" s="126"/>
      <c r="D144" s="127" t="s">
        <v>70</v>
      </c>
      <c r="E144" s="136" t="s">
        <v>152</v>
      </c>
      <c r="F144" s="136" t="s">
        <v>700</v>
      </c>
      <c r="I144" s="129"/>
      <c r="J144" s="137">
        <f>BK144</f>
        <v>0</v>
      </c>
      <c r="L144" s="126"/>
      <c r="M144" s="131"/>
      <c r="P144" s="132">
        <f>SUM(P145:P146)</f>
        <v>0</v>
      </c>
      <c r="R144" s="132">
        <f>SUM(R145:R146)</f>
        <v>0</v>
      </c>
      <c r="T144" s="133">
        <f>SUM(T145:T146)</f>
        <v>0</v>
      </c>
      <c r="AR144" s="127" t="s">
        <v>79</v>
      </c>
      <c r="AT144" s="134" t="s">
        <v>70</v>
      </c>
      <c r="AU144" s="134" t="s">
        <v>79</v>
      </c>
      <c r="AY144" s="127" t="s">
        <v>146</v>
      </c>
      <c r="BK144" s="135">
        <f>SUM(BK145:BK146)</f>
        <v>0</v>
      </c>
    </row>
    <row r="145" spans="2:65" s="1" customFormat="1" ht="37.9" customHeight="1">
      <c r="B145" s="138"/>
      <c r="C145" s="139" t="s">
        <v>197</v>
      </c>
      <c r="D145" s="139" t="s">
        <v>148</v>
      </c>
      <c r="E145" s="140" t="s">
        <v>827</v>
      </c>
      <c r="F145" s="141" t="s">
        <v>828</v>
      </c>
      <c r="G145" s="142" t="s">
        <v>151</v>
      </c>
      <c r="H145" s="143">
        <v>2.0699999999999998</v>
      </c>
      <c r="I145" s="144"/>
      <c r="J145" s="145">
        <f>ROUND(I145*H145,2)</f>
        <v>0</v>
      </c>
      <c r="K145" s="146"/>
      <c r="L145" s="32"/>
      <c r="M145" s="147" t="s">
        <v>1</v>
      </c>
      <c r="N145" s="148" t="s">
        <v>38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152</v>
      </c>
      <c r="AT145" s="151" t="s">
        <v>148</v>
      </c>
      <c r="AU145" s="151" t="s">
        <v>87</v>
      </c>
      <c r="AY145" s="17" t="s">
        <v>146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7" t="s">
        <v>87</v>
      </c>
      <c r="BK145" s="152">
        <f>ROUND(I145*H145,2)</f>
        <v>0</v>
      </c>
      <c r="BL145" s="17" t="s">
        <v>152</v>
      </c>
      <c r="BM145" s="151" t="s">
        <v>870</v>
      </c>
    </row>
    <row r="146" spans="2:65" s="12" customFormat="1">
      <c r="B146" s="153"/>
      <c r="D146" s="154" t="s">
        <v>154</v>
      </c>
      <c r="E146" s="155" t="s">
        <v>1</v>
      </c>
      <c r="F146" s="156" t="s">
        <v>871</v>
      </c>
      <c r="H146" s="157">
        <v>2.0699999999999998</v>
      </c>
      <c r="I146" s="158"/>
      <c r="L146" s="153"/>
      <c r="M146" s="159"/>
      <c r="T146" s="160"/>
      <c r="AT146" s="155" t="s">
        <v>154</v>
      </c>
      <c r="AU146" s="155" t="s">
        <v>87</v>
      </c>
      <c r="AV146" s="12" t="s">
        <v>87</v>
      </c>
      <c r="AW146" s="12" t="s">
        <v>28</v>
      </c>
      <c r="AX146" s="12" t="s">
        <v>79</v>
      </c>
      <c r="AY146" s="155" t="s">
        <v>146</v>
      </c>
    </row>
    <row r="147" spans="2:65" s="11" customFormat="1" ht="22.9" customHeight="1">
      <c r="B147" s="126"/>
      <c r="D147" s="127" t="s">
        <v>70</v>
      </c>
      <c r="E147" s="136" t="s">
        <v>197</v>
      </c>
      <c r="F147" s="136" t="s">
        <v>707</v>
      </c>
      <c r="I147" s="129"/>
      <c r="J147" s="137">
        <f>BK147</f>
        <v>0</v>
      </c>
      <c r="L147" s="126"/>
      <c r="M147" s="131"/>
      <c r="P147" s="132">
        <f>SUM(P148:P150)</f>
        <v>0</v>
      </c>
      <c r="R147" s="132">
        <f>SUM(R148:R150)</f>
        <v>4.68</v>
      </c>
      <c r="T147" s="133">
        <f>SUM(T148:T150)</f>
        <v>0</v>
      </c>
      <c r="AR147" s="127" t="s">
        <v>79</v>
      </c>
      <c r="AT147" s="134" t="s">
        <v>70</v>
      </c>
      <c r="AU147" s="134" t="s">
        <v>79</v>
      </c>
      <c r="AY147" s="127" t="s">
        <v>146</v>
      </c>
      <c r="BK147" s="135">
        <f>SUM(BK148:BK150)</f>
        <v>0</v>
      </c>
    </row>
    <row r="148" spans="2:65" s="1" customFormat="1" ht="24.2" customHeight="1">
      <c r="B148" s="138"/>
      <c r="C148" s="139" t="s">
        <v>201</v>
      </c>
      <c r="D148" s="139" t="s">
        <v>148</v>
      </c>
      <c r="E148" s="140" t="s">
        <v>872</v>
      </c>
      <c r="F148" s="141" t="s">
        <v>873</v>
      </c>
      <c r="G148" s="142" t="s">
        <v>406</v>
      </c>
      <c r="H148" s="143">
        <v>1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38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152</v>
      </c>
      <c r="AT148" s="151" t="s">
        <v>148</v>
      </c>
      <c r="AU148" s="151" t="s">
        <v>87</v>
      </c>
      <c r="AY148" s="17" t="s">
        <v>146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7" t="s">
        <v>87</v>
      </c>
      <c r="BK148" s="152">
        <f>ROUND(I148*H148,2)</f>
        <v>0</v>
      </c>
      <c r="BL148" s="17" t="s">
        <v>152</v>
      </c>
      <c r="BM148" s="151" t="s">
        <v>874</v>
      </c>
    </row>
    <row r="149" spans="2:65" s="1" customFormat="1" ht="16.5" customHeight="1">
      <c r="B149" s="138"/>
      <c r="C149" s="139" t="s">
        <v>207</v>
      </c>
      <c r="D149" s="139" t="s">
        <v>148</v>
      </c>
      <c r="E149" s="140" t="s">
        <v>875</v>
      </c>
      <c r="F149" s="141" t="s">
        <v>876</v>
      </c>
      <c r="G149" s="142" t="s">
        <v>406</v>
      </c>
      <c r="H149" s="143">
        <v>1</v>
      </c>
      <c r="I149" s="144"/>
      <c r="J149" s="145">
        <f>ROUND(I149*H149,2)</f>
        <v>0</v>
      </c>
      <c r="K149" s="146"/>
      <c r="L149" s="32"/>
      <c r="M149" s="147" t="s">
        <v>1</v>
      </c>
      <c r="N149" s="148" t="s">
        <v>38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152</v>
      </c>
      <c r="AT149" s="151" t="s">
        <v>148</v>
      </c>
      <c r="AU149" s="151" t="s">
        <v>87</v>
      </c>
      <c r="AY149" s="17" t="s">
        <v>146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87</v>
      </c>
      <c r="BK149" s="152">
        <f>ROUND(I149*H149,2)</f>
        <v>0</v>
      </c>
      <c r="BL149" s="17" t="s">
        <v>152</v>
      </c>
      <c r="BM149" s="151" t="s">
        <v>877</v>
      </c>
    </row>
    <row r="150" spans="2:65" s="1" customFormat="1" ht="24.2" customHeight="1">
      <c r="B150" s="138"/>
      <c r="C150" s="181" t="s">
        <v>212</v>
      </c>
      <c r="D150" s="181" t="s">
        <v>409</v>
      </c>
      <c r="E150" s="182" t="s">
        <v>878</v>
      </c>
      <c r="F150" s="183" t="s">
        <v>879</v>
      </c>
      <c r="G150" s="184" t="s">
        <v>406</v>
      </c>
      <c r="H150" s="185">
        <v>1</v>
      </c>
      <c r="I150" s="186"/>
      <c r="J150" s="187">
        <f>ROUND(I150*H150,2)</f>
        <v>0</v>
      </c>
      <c r="K150" s="188"/>
      <c r="L150" s="189"/>
      <c r="M150" s="190" t="s">
        <v>1</v>
      </c>
      <c r="N150" s="191" t="s">
        <v>38</v>
      </c>
      <c r="P150" s="149">
        <f>O150*H150</f>
        <v>0</v>
      </c>
      <c r="Q150" s="149">
        <v>4.68</v>
      </c>
      <c r="R150" s="149">
        <f>Q150*H150</f>
        <v>4.68</v>
      </c>
      <c r="S150" s="149">
        <v>0</v>
      </c>
      <c r="T150" s="150">
        <f>S150*H150</f>
        <v>0</v>
      </c>
      <c r="AR150" s="151" t="s">
        <v>197</v>
      </c>
      <c r="AT150" s="151" t="s">
        <v>409</v>
      </c>
      <c r="AU150" s="151" t="s">
        <v>87</v>
      </c>
      <c r="AY150" s="17" t="s">
        <v>146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7" t="s">
        <v>87</v>
      </c>
      <c r="BK150" s="152">
        <f>ROUND(I150*H150,2)</f>
        <v>0</v>
      </c>
      <c r="BL150" s="17" t="s">
        <v>152</v>
      </c>
      <c r="BM150" s="151" t="s">
        <v>880</v>
      </c>
    </row>
    <row r="151" spans="2:65" s="11" customFormat="1" ht="22.9" customHeight="1">
      <c r="B151" s="126"/>
      <c r="D151" s="127" t="s">
        <v>70</v>
      </c>
      <c r="E151" s="136" t="s">
        <v>424</v>
      </c>
      <c r="F151" s="136" t="s">
        <v>425</v>
      </c>
      <c r="I151" s="129"/>
      <c r="J151" s="137">
        <f>BK151</f>
        <v>0</v>
      </c>
      <c r="L151" s="126"/>
      <c r="M151" s="131"/>
      <c r="P151" s="132">
        <f>P152</f>
        <v>0</v>
      </c>
      <c r="R151" s="132">
        <f>R152</f>
        <v>0</v>
      </c>
      <c r="T151" s="133">
        <f>T152</f>
        <v>0</v>
      </c>
      <c r="AR151" s="127" t="s">
        <v>79</v>
      </c>
      <c r="AT151" s="134" t="s">
        <v>70</v>
      </c>
      <c r="AU151" s="134" t="s">
        <v>79</v>
      </c>
      <c r="AY151" s="127" t="s">
        <v>146</v>
      </c>
      <c r="BK151" s="135">
        <f>BK152</f>
        <v>0</v>
      </c>
    </row>
    <row r="152" spans="2:65" s="1" customFormat="1" ht="24.2" customHeight="1">
      <c r="B152" s="138"/>
      <c r="C152" s="139" t="s">
        <v>216</v>
      </c>
      <c r="D152" s="139" t="s">
        <v>148</v>
      </c>
      <c r="E152" s="140" t="s">
        <v>881</v>
      </c>
      <c r="F152" s="141" t="s">
        <v>731</v>
      </c>
      <c r="G152" s="142" t="s">
        <v>294</v>
      </c>
      <c r="H152" s="143">
        <v>4.68</v>
      </c>
      <c r="I152" s="144"/>
      <c r="J152" s="145">
        <f>ROUND(I152*H152,2)</f>
        <v>0</v>
      </c>
      <c r="K152" s="146"/>
      <c r="L152" s="32"/>
      <c r="M152" s="193" t="s">
        <v>1</v>
      </c>
      <c r="N152" s="194" t="s">
        <v>38</v>
      </c>
      <c r="O152" s="195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AR152" s="151" t="s">
        <v>152</v>
      </c>
      <c r="AT152" s="151" t="s">
        <v>148</v>
      </c>
      <c r="AU152" s="151" t="s">
        <v>87</v>
      </c>
      <c r="AY152" s="17" t="s">
        <v>146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7" t="s">
        <v>87</v>
      </c>
      <c r="BK152" s="152">
        <f>ROUND(I152*H152,2)</f>
        <v>0</v>
      </c>
      <c r="BL152" s="17" t="s">
        <v>152</v>
      </c>
      <c r="BM152" s="151" t="s">
        <v>882</v>
      </c>
    </row>
    <row r="153" spans="2:65" s="1" customFormat="1" ht="6.95" customHeight="1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2"/>
    </row>
  </sheetData>
  <autoFilter ref="C124:K152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0"/>
  <sheetViews>
    <sheetView showGridLines="0" topLeftCell="A17" workbookViewId="0">
      <selection activeCell="I40" sqref="I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ht="12" customHeight="1">
      <c r="B8" s="20"/>
      <c r="D8" s="27" t="s">
        <v>109</v>
      </c>
      <c r="L8" s="20"/>
    </row>
    <row r="9" spans="2:46" s="1" customFormat="1" ht="16.5" customHeight="1">
      <c r="B9" s="32"/>
      <c r="E9" s="270" t="s">
        <v>883</v>
      </c>
      <c r="F9" s="269"/>
      <c r="G9" s="269"/>
      <c r="H9" s="269"/>
      <c r="L9" s="32"/>
    </row>
    <row r="10" spans="2:46" s="1" customFormat="1" ht="12" customHeight="1">
      <c r="B10" s="32"/>
      <c r="D10" s="27" t="s">
        <v>653</v>
      </c>
      <c r="L10" s="32"/>
    </row>
    <row r="11" spans="2:46" s="1" customFormat="1" ht="16.5" customHeight="1">
      <c r="B11" s="32"/>
      <c r="E11" s="241" t="s">
        <v>884</v>
      </c>
      <c r="F11" s="269"/>
      <c r="G11" s="269"/>
      <c r="H11" s="26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15</v>
      </c>
      <c r="F13" s="25" t="s">
        <v>1</v>
      </c>
      <c r="I13" s="27" t="s">
        <v>16</v>
      </c>
      <c r="J13" s="25" t="s">
        <v>1</v>
      </c>
      <c r="L13" s="32"/>
    </row>
    <row r="14" spans="2:46" s="1" customFormat="1" ht="12" customHeight="1">
      <c r="B14" s="32"/>
      <c r="D14" s="27" t="s">
        <v>17</v>
      </c>
      <c r="F14" s="25" t="s">
        <v>18</v>
      </c>
      <c r="I14" s="27" t="s">
        <v>19</v>
      </c>
      <c r="J14" s="55" t="str">
        <f>'Rekapitulácia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20</v>
      </c>
      <c r="I16" s="27" t="s">
        <v>21</v>
      </c>
      <c r="J16" s="25" t="s">
        <v>1</v>
      </c>
      <c r="L16" s="32"/>
    </row>
    <row r="17" spans="2:12" s="1" customFormat="1" ht="18" customHeight="1">
      <c r="B17" s="32"/>
      <c r="E17" s="25" t="s">
        <v>22</v>
      </c>
      <c r="I17" s="27" t="s">
        <v>23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24</v>
      </c>
      <c r="I19" s="27" t="s">
        <v>21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2" t="str">
        <f>'Rekapitulácia stavby'!E14</f>
        <v>Vyplň údaj</v>
      </c>
      <c r="F20" s="246"/>
      <c r="G20" s="246"/>
      <c r="H20" s="246"/>
      <c r="I20" s="27" t="s">
        <v>23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26</v>
      </c>
      <c r="I22" s="27" t="s">
        <v>21</v>
      </c>
      <c r="J22" s="25" t="s">
        <v>1</v>
      </c>
      <c r="L22" s="32"/>
    </row>
    <row r="23" spans="2:12" s="1" customFormat="1" ht="18" customHeight="1">
      <c r="B23" s="32"/>
      <c r="E23" s="25" t="s">
        <v>27</v>
      </c>
      <c r="I23" s="27" t="s">
        <v>23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29</v>
      </c>
      <c r="I25" s="27" t="s">
        <v>21</v>
      </c>
      <c r="J25" s="25" t="s">
        <v>1</v>
      </c>
      <c r="L25" s="32"/>
    </row>
    <row r="26" spans="2:12" s="1" customFormat="1" ht="18" customHeight="1">
      <c r="B26" s="32"/>
      <c r="E26" s="25" t="s">
        <v>30</v>
      </c>
      <c r="I26" s="27" t="s">
        <v>23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2"/>
      <c r="E29" s="250" t="s">
        <v>1</v>
      </c>
      <c r="F29" s="250"/>
      <c r="G29" s="250"/>
      <c r="H29" s="250"/>
      <c r="L29" s="92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3" t="s">
        <v>32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5" customHeight="1">
      <c r="B35" s="32"/>
      <c r="D35" s="58" t="s">
        <v>36</v>
      </c>
      <c r="E35" s="37" t="s">
        <v>37</v>
      </c>
      <c r="F35" s="94">
        <f>ROUND((SUM(BE125:BE189)),  2)</f>
        <v>0</v>
      </c>
      <c r="G35" s="95"/>
      <c r="H35" s="95"/>
      <c r="I35" s="96">
        <v>0.23</v>
      </c>
      <c r="J35" s="94">
        <f>ROUND(((SUM(BE125:BE189))*I35),  2)</f>
        <v>0</v>
      </c>
      <c r="L35" s="32"/>
    </row>
    <row r="36" spans="2:12" s="1" customFormat="1" ht="14.45" customHeight="1">
      <c r="B36" s="32"/>
      <c r="E36" s="37" t="s">
        <v>38</v>
      </c>
      <c r="F36" s="94">
        <f>ROUND((SUM(BF125:BF189)),  2)</f>
        <v>0</v>
      </c>
      <c r="G36" s="95"/>
      <c r="H36" s="95"/>
      <c r="I36" s="96">
        <v>0.23</v>
      </c>
      <c r="J36" s="94">
        <f>ROUND(((SUM(BF125:BF189))*I36),  2)</f>
        <v>0</v>
      </c>
      <c r="L36" s="32"/>
    </row>
    <row r="37" spans="2:12" s="1" customFormat="1" ht="14.45" hidden="1" customHeight="1">
      <c r="B37" s="32"/>
      <c r="E37" s="27" t="s">
        <v>39</v>
      </c>
      <c r="F37" s="88">
        <f>ROUND((SUM(BG125:BG189)),  2)</f>
        <v>0</v>
      </c>
      <c r="I37" s="97">
        <v>0.2</v>
      </c>
      <c r="J37" s="88">
        <f>0</f>
        <v>0</v>
      </c>
      <c r="L37" s="32"/>
    </row>
    <row r="38" spans="2:12" s="1" customFormat="1" ht="14.45" hidden="1" customHeight="1">
      <c r="B38" s="32"/>
      <c r="E38" s="27" t="s">
        <v>40</v>
      </c>
      <c r="F38" s="88">
        <f>ROUND((SUM(BH125:BH189)),  2)</f>
        <v>0</v>
      </c>
      <c r="I38" s="97">
        <v>0.2</v>
      </c>
      <c r="J38" s="88">
        <f>0</f>
        <v>0</v>
      </c>
      <c r="L38" s="32"/>
    </row>
    <row r="39" spans="2:12" s="1" customFormat="1" ht="14.45" hidden="1" customHeight="1">
      <c r="B39" s="32"/>
      <c r="E39" s="37" t="s">
        <v>41</v>
      </c>
      <c r="F39" s="94">
        <f>ROUND((SUM(BI125:BI189)),  2)</f>
        <v>0</v>
      </c>
      <c r="G39" s="95"/>
      <c r="H39" s="95"/>
      <c r="I39" s="96">
        <v>0</v>
      </c>
      <c r="J39" s="9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42</v>
      </c>
      <c r="E41" s="60"/>
      <c r="F41" s="60"/>
      <c r="G41" s="100" t="s">
        <v>43</v>
      </c>
      <c r="H41" s="101" t="s">
        <v>44</v>
      </c>
      <c r="I41" s="60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13</v>
      </c>
      <c r="L84" s="32"/>
    </row>
    <row r="85" spans="2:12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12" ht="12" customHeight="1">
      <c r="B86" s="20"/>
      <c r="C86" s="27" t="s">
        <v>109</v>
      </c>
      <c r="L86" s="20"/>
    </row>
    <row r="87" spans="2:12" s="1" customFormat="1" ht="16.5" customHeight="1">
      <c r="B87" s="32"/>
      <c r="E87" s="270" t="s">
        <v>883</v>
      </c>
      <c r="F87" s="269"/>
      <c r="G87" s="269"/>
      <c r="H87" s="269"/>
      <c r="L87" s="32"/>
    </row>
    <row r="88" spans="2:12" s="1" customFormat="1" ht="12" customHeight="1">
      <c r="B88" s="32"/>
      <c r="C88" s="27" t="s">
        <v>653</v>
      </c>
      <c r="L88" s="32"/>
    </row>
    <row r="89" spans="2:12" s="1" customFormat="1" ht="16.5" customHeight="1">
      <c r="B89" s="32"/>
      <c r="E89" s="241" t="str">
        <f>E11</f>
        <v>1.3 - Elektroinštalácia + prípojka NN</v>
      </c>
      <c r="F89" s="269"/>
      <c r="G89" s="269"/>
      <c r="H89" s="26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17</v>
      </c>
      <c r="F91" s="25" t="str">
        <f>F14</f>
        <v>Dežerice</v>
      </c>
      <c r="I91" s="27" t="s">
        <v>19</v>
      </c>
      <c r="J91" s="55" t="str">
        <f>IF(J14="","",J14)</f>
        <v>Vyplň údaj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20</v>
      </c>
      <c r="F93" s="25" t="str">
        <f>E17</f>
        <v>Peter Viktorín, Dežerice</v>
      </c>
      <c r="I93" s="27" t="s">
        <v>26</v>
      </c>
      <c r="J93" s="30" t="str">
        <f>E23</f>
        <v>Miriam Kuchťáková</v>
      </c>
      <c r="L93" s="32"/>
    </row>
    <row r="94" spans="2:12" s="1" customFormat="1" ht="25.7" customHeight="1">
      <c r="B94" s="32"/>
      <c r="C94" s="27" t="s">
        <v>24</v>
      </c>
      <c r="F94" s="25" t="str">
        <f>IF(E20="","",E20)</f>
        <v>Vyplň údaj</v>
      </c>
      <c r="I94" s="27" t="s">
        <v>29</v>
      </c>
      <c r="J94" s="30" t="str">
        <f>E26</f>
        <v>Ing. Bodnárová Glasová Marcela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112</v>
      </c>
      <c r="D96" s="98"/>
      <c r="E96" s="98"/>
      <c r="F96" s="98"/>
      <c r="G96" s="98"/>
      <c r="H96" s="98"/>
      <c r="I96" s="98"/>
      <c r="J96" s="107" t="s">
        <v>113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114</v>
      </c>
      <c r="J98" s="69">
        <f>J125</f>
        <v>0</v>
      </c>
      <c r="L98" s="32"/>
      <c r="AU98" s="17" t="s">
        <v>115</v>
      </c>
    </row>
    <row r="99" spans="2:47" s="8" customFormat="1" ht="24.95" customHeight="1">
      <c r="B99" s="109"/>
      <c r="D99" s="110" t="s">
        <v>129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47" s="9" customFormat="1" ht="19.899999999999999" customHeight="1">
      <c r="B100" s="113"/>
      <c r="D100" s="114" t="s">
        <v>663</v>
      </c>
      <c r="E100" s="115"/>
      <c r="F100" s="115"/>
      <c r="G100" s="115"/>
      <c r="H100" s="115"/>
      <c r="I100" s="115"/>
      <c r="J100" s="116">
        <f>J127</f>
        <v>0</v>
      </c>
      <c r="L100" s="113"/>
    </row>
    <row r="101" spans="2:47" s="9" customFormat="1" ht="19.899999999999999" customHeight="1">
      <c r="B101" s="113"/>
      <c r="D101" s="114" t="s">
        <v>885</v>
      </c>
      <c r="E101" s="115"/>
      <c r="F101" s="115"/>
      <c r="G101" s="115"/>
      <c r="H101" s="115"/>
      <c r="I101" s="115"/>
      <c r="J101" s="116">
        <f>J170</f>
        <v>0</v>
      </c>
      <c r="L101" s="113"/>
    </row>
    <row r="102" spans="2:47" s="9" customFormat="1" ht="19.899999999999999" customHeight="1">
      <c r="B102" s="113"/>
      <c r="D102" s="114" t="s">
        <v>886</v>
      </c>
      <c r="E102" s="115"/>
      <c r="F102" s="115"/>
      <c r="G102" s="115"/>
      <c r="H102" s="115"/>
      <c r="I102" s="115"/>
      <c r="J102" s="116">
        <f>J183</f>
        <v>0</v>
      </c>
      <c r="L102" s="113"/>
    </row>
    <row r="103" spans="2:47" s="8" customFormat="1" ht="24.95" customHeight="1">
      <c r="B103" s="109"/>
      <c r="D103" s="110" t="s">
        <v>887</v>
      </c>
      <c r="E103" s="111"/>
      <c r="F103" s="111"/>
      <c r="G103" s="111"/>
      <c r="H103" s="111"/>
      <c r="I103" s="111"/>
      <c r="J103" s="112">
        <f>J185</f>
        <v>0</v>
      </c>
      <c r="L103" s="109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132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13</v>
      </c>
      <c r="L112" s="32"/>
    </row>
    <row r="113" spans="2:65" s="1" customFormat="1" ht="16.5" customHeight="1">
      <c r="B113" s="32"/>
      <c r="E113" s="270" t="str">
        <f>E7</f>
        <v>Maštal pre mladý dobytok, jalovice, býky a výkrmový dobytok</v>
      </c>
      <c r="F113" s="271"/>
      <c r="G113" s="271"/>
      <c r="H113" s="271"/>
      <c r="L113" s="32"/>
    </row>
    <row r="114" spans="2:65" ht="12" customHeight="1">
      <c r="B114" s="20"/>
      <c r="C114" s="27" t="s">
        <v>109</v>
      </c>
      <c r="L114" s="20"/>
    </row>
    <row r="115" spans="2:65" s="1" customFormat="1" ht="16.5" customHeight="1">
      <c r="B115" s="32"/>
      <c r="E115" s="270" t="s">
        <v>883</v>
      </c>
      <c r="F115" s="269"/>
      <c r="G115" s="269"/>
      <c r="H115" s="269"/>
      <c r="L115" s="32"/>
    </row>
    <row r="116" spans="2:65" s="1" customFormat="1" ht="12" customHeight="1">
      <c r="B116" s="32"/>
      <c r="C116" s="27" t="s">
        <v>653</v>
      </c>
      <c r="L116" s="32"/>
    </row>
    <row r="117" spans="2:65" s="1" customFormat="1" ht="16.5" customHeight="1">
      <c r="B117" s="32"/>
      <c r="E117" s="241" t="str">
        <f>E11</f>
        <v>1.3 - Elektroinštalácia + prípojka NN</v>
      </c>
      <c r="F117" s="269"/>
      <c r="G117" s="269"/>
      <c r="H117" s="26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17</v>
      </c>
      <c r="F119" s="25" t="str">
        <f>F14</f>
        <v>Dežerice</v>
      </c>
      <c r="I119" s="27" t="s">
        <v>19</v>
      </c>
      <c r="J119" s="55" t="str">
        <f>IF(J14="","",J14)</f>
        <v>Vyplň údaj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20</v>
      </c>
      <c r="F121" s="25" t="str">
        <f>E17</f>
        <v>Peter Viktorín, Dežerice</v>
      </c>
      <c r="I121" s="27" t="s">
        <v>26</v>
      </c>
      <c r="J121" s="30" t="str">
        <f>E23</f>
        <v>Miriam Kuchťáková</v>
      </c>
      <c r="L121" s="32"/>
    </row>
    <row r="122" spans="2:65" s="1" customFormat="1" ht="25.7" customHeight="1">
      <c r="B122" s="32"/>
      <c r="C122" s="27" t="s">
        <v>24</v>
      </c>
      <c r="F122" s="25" t="str">
        <f>IF(E20="","",E20)</f>
        <v>Vyplň údaj</v>
      </c>
      <c r="I122" s="27" t="s">
        <v>29</v>
      </c>
      <c r="J122" s="30" t="str">
        <f>E26</f>
        <v>Ing. Bodnárová Glasová Marcela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7"/>
      <c r="C124" s="118" t="s">
        <v>133</v>
      </c>
      <c r="D124" s="119" t="s">
        <v>57</v>
      </c>
      <c r="E124" s="119" t="s">
        <v>53</v>
      </c>
      <c r="F124" s="119" t="s">
        <v>54</v>
      </c>
      <c r="G124" s="119" t="s">
        <v>134</v>
      </c>
      <c r="H124" s="119" t="s">
        <v>135</v>
      </c>
      <c r="I124" s="119" t="s">
        <v>136</v>
      </c>
      <c r="J124" s="120" t="s">
        <v>113</v>
      </c>
      <c r="K124" s="121" t="s">
        <v>137</v>
      </c>
      <c r="L124" s="117"/>
      <c r="M124" s="62" t="s">
        <v>1</v>
      </c>
      <c r="N124" s="63" t="s">
        <v>36</v>
      </c>
      <c r="O124" s="63" t="s">
        <v>138</v>
      </c>
      <c r="P124" s="63" t="s">
        <v>139</v>
      </c>
      <c r="Q124" s="63" t="s">
        <v>140</v>
      </c>
      <c r="R124" s="63" t="s">
        <v>141</v>
      </c>
      <c r="S124" s="63" t="s">
        <v>142</v>
      </c>
      <c r="T124" s="64" t="s">
        <v>143</v>
      </c>
    </row>
    <row r="125" spans="2:65" s="1" customFormat="1" ht="22.9" customHeight="1">
      <c r="B125" s="32"/>
      <c r="C125" s="67" t="s">
        <v>114</v>
      </c>
      <c r="J125" s="122">
        <f>BK125</f>
        <v>0</v>
      </c>
      <c r="L125" s="32"/>
      <c r="M125" s="65"/>
      <c r="N125" s="56"/>
      <c r="O125" s="56"/>
      <c r="P125" s="123">
        <f>P126+P185</f>
        <v>0</v>
      </c>
      <c r="Q125" s="56"/>
      <c r="R125" s="123">
        <f>R126+R185</f>
        <v>16.41508</v>
      </c>
      <c r="S125" s="56"/>
      <c r="T125" s="124">
        <f>T126+T185</f>
        <v>0</v>
      </c>
      <c r="AT125" s="17" t="s">
        <v>70</v>
      </c>
      <c r="AU125" s="17" t="s">
        <v>115</v>
      </c>
      <c r="BK125" s="125">
        <f>BK126+BK185</f>
        <v>0</v>
      </c>
    </row>
    <row r="126" spans="2:65" s="11" customFormat="1" ht="25.9" customHeight="1">
      <c r="B126" s="126"/>
      <c r="D126" s="127" t="s">
        <v>70</v>
      </c>
      <c r="E126" s="128" t="s">
        <v>409</v>
      </c>
      <c r="F126" s="128" t="s">
        <v>602</v>
      </c>
      <c r="I126" s="129"/>
      <c r="J126" s="130">
        <f>BK126</f>
        <v>0</v>
      </c>
      <c r="L126" s="126"/>
      <c r="M126" s="131"/>
      <c r="P126" s="132">
        <f>P127+P170+P183</f>
        <v>0</v>
      </c>
      <c r="R126" s="132">
        <f>R127+R170+R183</f>
        <v>16.41508</v>
      </c>
      <c r="T126" s="133">
        <f>T127+T170+T183</f>
        <v>0</v>
      </c>
      <c r="AR126" s="127" t="s">
        <v>161</v>
      </c>
      <c r="AT126" s="134" t="s">
        <v>70</v>
      </c>
      <c r="AU126" s="134" t="s">
        <v>71</v>
      </c>
      <c r="AY126" s="127" t="s">
        <v>146</v>
      </c>
      <c r="BK126" s="135">
        <f>BK127+BK170+BK183</f>
        <v>0</v>
      </c>
    </row>
    <row r="127" spans="2:65" s="11" customFormat="1" ht="22.9" customHeight="1">
      <c r="B127" s="126"/>
      <c r="D127" s="127" t="s">
        <v>70</v>
      </c>
      <c r="E127" s="136" t="s">
        <v>767</v>
      </c>
      <c r="F127" s="136" t="s">
        <v>768</v>
      </c>
      <c r="I127" s="129"/>
      <c r="J127" s="137">
        <f>BK127</f>
        <v>0</v>
      </c>
      <c r="L127" s="126"/>
      <c r="M127" s="131"/>
      <c r="P127" s="132">
        <f>SUM(P128:P169)</f>
        <v>0</v>
      </c>
      <c r="R127" s="132">
        <f>SUM(R128:R169)</f>
        <v>0.41137999999999991</v>
      </c>
      <c r="T127" s="133">
        <f>SUM(T128:T169)</f>
        <v>0</v>
      </c>
      <c r="AR127" s="127" t="s">
        <v>161</v>
      </c>
      <c r="AT127" s="134" t="s">
        <v>70</v>
      </c>
      <c r="AU127" s="134" t="s">
        <v>79</v>
      </c>
      <c r="AY127" s="127" t="s">
        <v>146</v>
      </c>
      <c r="BK127" s="135">
        <f>SUM(BK128:BK169)</f>
        <v>0</v>
      </c>
    </row>
    <row r="128" spans="2:65" s="1" customFormat="1" ht="21.75" customHeight="1">
      <c r="B128" s="138"/>
      <c r="C128" s="139" t="s">
        <v>79</v>
      </c>
      <c r="D128" s="139" t="s">
        <v>148</v>
      </c>
      <c r="E128" s="140" t="s">
        <v>888</v>
      </c>
      <c r="F128" s="141" t="s">
        <v>889</v>
      </c>
      <c r="G128" s="142" t="s">
        <v>416</v>
      </c>
      <c r="H128" s="143">
        <v>75</v>
      </c>
      <c r="I128" s="144"/>
      <c r="J128" s="145">
        <f t="shared" ref="J128:J138" si="0">ROUND(I128*H128,2)</f>
        <v>0</v>
      </c>
      <c r="K128" s="146"/>
      <c r="L128" s="32"/>
      <c r="M128" s="147" t="s">
        <v>1</v>
      </c>
      <c r="N128" s="148" t="s">
        <v>38</v>
      </c>
      <c r="P128" s="149">
        <f t="shared" ref="P128:P138" si="1">O128*H128</f>
        <v>0</v>
      </c>
      <c r="Q128" s="149">
        <v>0</v>
      </c>
      <c r="R128" s="149">
        <f t="shared" ref="R128:R138" si="2">Q128*H128</f>
        <v>0</v>
      </c>
      <c r="S128" s="149">
        <v>0</v>
      </c>
      <c r="T128" s="150">
        <f t="shared" ref="T128:T138" si="3">S128*H128</f>
        <v>0</v>
      </c>
      <c r="AR128" s="151" t="s">
        <v>567</v>
      </c>
      <c r="AT128" s="151" t="s">
        <v>148</v>
      </c>
      <c r="AU128" s="151" t="s">
        <v>87</v>
      </c>
      <c r="AY128" s="17" t="s">
        <v>146</v>
      </c>
      <c r="BE128" s="152">
        <f t="shared" ref="BE128:BE138" si="4">IF(N128="základná",J128,0)</f>
        <v>0</v>
      </c>
      <c r="BF128" s="152">
        <f t="shared" ref="BF128:BF138" si="5">IF(N128="znížená",J128,0)</f>
        <v>0</v>
      </c>
      <c r="BG128" s="152">
        <f t="shared" ref="BG128:BG138" si="6">IF(N128="zákl. prenesená",J128,0)</f>
        <v>0</v>
      </c>
      <c r="BH128" s="152">
        <f t="shared" ref="BH128:BH138" si="7">IF(N128="zníž. prenesená",J128,0)</f>
        <v>0</v>
      </c>
      <c r="BI128" s="152">
        <f t="shared" ref="BI128:BI138" si="8">IF(N128="nulová",J128,0)</f>
        <v>0</v>
      </c>
      <c r="BJ128" s="17" t="s">
        <v>87</v>
      </c>
      <c r="BK128" s="152">
        <f t="shared" ref="BK128:BK138" si="9">ROUND(I128*H128,2)</f>
        <v>0</v>
      </c>
      <c r="BL128" s="17" t="s">
        <v>567</v>
      </c>
      <c r="BM128" s="151" t="s">
        <v>890</v>
      </c>
    </row>
    <row r="129" spans="2:65" s="1" customFormat="1" ht="16.5" customHeight="1">
      <c r="B129" s="138"/>
      <c r="C129" s="181" t="s">
        <v>87</v>
      </c>
      <c r="D129" s="181" t="s">
        <v>409</v>
      </c>
      <c r="E129" s="182" t="s">
        <v>891</v>
      </c>
      <c r="F129" s="183" t="s">
        <v>892</v>
      </c>
      <c r="G129" s="184" t="s">
        <v>416</v>
      </c>
      <c r="H129" s="185">
        <v>75</v>
      </c>
      <c r="I129" s="186"/>
      <c r="J129" s="187">
        <f t="shared" si="0"/>
        <v>0</v>
      </c>
      <c r="K129" s="188"/>
      <c r="L129" s="189"/>
      <c r="M129" s="190" t="s">
        <v>1</v>
      </c>
      <c r="N129" s="191" t="s">
        <v>38</v>
      </c>
      <c r="P129" s="149">
        <f t="shared" si="1"/>
        <v>0</v>
      </c>
      <c r="Q129" s="149">
        <v>1.7000000000000001E-4</v>
      </c>
      <c r="R129" s="149">
        <f t="shared" si="2"/>
        <v>1.2750000000000001E-2</v>
      </c>
      <c r="S129" s="149">
        <v>0</v>
      </c>
      <c r="T129" s="150">
        <f t="shared" si="3"/>
        <v>0</v>
      </c>
      <c r="AR129" s="151" t="s">
        <v>617</v>
      </c>
      <c r="AT129" s="151" t="s">
        <v>409</v>
      </c>
      <c r="AU129" s="151" t="s">
        <v>87</v>
      </c>
      <c r="AY129" s="17" t="s">
        <v>146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7" t="s">
        <v>87</v>
      </c>
      <c r="BK129" s="152">
        <f t="shared" si="9"/>
        <v>0</v>
      </c>
      <c r="BL129" s="17" t="s">
        <v>617</v>
      </c>
      <c r="BM129" s="151" t="s">
        <v>893</v>
      </c>
    </row>
    <row r="130" spans="2:65" s="1" customFormat="1" ht="24.2" customHeight="1">
      <c r="B130" s="138"/>
      <c r="C130" s="139" t="s">
        <v>161</v>
      </c>
      <c r="D130" s="139" t="s">
        <v>148</v>
      </c>
      <c r="E130" s="140" t="s">
        <v>894</v>
      </c>
      <c r="F130" s="141" t="s">
        <v>895</v>
      </c>
      <c r="G130" s="142" t="s">
        <v>416</v>
      </c>
      <c r="H130" s="143">
        <v>45</v>
      </c>
      <c r="I130" s="144"/>
      <c r="J130" s="145">
        <f t="shared" si="0"/>
        <v>0</v>
      </c>
      <c r="K130" s="146"/>
      <c r="L130" s="32"/>
      <c r="M130" s="147" t="s">
        <v>1</v>
      </c>
      <c r="N130" s="148" t="s">
        <v>38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567</v>
      </c>
      <c r="AT130" s="151" t="s">
        <v>148</v>
      </c>
      <c r="AU130" s="151" t="s">
        <v>87</v>
      </c>
      <c r="AY130" s="17" t="s">
        <v>146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7" t="s">
        <v>87</v>
      </c>
      <c r="BK130" s="152">
        <f t="shared" si="9"/>
        <v>0</v>
      </c>
      <c r="BL130" s="17" t="s">
        <v>567</v>
      </c>
      <c r="BM130" s="151" t="s">
        <v>896</v>
      </c>
    </row>
    <row r="131" spans="2:65" s="1" customFormat="1" ht="16.5" customHeight="1">
      <c r="B131" s="138"/>
      <c r="C131" s="181" t="s">
        <v>152</v>
      </c>
      <c r="D131" s="181" t="s">
        <v>409</v>
      </c>
      <c r="E131" s="182" t="s">
        <v>897</v>
      </c>
      <c r="F131" s="183" t="s">
        <v>898</v>
      </c>
      <c r="G131" s="184" t="s">
        <v>416</v>
      </c>
      <c r="H131" s="185">
        <v>45</v>
      </c>
      <c r="I131" s="186"/>
      <c r="J131" s="187">
        <f t="shared" si="0"/>
        <v>0</v>
      </c>
      <c r="K131" s="188"/>
      <c r="L131" s="189"/>
      <c r="M131" s="190" t="s">
        <v>1</v>
      </c>
      <c r="N131" s="191" t="s">
        <v>38</v>
      </c>
      <c r="P131" s="149">
        <f t="shared" si="1"/>
        <v>0</v>
      </c>
      <c r="Q131" s="149">
        <v>2.0000000000000002E-5</v>
      </c>
      <c r="R131" s="149">
        <f t="shared" si="2"/>
        <v>9.0000000000000008E-4</v>
      </c>
      <c r="S131" s="149">
        <v>0</v>
      </c>
      <c r="T131" s="150">
        <f t="shared" si="3"/>
        <v>0</v>
      </c>
      <c r="AR131" s="151" t="s">
        <v>617</v>
      </c>
      <c r="AT131" s="151" t="s">
        <v>409</v>
      </c>
      <c r="AU131" s="151" t="s">
        <v>87</v>
      </c>
      <c r="AY131" s="17" t="s">
        <v>146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7" t="s">
        <v>87</v>
      </c>
      <c r="BK131" s="152">
        <f t="shared" si="9"/>
        <v>0</v>
      </c>
      <c r="BL131" s="17" t="s">
        <v>617</v>
      </c>
      <c r="BM131" s="151" t="s">
        <v>899</v>
      </c>
    </row>
    <row r="132" spans="2:65" s="1" customFormat="1" ht="21.75" customHeight="1">
      <c r="B132" s="138"/>
      <c r="C132" s="139" t="s">
        <v>179</v>
      </c>
      <c r="D132" s="139" t="s">
        <v>148</v>
      </c>
      <c r="E132" s="140" t="s">
        <v>900</v>
      </c>
      <c r="F132" s="141" t="s">
        <v>901</v>
      </c>
      <c r="G132" s="142" t="s">
        <v>416</v>
      </c>
      <c r="H132" s="143">
        <v>60</v>
      </c>
      <c r="I132" s="144"/>
      <c r="J132" s="145">
        <f t="shared" si="0"/>
        <v>0</v>
      </c>
      <c r="K132" s="146"/>
      <c r="L132" s="32"/>
      <c r="M132" s="147" t="s">
        <v>1</v>
      </c>
      <c r="N132" s="148" t="s">
        <v>38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567</v>
      </c>
      <c r="AT132" s="151" t="s">
        <v>148</v>
      </c>
      <c r="AU132" s="151" t="s">
        <v>87</v>
      </c>
      <c r="AY132" s="17" t="s">
        <v>146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7" t="s">
        <v>87</v>
      </c>
      <c r="BK132" s="152">
        <f t="shared" si="9"/>
        <v>0</v>
      </c>
      <c r="BL132" s="17" t="s">
        <v>567</v>
      </c>
      <c r="BM132" s="151" t="s">
        <v>902</v>
      </c>
    </row>
    <row r="133" spans="2:65" s="1" customFormat="1" ht="16.5" customHeight="1">
      <c r="B133" s="138"/>
      <c r="C133" s="181" t="s">
        <v>184</v>
      </c>
      <c r="D133" s="181" t="s">
        <v>409</v>
      </c>
      <c r="E133" s="182" t="s">
        <v>903</v>
      </c>
      <c r="F133" s="183" t="s">
        <v>904</v>
      </c>
      <c r="G133" s="184" t="s">
        <v>608</v>
      </c>
      <c r="H133" s="185">
        <v>60</v>
      </c>
      <c r="I133" s="186"/>
      <c r="J133" s="187">
        <f t="shared" si="0"/>
        <v>0</v>
      </c>
      <c r="K133" s="188"/>
      <c r="L133" s="189"/>
      <c r="M133" s="190" t="s">
        <v>1</v>
      </c>
      <c r="N133" s="191" t="s">
        <v>38</v>
      </c>
      <c r="P133" s="149">
        <f t="shared" si="1"/>
        <v>0</v>
      </c>
      <c r="Q133" s="149">
        <v>1E-3</v>
      </c>
      <c r="R133" s="149">
        <f t="shared" si="2"/>
        <v>0.06</v>
      </c>
      <c r="S133" s="149">
        <v>0</v>
      </c>
      <c r="T133" s="150">
        <f t="shared" si="3"/>
        <v>0</v>
      </c>
      <c r="AR133" s="151" t="s">
        <v>617</v>
      </c>
      <c r="AT133" s="151" t="s">
        <v>409</v>
      </c>
      <c r="AU133" s="151" t="s">
        <v>87</v>
      </c>
      <c r="AY133" s="17" t="s">
        <v>146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7" t="s">
        <v>87</v>
      </c>
      <c r="BK133" s="152">
        <f t="shared" si="9"/>
        <v>0</v>
      </c>
      <c r="BL133" s="17" t="s">
        <v>617</v>
      </c>
      <c r="BM133" s="151" t="s">
        <v>905</v>
      </c>
    </row>
    <row r="134" spans="2:65" s="1" customFormat="1" ht="24.2" customHeight="1">
      <c r="B134" s="138"/>
      <c r="C134" s="139" t="s">
        <v>192</v>
      </c>
      <c r="D134" s="139" t="s">
        <v>148</v>
      </c>
      <c r="E134" s="140" t="s">
        <v>906</v>
      </c>
      <c r="F134" s="141" t="s">
        <v>907</v>
      </c>
      <c r="G134" s="142" t="s">
        <v>406</v>
      </c>
      <c r="H134" s="143">
        <v>2</v>
      </c>
      <c r="I134" s="144"/>
      <c r="J134" s="145">
        <f t="shared" si="0"/>
        <v>0</v>
      </c>
      <c r="K134" s="146"/>
      <c r="L134" s="32"/>
      <c r="M134" s="147" t="s">
        <v>1</v>
      </c>
      <c r="N134" s="148" t="s">
        <v>38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567</v>
      </c>
      <c r="AT134" s="151" t="s">
        <v>148</v>
      </c>
      <c r="AU134" s="151" t="s">
        <v>87</v>
      </c>
      <c r="AY134" s="17" t="s">
        <v>146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7" t="s">
        <v>87</v>
      </c>
      <c r="BK134" s="152">
        <f t="shared" si="9"/>
        <v>0</v>
      </c>
      <c r="BL134" s="17" t="s">
        <v>567</v>
      </c>
      <c r="BM134" s="151" t="s">
        <v>908</v>
      </c>
    </row>
    <row r="135" spans="2:65" s="1" customFormat="1" ht="16.5" customHeight="1">
      <c r="B135" s="138"/>
      <c r="C135" s="181" t="s">
        <v>197</v>
      </c>
      <c r="D135" s="181" t="s">
        <v>409</v>
      </c>
      <c r="E135" s="182" t="s">
        <v>909</v>
      </c>
      <c r="F135" s="183" t="s">
        <v>910</v>
      </c>
      <c r="G135" s="184" t="s">
        <v>406</v>
      </c>
      <c r="H135" s="185">
        <v>2</v>
      </c>
      <c r="I135" s="186"/>
      <c r="J135" s="187">
        <f t="shared" si="0"/>
        <v>0</v>
      </c>
      <c r="K135" s="188"/>
      <c r="L135" s="189"/>
      <c r="M135" s="190" t="s">
        <v>1</v>
      </c>
      <c r="N135" s="191" t="s">
        <v>38</v>
      </c>
      <c r="P135" s="149">
        <f t="shared" si="1"/>
        <v>0</v>
      </c>
      <c r="Q135" s="149">
        <v>1E-4</v>
      </c>
      <c r="R135" s="149">
        <f t="shared" si="2"/>
        <v>2.0000000000000001E-4</v>
      </c>
      <c r="S135" s="149">
        <v>0</v>
      </c>
      <c r="T135" s="150">
        <f t="shared" si="3"/>
        <v>0</v>
      </c>
      <c r="AR135" s="151" t="s">
        <v>617</v>
      </c>
      <c r="AT135" s="151" t="s">
        <v>409</v>
      </c>
      <c r="AU135" s="151" t="s">
        <v>87</v>
      </c>
      <c r="AY135" s="17" t="s">
        <v>146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7" t="s">
        <v>87</v>
      </c>
      <c r="BK135" s="152">
        <f t="shared" si="9"/>
        <v>0</v>
      </c>
      <c r="BL135" s="17" t="s">
        <v>617</v>
      </c>
      <c r="BM135" s="151" t="s">
        <v>911</v>
      </c>
    </row>
    <row r="136" spans="2:65" s="1" customFormat="1" ht="24.2" customHeight="1">
      <c r="B136" s="138"/>
      <c r="C136" s="139" t="s">
        <v>201</v>
      </c>
      <c r="D136" s="139" t="s">
        <v>148</v>
      </c>
      <c r="E136" s="140" t="s">
        <v>912</v>
      </c>
      <c r="F136" s="141" t="s">
        <v>913</v>
      </c>
      <c r="G136" s="142" t="s">
        <v>406</v>
      </c>
      <c r="H136" s="143">
        <v>2</v>
      </c>
      <c r="I136" s="144"/>
      <c r="J136" s="145">
        <f t="shared" si="0"/>
        <v>0</v>
      </c>
      <c r="K136" s="146"/>
      <c r="L136" s="32"/>
      <c r="M136" s="147" t="s">
        <v>1</v>
      </c>
      <c r="N136" s="148" t="s">
        <v>38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567</v>
      </c>
      <c r="AT136" s="151" t="s">
        <v>148</v>
      </c>
      <c r="AU136" s="151" t="s">
        <v>87</v>
      </c>
      <c r="AY136" s="17" t="s">
        <v>146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7" t="s">
        <v>87</v>
      </c>
      <c r="BK136" s="152">
        <f t="shared" si="9"/>
        <v>0</v>
      </c>
      <c r="BL136" s="17" t="s">
        <v>567</v>
      </c>
      <c r="BM136" s="151" t="s">
        <v>914</v>
      </c>
    </row>
    <row r="137" spans="2:65" s="1" customFormat="1" ht="16.5" customHeight="1">
      <c r="B137" s="138"/>
      <c r="C137" s="181" t="s">
        <v>207</v>
      </c>
      <c r="D137" s="181" t="s">
        <v>409</v>
      </c>
      <c r="E137" s="182" t="s">
        <v>915</v>
      </c>
      <c r="F137" s="183" t="s">
        <v>916</v>
      </c>
      <c r="G137" s="184" t="s">
        <v>406</v>
      </c>
      <c r="H137" s="185">
        <v>2</v>
      </c>
      <c r="I137" s="186"/>
      <c r="J137" s="187">
        <f t="shared" si="0"/>
        <v>0</v>
      </c>
      <c r="K137" s="188"/>
      <c r="L137" s="189"/>
      <c r="M137" s="190" t="s">
        <v>1</v>
      </c>
      <c r="N137" s="191" t="s">
        <v>38</v>
      </c>
      <c r="P137" s="149">
        <f t="shared" si="1"/>
        <v>0</v>
      </c>
      <c r="Q137" s="149">
        <v>1.3999999999999999E-4</v>
      </c>
      <c r="R137" s="149">
        <f t="shared" si="2"/>
        <v>2.7999999999999998E-4</v>
      </c>
      <c r="S137" s="149">
        <v>0</v>
      </c>
      <c r="T137" s="150">
        <f t="shared" si="3"/>
        <v>0</v>
      </c>
      <c r="AR137" s="151" t="s">
        <v>617</v>
      </c>
      <c r="AT137" s="151" t="s">
        <v>409</v>
      </c>
      <c r="AU137" s="151" t="s">
        <v>87</v>
      </c>
      <c r="AY137" s="17" t="s">
        <v>146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7" t="s">
        <v>87</v>
      </c>
      <c r="BK137" s="152">
        <f t="shared" si="9"/>
        <v>0</v>
      </c>
      <c r="BL137" s="17" t="s">
        <v>617</v>
      </c>
      <c r="BM137" s="151" t="s">
        <v>917</v>
      </c>
    </row>
    <row r="138" spans="2:65" s="1" customFormat="1" ht="24.2" customHeight="1">
      <c r="B138" s="138"/>
      <c r="C138" s="139" t="s">
        <v>212</v>
      </c>
      <c r="D138" s="139" t="s">
        <v>148</v>
      </c>
      <c r="E138" s="140" t="s">
        <v>769</v>
      </c>
      <c r="F138" s="141" t="s">
        <v>770</v>
      </c>
      <c r="G138" s="142" t="s">
        <v>406</v>
      </c>
      <c r="H138" s="143">
        <v>4</v>
      </c>
      <c r="I138" s="144"/>
      <c r="J138" s="145">
        <f t="shared" si="0"/>
        <v>0</v>
      </c>
      <c r="K138" s="146"/>
      <c r="L138" s="32"/>
      <c r="M138" s="147" t="s">
        <v>1</v>
      </c>
      <c r="N138" s="148" t="s">
        <v>38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567</v>
      </c>
      <c r="AT138" s="151" t="s">
        <v>148</v>
      </c>
      <c r="AU138" s="151" t="s">
        <v>87</v>
      </c>
      <c r="AY138" s="17" t="s">
        <v>146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7" t="s">
        <v>87</v>
      </c>
      <c r="BK138" s="152">
        <f t="shared" si="9"/>
        <v>0</v>
      </c>
      <c r="BL138" s="17" t="s">
        <v>567</v>
      </c>
      <c r="BM138" s="151" t="s">
        <v>918</v>
      </c>
    </row>
    <row r="139" spans="2:65" s="12" customFormat="1">
      <c r="B139" s="153"/>
      <c r="D139" s="154" t="s">
        <v>154</v>
      </c>
      <c r="E139" s="155" t="s">
        <v>1</v>
      </c>
      <c r="F139" s="156" t="s">
        <v>919</v>
      </c>
      <c r="H139" s="157">
        <v>4</v>
      </c>
      <c r="I139" s="158"/>
      <c r="L139" s="153"/>
      <c r="M139" s="159"/>
      <c r="T139" s="160"/>
      <c r="AT139" s="155" t="s">
        <v>154</v>
      </c>
      <c r="AU139" s="155" t="s">
        <v>87</v>
      </c>
      <c r="AV139" s="12" t="s">
        <v>87</v>
      </c>
      <c r="AW139" s="12" t="s">
        <v>28</v>
      </c>
      <c r="AX139" s="12" t="s">
        <v>79</v>
      </c>
      <c r="AY139" s="155" t="s">
        <v>146</v>
      </c>
    </row>
    <row r="140" spans="2:65" s="1" customFormat="1" ht="16.5" customHeight="1">
      <c r="B140" s="138"/>
      <c r="C140" s="181" t="s">
        <v>216</v>
      </c>
      <c r="D140" s="181" t="s">
        <v>409</v>
      </c>
      <c r="E140" s="182" t="s">
        <v>772</v>
      </c>
      <c r="F140" s="183" t="s">
        <v>773</v>
      </c>
      <c r="G140" s="184" t="s">
        <v>406</v>
      </c>
      <c r="H140" s="185">
        <v>4</v>
      </c>
      <c r="I140" s="186"/>
      <c r="J140" s="187">
        <f>ROUND(I140*H140,2)</f>
        <v>0</v>
      </c>
      <c r="K140" s="188"/>
      <c r="L140" s="189"/>
      <c r="M140" s="190" t="s">
        <v>1</v>
      </c>
      <c r="N140" s="191" t="s">
        <v>38</v>
      </c>
      <c r="P140" s="149">
        <f>O140*H140</f>
        <v>0</v>
      </c>
      <c r="Q140" s="149">
        <v>1E-4</v>
      </c>
      <c r="R140" s="149">
        <f>Q140*H140</f>
        <v>4.0000000000000002E-4</v>
      </c>
      <c r="S140" s="149">
        <v>0</v>
      </c>
      <c r="T140" s="150">
        <f>S140*H140</f>
        <v>0</v>
      </c>
      <c r="AR140" s="151" t="s">
        <v>617</v>
      </c>
      <c r="AT140" s="151" t="s">
        <v>409</v>
      </c>
      <c r="AU140" s="151" t="s">
        <v>87</v>
      </c>
      <c r="AY140" s="17" t="s">
        <v>146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87</v>
      </c>
      <c r="BK140" s="152">
        <f>ROUND(I140*H140,2)</f>
        <v>0</v>
      </c>
      <c r="BL140" s="17" t="s">
        <v>617</v>
      </c>
      <c r="BM140" s="151" t="s">
        <v>920</v>
      </c>
    </row>
    <row r="141" spans="2:65" s="12" customFormat="1">
      <c r="B141" s="153"/>
      <c r="D141" s="154" t="s">
        <v>154</v>
      </c>
      <c r="E141" s="155" t="s">
        <v>1</v>
      </c>
      <c r="F141" s="156" t="s">
        <v>919</v>
      </c>
      <c r="H141" s="157">
        <v>4</v>
      </c>
      <c r="I141" s="158"/>
      <c r="L141" s="153"/>
      <c r="M141" s="159"/>
      <c r="T141" s="160"/>
      <c r="AT141" s="155" t="s">
        <v>154</v>
      </c>
      <c r="AU141" s="155" t="s">
        <v>87</v>
      </c>
      <c r="AV141" s="12" t="s">
        <v>87</v>
      </c>
      <c r="AW141" s="12" t="s">
        <v>28</v>
      </c>
      <c r="AX141" s="12" t="s">
        <v>79</v>
      </c>
      <c r="AY141" s="155" t="s">
        <v>146</v>
      </c>
    </row>
    <row r="142" spans="2:65" s="1" customFormat="1" ht="16.5" customHeight="1">
      <c r="B142" s="138"/>
      <c r="C142" s="139" t="s">
        <v>221</v>
      </c>
      <c r="D142" s="139" t="s">
        <v>148</v>
      </c>
      <c r="E142" s="140" t="s">
        <v>921</v>
      </c>
      <c r="F142" s="141" t="s">
        <v>922</v>
      </c>
      <c r="G142" s="142" t="s">
        <v>406</v>
      </c>
      <c r="H142" s="143">
        <v>1</v>
      </c>
      <c r="I142" s="144"/>
      <c r="J142" s="145">
        <f t="shared" ref="J142:J169" si="10">ROUND(I142*H142,2)</f>
        <v>0</v>
      </c>
      <c r="K142" s="146"/>
      <c r="L142" s="32"/>
      <c r="M142" s="147" t="s">
        <v>1</v>
      </c>
      <c r="N142" s="148" t="s">
        <v>38</v>
      </c>
      <c r="P142" s="149">
        <f t="shared" ref="P142:P169" si="11">O142*H142</f>
        <v>0</v>
      </c>
      <c r="Q142" s="149">
        <v>0</v>
      </c>
      <c r="R142" s="149">
        <f t="shared" ref="R142:R169" si="12">Q142*H142</f>
        <v>0</v>
      </c>
      <c r="S142" s="149">
        <v>0</v>
      </c>
      <c r="T142" s="150">
        <f t="shared" ref="T142:T169" si="13">S142*H142</f>
        <v>0</v>
      </c>
      <c r="AR142" s="151" t="s">
        <v>567</v>
      </c>
      <c r="AT142" s="151" t="s">
        <v>148</v>
      </c>
      <c r="AU142" s="151" t="s">
        <v>87</v>
      </c>
      <c r="AY142" s="17" t="s">
        <v>146</v>
      </c>
      <c r="BE142" s="152">
        <f t="shared" ref="BE142:BE169" si="14">IF(N142="základná",J142,0)</f>
        <v>0</v>
      </c>
      <c r="BF142" s="152">
        <f t="shared" ref="BF142:BF169" si="15">IF(N142="znížená",J142,0)</f>
        <v>0</v>
      </c>
      <c r="BG142" s="152">
        <f t="shared" ref="BG142:BG169" si="16">IF(N142="zákl. prenesená",J142,0)</f>
        <v>0</v>
      </c>
      <c r="BH142" s="152">
        <f t="shared" ref="BH142:BH169" si="17">IF(N142="zníž. prenesená",J142,0)</f>
        <v>0</v>
      </c>
      <c r="BI142" s="152">
        <f t="shared" ref="BI142:BI169" si="18">IF(N142="nulová",J142,0)</f>
        <v>0</v>
      </c>
      <c r="BJ142" s="17" t="s">
        <v>87</v>
      </c>
      <c r="BK142" s="152">
        <f t="shared" ref="BK142:BK169" si="19">ROUND(I142*H142,2)</f>
        <v>0</v>
      </c>
      <c r="BL142" s="17" t="s">
        <v>567</v>
      </c>
      <c r="BM142" s="151" t="s">
        <v>923</v>
      </c>
    </row>
    <row r="143" spans="2:65" s="1" customFormat="1" ht="24.2" customHeight="1">
      <c r="B143" s="138"/>
      <c r="C143" s="181" t="s">
        <v>227</v>
      </c>
      <c r="D143" s="181" t="s">
        <v>409</v>
      </c>
      <c r="E143" s="182" t="s">
        <v>924</v>
      </c>
      <c r="F143" s="183" t="s">
        <v>925</v>
      </c>
      <c r="G143" s="184" t="s">
        <v>406</v>
      </c>
      <c r="H143" s="185">
        <v>1</v>
      </c>
      <c r="I143" s="186"/>
      <c r="J143" s="187">
        <f t="shared" si="10"/>
        <v>0</v>
      </c>
      <c r="K143" s="188"/>
      <c r="L143" s="189"/>
      <c r="M143" s="190" t="s">
        <v>1</v>
      </c>
      <c r="N143" s="191" t="s">
        <v>38</v>
      </c>
      <c r="P143" s="149">
        <f t="shared" si="11"/>
        <v>0</v>
      </c>
      <c r="Q143" s="149">
        <v>3.3000000000000002E-2</v>
      </c>
      <c r="R143" s="149">
        <f t="shared" si="12"/>
        <v>3.3000000000000002E-2</v>
      </c>
      <c r="S143" s="149">
        <v>0</v>
      </c>
      <c r="T143" s="150">
        <f t="shared" si="13"/>
        <v>0</v>
      </c>
      <c r="AR143" s="151" t="s">
        <v>617</v>
      </c>
      <c r="AT143" s="151" t="s">
        <v>409</v>
      </c>
      <c r="AU143" s="151" t="s">
        <v>87</v>
      </c>
      <c r="AY143" s="17" t="s">
        <v>146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7" t="s">
        <v>87</v>
      </c>
      <c r="BK143" s="152">
        <f t="shared" si="19"/>
        <v>0</v>
      </c>
      <c r="BL143" s="17" t="s">
        <v>617</v>
      </c>
      <c r="BM143" s="151" t="s">
        <v>926</v>
      </c>
    </row>
    <row r="144" spans="2:65" s="1" customFormat="1" ht="16.5" customHeight="1">
      <c r="B144" s="138"/>
      <c r="C144" s="181" t="s">
        <v>234</v>
      </c>
      <c r="D144" s="181" t="s">
        <v>409</v>
      </c>
      <c r="E144" s="182" t="s">
        <v>927</v>
      </c>
      <c r="F144" s="183" t="s">
        <v>928</v>
      </c>
      <c r="G144" s="184" t="s">
        <v>929</v>
      </c>
      <c r="H144" s="185">
        <v>1</v>
      </c>
      <c r="I144" s="186"/>
      <c r="J144" s="187">
        <f t="shared" si="10"/>
        <v>0</v>
      </c>
      <c r="K144" s="188"/>
      <c r="L144" s="189"/>
      <c r="M144" s="190" t="s">
        <v>1</v>
      </c>
      <c r="N144" s="191" t="s">
        <v>38</v>
      </c>
      <c r="P144" s="149">
        <f t="shared" si="11"/>
        <v>0</v>
      </c>
      <c r="Q144" s="149">
        <v>3.3000000000000002E-2</v>
      </c>
      <c r="R144" s="149">
        <f t="shared" si="12"/>
        <v>3.3000000000000002E-2</v>
      </c>
      <c r="S144" s="149">
        <v>0</v>
      </c>
      <c r="T144" s="150">
        <f t="shared" si="13"/>
        <v>0</v>
      </c>
      <c r="AR144" s="151" t="s">
        <v>617</v>
      </c>
      <c r="AT144" s="151" t="s">
        <v>409</v>
      </c>
      <c r="AU144" s="151" t="s">
        <v>87</v>
      </c>
      <c r="AY144" s="17" t="s">
        <v>146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7" t="s">
        <v>87</v>
      </c>
      <c r="BK144" s="152">
        <f t="shared" si="19"/>
        <v>0</v>
      </c>
      <c r="BL144" s="17" t="s">
        <v>617</v>
      </c>
      <c r="BM144" s="151" t="s">
        <v>930</v>
      </c>
    </row>
    <row r="145" spans="2:65" s="1" customFormat="1" ht="16.5" customHeight="1">
      <c r="B145" s="138"/>
      <c r="C145" s="139" t="s">
        <v>241</v>
      </c>
      <c r="D145" s="139" t="s">
        <v>148</v>
      </c>
      <c r="E145" s="140" t="s">
        <v>931</v>
      </c>
      <c r="F145" s="141" t="s">
        <v>932</v>
      </c>
      <c r="G145" s="142" t="s">
        <v>406</v>
      </c>
      <c r="H145" s="143">
        <v>1</v>
      </c>
      <c r="I145" s="144"/>
      <c r="J145" s="145">
        <f t="shared" si="10"/>
        <v>0</v>
      </c>
      <c r="K145" s="146"/>
      <c r="L145" s="32"/>
      <c r="M145" s="147" t="s">
        <v>1</v>
      </c>
      <c r="N145" s="148" t="s">
        <v>38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567</v>
      </c>
      <c r="AT145" s="151" t="s">
        <v>148</v>
      </c>
      <c r="AU145" s="151" t="s">
        <v>87</v>
      </c>
      <c r="AY145" s="17" t="s">
        <v>146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7" t="s">
        <v>87</v>
      </c>
      <c r="BK145" s="152">
        <f t="shared" si="19"/>
        <v>0</v>
      </c>
      <c r="BL145" s="17" t="s">
        <v>567</v>
      </c>
      <c r="BM145" s="151" t="s">
        <v>933</v>
      </c>
    </row>
    <row r="146" spans="2:65" s="1" customFormat="1" ht="24.2" customHeight="1">
      <c r="B146" s="138"/>
      <c r="C146" s="181" t="s">
        <v>253</v>
      </c>
      <c r="D146" s="181" t="s">
        <v>409</v>
      </c>
      <c r="E146" s="182" t="s">
        <v>934</v>
      </c>
      <c r="F146" s="183" t="s">
        <v>935</v>
      </c>
      <c r="G146" s="184" t="s">
        <v>406</v>
      </c>
      <c r="H146" s="185">
        <v>1</v>
      </c>
      <c r="I146" s="186"/>
      <c r="J146" s="187">
        <f t="shared" si="10"/>
        <v>0</v>
      </c>
      <c r="K146" s="188"/>
      <c r="L146" s="189"/>
      <c r="M146" s="190" t="s">
        <v>1</v>
      </c>
      <c r="N146" s="191" t="s">
        <v>38</v>
      </c>
      <c r="P146" s="149">
        <f t="shared" si="11"/>
        <v>0</v>
      </c>
      <c r="Q146" s="149">
        <v>6.9999999999999994E-5</v>
      </c>
      <c r="R146" s="149">
        <f t="shared" si="12"/>
        <v>6.9999999999999994E-5</v>
      </c>
      <c r="S146" s="149">
        <v>0</v>
      </c>
      <c r="T146" s="150">
        <f t="shared" si="13"/>
        <v>0</v>
      </c>
      <c r="AR146" s="151" t="s">
        <v>617</v>
      </c>
      <c r="AT146" s="151" t="s">
        <v>409</v>
      </c>
      <c r="AU146" s="151" t="s">
        <v>87</v>
      </c>
      <c r="AY146" s="17" t="s">
        <v>146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7" t="s">
        <v>87</v>
      </c>
      <c r="BK146" s="152">
        <f t="shared" si="19"/>
        <v>0</v>
      </c>
      <c r="BL146" s="17" t="s">
        <v>617</v>
      </c>
      <c r="BM146" s="151" t="s">
        <v>936</v>
      </c>
    </row>
    <row r="147" spans="2:65" s="1" customFormat="1" ht="16.5" customHeight="1">
      <c r="B147" s="138"/>
      <c r="C147" s="139" t="s">
        <v>261</v>
      </c>
      <c r="D147" s="139" t="s">
        <v>148</v>
      </c>
      <c r="E147" s="140" t="s">
        <v>937</v>
      </c>
      <c r="F147" s="141" t="s">
        <v>938</v>
      </c>
      <c r="G147" s="142" t="s">
        <v>406</v>
      </c>
      <c r="H147" s="143">
        <v>1</v>
      </c>
      <c r="I147" s="144"/>
      <c r="J147" s="145">
        <f t="shared" si="10"/>
        <v>0</v>
      </c>
      <c r="K147" s="146"/>
      <c r="L147" s="32"/>
      <c r="M147" s="147" t="s">
        <v>1</v>
      </c>
      <c r="N147" s="148" t="s">
        <v>38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567</v>
      </c>
      <c r="AT147" s="151" t="s">
        <v>148</v>
      </c>
      <c r="AU147" s="151" t="s">
        <v>87</v>
      </c>
      <c r="AY147" s="17" t="s">
        <v>146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7" t="s">
        <v>87</v>
      </c>
      <c r="BK147" s="152">
        <f t="shared" si="19"/>
        <v>0</v>
      </c>
      <c r="BL147" s="17" t="s">
        <v>567</v>
      </c>
      <c r="BM147" s="151" t="s">
        <v>939</v>
      </c>
    </row>
    <row r="148" spans="2:65" s="1" customFormat="1" ht="16.5" customHeight="1">
      <c r="B148" s="138"/>
      <c r="C148" s="181" t="s">
        <v>265</v>
      </c>
      <c r="D148" s="181" t="s">
        <v>409</v>
      </c>
      <c r="E148" s="182" t="s">
        <v>940</v>
      </c>
      <c r="F148" s="183" t="s">
        <v>941</v>
      </c>
      <c r="G148" s="184" t="s">
        <v>406</v>
      </c>
      <c r="H148" s="185">
        <v>1</v>
      </c>
      <c r="I148" s="186"/>
      <c r="J148" s="187">
        <f t="shared" si="10"/>
        <v>0</v>
      </c>
      <c r="K148" s="188"/>
      <c r="L148" s="189"/>
      <c r="M148" s="190" t="s">
        <v>1</v>
      </c>
      <c r="N148" s="191" t="s">
        <v>38</v>
      </c>
      <c r="P148" s="149">
        <f t="shared" si="11"/>
        <v>0</v>
      </c>
      <c r="Q148" s="149">
        <v>2.64E-3</v>
      </c>
      <c r="R148" s="149">
        <f t="shared" si="12"/>
        <v>2.64E-3</v>
      </c>
      <c r="S148" s="149">
        <v>0</v>
      </c>
      <c r="T148" s="150">
        <f t="shared" si="13"/>
        <v>0</v>
      </c>
      <c r="AR148" s="151" t="s">
        <v>617</v>
      </c>
      <c r="AT148" s="151" t="s">
        <v>409</v>
      </c>
      <c r="AU148" s="151" t="s">
        <v>87</v>
      </c>
      <c r="AY148" s="17" t="s">
        <v>146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7" t="s">
        <v>87</v>
      </c>
      <c r="BK148" s="152">
        <f t="shared" si="19"/>
        <v>0</v>
      </c>
      <c r="BL148" s="17" t="s">
        <v>617</v>
      </c>
      <c r="BM148" s="151" t="s">
        <v>942</v>
      </c>
    </row>
    <row r="149" spans="2:65" s="1" customFormat="1" ht="21.75" customHeight="1">
      <c r="B149" s="138"/>
      <c r="C149" s="139" t="s">
        <v>7</v>
      </c>
      <c r="D149" s="139" t="s">
        <v>148</v>
      </c>
      <c r="E149" s="140" t="s">
        <v>943</v>
      </c>
      <c r="F149" s="141" t="s">
        <v>944</v>
      </c>
      <c r="G149" s="142" t="s">
        <v>406</v>
      </c>
      <c r="H149" s="143">
        <v>7</v>
      </c>
      <c r="I149" s="144"/>
      <c r="J149" s="145">
        <f t="shared" si="10"/>
        <v>0</v>
      </c>
      <c r="K149" s="146"/>
      <c r="L149" s="32"/>
      <c r="M149" s="147" t="s">
        <v>1</v>
      </c>
      <c r="N149" s="148" t="s">
        <v>38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567</v>
      </c>
      <c r="AT149" s="151" t="s">
        <v>148</v>
      </c>
      <c r="AU149" s="151" t="s">
        <v>87</v>
      </c>
      <c r="AY149" s="17" t="s">
        <v>146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7" t="s">
        <v>87</v>
      </c>
      <c r="BK149" s="152">
        <f t="shared" si="19"/>
        <v>0</v>
      </c>
      <c r="BL149" s="17" t="s">
        <v>567</v>
      </c>
      <c r="BM149" s="151" t="s">
        <v>945</v>
      </c>
    </row>
    <row r="150" spans="2:65" s="1" customFormat="1" ht="16.5" customHeight="1">
      <c r="B150" s="138"/>
      <c r="C150" s="181" t="s">
        <v>279</v>
      </c>
      <c r="D150" s="181" t="s">
        <v>409</v>
      </c>
      <c r="E150" s="182" t="s">
        <v>946</v>
      </c>
      <c r="F150" s="183" t="s">
        <v>947</v>
      </c>
      <c r="G150" s="184" t="s">
        <v>406</v>
      </c>
      <c r="H150" s="185">
        <v>7</v>
      </c>
      <c r="I150" s="186"/>
      <c r="J150" s="187">
        <f t="shared" si="10"/>
        <v>0</v>
      </c>
      <c r="K150" s="188"/>
      <c r="L150" s="189"/>
      <c r="M150" s="190" t="s">
        <v>1</v>
      </c>
      <c r="N150" s="191" t="s">
        <v>38</v>
      </c>
      <c r="P150" s="149">
        <f t="shared" si="11"/>
        <v>0</v>
      </c>
      <c r="Q150" s="149">
        <v>1.15E-2</v>
      </c>
      <c r="R150" s="149">
        <f t="shared" si="12"/>
        <v>8.0500000000000002E-2</v>
      </c>
      <c r="S150" s="149">
        <v>0</v>
      </c>
      <c r="T150" s="150">
        <f t="shared" si="13"/>
        <v>0</v>
      </c>
      <c r="AR150" s="151" t="s">
        <v>617</v>
      </c>
      <c r="AT150" s="151" t="s">
        <v>409</v>
      </c>
      <c r="AU150" s="151" t="s">
        <v>87</v>
      </c>
      <c r="AY150" s="17" t="s">
        <v>146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7" t="s">
        <v>87</v>
      </c>
      <c r="BK150" s="152">
        <f t="shared" si="19"/>
        <v>0</v>
      </c>
      <c r="BL150" s="17" t="s">
        <v>617</v>
      </c>
      <c r="BM150" s="151" t="s">
        <v>948</v>
      </c>
    </row>
    <row r="151" spans="2:65" s="1" customFormat="1" ht="16.5" customHeight="1">
      <c r="B151" s="138"/>
      <c r="C151" s="139" t="s">
        <v>287</v>
      </c>
      <c r="D151" s="139" t="s">
        <v>148</v>
      </c>
      <c r="E151" s="140" t="s">
        <v>949</v>
      </c>
      <c r="F151" s="141" t="s">
        <v>950</v>
      </c>
      <c r="G151" s="142" t="s">
        <v>406</v>
      </c>
      <c r="H151" s="143">
        <v>1</v>
      </c>
      <c r="I151" s="144"/>
      <c r="J151" s="145">
        <f t="shared" si="10"/>
        <v>0</v>
      </c>
      <c r="K151" s="146"/>
      <c r="L151" s="32"/>
      <c r="M151" s="147" t="s">
        <v>1</v>
      </c>
      <c r="N151" s="148" t="s">
        <v>38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567</v>
      </c>
      <c r="AT151" s="151" t="s">
        <v>148</v>
      </c>
      <c r="AU151" s="151" t="s">
        <v>87</v>
      </c>
      <c r="AY151" s="17" t="s">
        <v>146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7" t="s">
        <v>87</v>
      </c>
      <c r="BK151" s="152">
        <f t="shared" si="19"/>
        <v>0</v>
      </c>
      <c r="BL151" s="17" t="s">
        <v>567</v>
      </c>
      <c r="BM151" s="151" t="s">
        <v>951</v>
      </c>
    </row>
    <row r="152" spans="2:65" s="1" customFormat="1" ht="16.5" customHeight="1">
      <c r="B152" s="138"/>
      <c r="C152" s="181" t="s">
        <v>291</v>
      </c>
      <c r="D152" s="181" t="s">
        <v>409</v>
      </c>
      <c r="E152" s="182" t="s">
        <v>952</v>
      </c>
      <c r="F152" s="183" t="s">
        <v>953</v>
      </c>
      <c r="G152" s="184" t="s">
        <v>406</v>
      </c>
      <c r="H152" s="185">
        <v>1</v>
      </c>
      <c r="I152" s="186"/>
      <c r="J152" s="187">
        <f t="shared" si="10"/>
        <v>0</v>
      </c>
      <c r="K152" s="188"/>
      <c r="L152" s="189"/>
      <c r="M152" s="190" t="s">
        <v>1</v>
      </c>
      <c r="N152" s="191" t="s">
        <v>38</v>
      </c>
      <c r="P152" s="149">
        <f t="shared" si="11"/>
        <v>0</v>
      </c>
      <c r="Q152" s="149">
        <v>1.15E-2</v>
      </c>
      <c r="R152" s="149">
        <f t="shared" si="12"/>
        <v>1.15E-2</v>
      </c>
      <c r="S152" s="149">
        <v>0</v>
      </c>
      <c r="T152" s="150">
        <f t="shared" si="13"/>
        <v>0</v>
      </c>
      <c r="AR152" s="151" t="s">
        <v>617</v>
      </c>
      <c r="AT152" s="151" t="s">
        <v>409</v>
      </c>
      <c r="AU152" s="151" t="s">
        <v>87</v>
      </c>
      <c r="AY152" s="17" t="s">
        <v>146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7" t="s">
        <v>87</v>
      </c>
      <c r="BK152" s="152">
        <f t="shared" si="19"/>
        <v>0</v>
      </c>
      <c r="BL152" s="17" t="s">
        <v>617</v>
      </c>
      <c r="BM152" s="151" t="s">
        <v>954</v>
      </c>
    </row>
    <row r="153" spans="2:65" s="1" customFormat="1" ht="16.5" customHeight="1">
      <c r="B153" s="138"/>
      <c r="C153" s="139" t="s">
        <v>302</v>
      </c>
      <c r="D153" s="139" t="s">
        <v>148</v>
      </c>
      <c r="E153" s="140" t="s">
        <v>955</v>
      </c>
      <c r="F153" s="141" t="s">
        <v>956</v>
      </c>
      <c r="G153" s="142" t="s">
        <v>406</v>
      </c>
      <c r="H153" s="143">
        <v>1</v>
      </c>
      <c r="I153" s="144"/>
      <c r="J153" s="145">
        <f t="shared" si="10"/>
        <v>0</v>
      </c>
      <c r="K153" s="146"/>
      <c r="L153" s="32"/>
      <c r="M153" s="147" t="s">
        <v>1</v>
      </c>
      <c r="N153" s="148" t="s">
        <v>38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567</v>
      </c>
      <c r="AT153" s="151" t="s">
        <v>148</v>
      </c>
      <c r="AU153" s="151" t="s">
        <v>87</v>
      </c>
      <c r="AY153" s="17" t="s">
        <v>146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7" t="s">
        <v>87</v>
      </c>
      <c r="BK153" s="152">
        <f t="shared" si="19"/>
        <v>0</v>
      </c>
      <c r="BL153" s="17" t="s">
        <v>567</v>
      </c>
      <c r="BM153" s="151" t="s">
        <v>957</v>
      </c>
    </row>
    <row r="154" spans="2:65" s="1" customFormat="1" ht="16.5" customHeight="1">
      <c r="B154" s="138"/>
      <c r="C154" s="181" t="s">
        <v>311</v>
      </c>
      <c r="D154" s="181" t="s">
        <v>409</v>
      </c>
      <c r="E154" s="182" t="s">
        <v>958</v>
      </c>
      <c r="F154" s="183" t="s">
        <v>959</v>
      </c>
      <c r="G154" s="184" t="s">
        <v>406</v>
      </c>
      <c r="H154" s="185">
        <v>1</v>
      </c>
      <c r="I154" s="186"/>
      <c r="J154" s="187">
        <f t="shared" si="10"/>
        <v>0</v>
      </c>
      <c r="K154" s="188"/>
      <c r="L154" s="189"/>
      <c r="M154" s="190" t="s">
        <v>1</v>
      </c>
      <c r="N154" s="191" t="s">
        <v>38</v>
      </c>
      <c r="P154" s="149">
        <f t="shared" si="11"/>
        <v>0</v>
      </c>
      <c r="Q154" s="149">
        <v>2.4000000000000001E-4</v>
      </c>
      <c r="R154" s="149">
        <f t="shared" si="12"/>
        <v>2.4000000000000001E-4</v>
      </c>
      <c r="S154" s="149">
        <v>0</v>
      </c>
      <c r="T154" s="150">
        <f t="shared" si="13"/>
        <v>0</v>
      </c>
      <c r="AR154" s="151" t="s">
        <v>617</v>
      </c>
      <c r="AT154" s="151" t="s">
        <v>409</v>
      </c>
      <c r="AU154" s="151" t="s">
        <v>87</v>
      </c>
      <c r="AY154" s="17" t="s">
        <v>146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7" t="s">
        <v>87</v>
      </c>
      <c r="BK154" s="152">
        <f t="shared" si="19"/>
        <v>0</v>
      </c>
      <c r="BL154" s="17" t="s">
        <v>617</v>
      </c>
      <c r="BM154" s="151" t="s">
        <v>960</v>
      </c>
    </row>
    <row r="155" spans="2:65" s="1" customFormat="1" ht="16.5" customHeight="1">
      <c r="B155" s="138"/>
      <c r="C155" s="139" t="s">
        <v>319</v>
      </c>
      <c r="D155" s="139" t="s">
        <v>148</v>
      </c>
      <c r="E155" s="140" t="s">
        <v>961</v>
      </c>
      <c r="F155" s="141" t="s">
        <v>962</v>
      </c>
      <c r="G155" s="142" t="s">
        <v>416</v>
      </c>
      <c r="H155" s="143">
        <v>65</v>
      </c>
      <c r="I155" s="144"/>
      <c r="J155" s="145">
        <f t="shared" si="10"/>
        <v>0</v>
      </c>
      <c r="K155" s="146"/>
      <c r="L155" s="32"/>
      <c r="M155" s="147" t="s">
        <v>1</v>
      </c>
      <c r="N155" s="148" t="s">
        <v>38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567</v>
      </c>
      <c r="AT155" s="151" t="s">
        <v>148</v>
      </c>
      <c r="AU155" s="151" t="s">
        <v>87</v>
      </c>
      <c r="AY155" s="17" t="s">
        <v>146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7" t="s">
        <v>87</v>
      </c>
      <c r="BK155" s="152">
        <f t="shared" si="19"/>
        <v>0</v>
      </c>
      <c r="BL155" s="17" t="s">
        <v>567</v>
      </c>
      <c r="BM155" s="151" t="s">
        <v>963</v>
      </c>
    </row>
    <row r="156" spans="2:65" s="1" customFormat="1" ht="16.5" customHeight="1">
      <c r="B156" s="138"/>
      <c r="C156" s="181" t="s">
        <v>323</v>
      </c>
      <c r="D156" s="181" t="s">
        <v>409</v>
      </c>
      <c r="E156" s="182" t="s">
        <v>964</v>
      </c>
      <c r="F156" s="183" t="s">
        <v>965</v>
      </c>
      <c r="G156" s="184" t="s">
        <v>416</v>
      </c>
      <c r="H156" s="185">
        <v>65</v>
      </c>
      <c r="I156" s="186"/>
      <c r="J156" s="187">
        <f t="shared" si="10"/>
        <v>0</v>
      </c>
      <c r="K156" s="188"/>
      <c r="L156" s="189"/>
      <c r="M156" s="190" t="s">
        <v>1</v>
      </c>
      <c r="N156" s="191" t="s">
        <v>38</v>
      </c>
      <c r="P156" s="149">
        <f t="shared" si="11"/>
        <v>0</v>
      </c>
      <c r="Q156" s="149">
        <v>1.3999999999999999E-4</v>
      </c>
      <c r="R156" s="149">
        <f t="shared" si="12"/>
        <v>9.0999999999999987E-3</v>
      </c>
      <c r="S156" s="149">
        <v>0</v>
      </c>
      <c r="T156" s="150">
        <f t="shared" si="13"/>
        <v>0</v>
      </c>
      <c r="AR156" s="151" t="s">
        <v>617</v>
      </c>
      <c r="AT156" s="151" t="s">
        <v>409</v>
      </c>
      <c r="AU156" s="151" t="s">
        <v>87</v>
      </c>
      <c r="AY156" s="17" t="s">
        <v>146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7" t="s">
        <v>87</v>
      </c>
      <c r="BK156" s="152">
        <f t="shared" si="19"/>
        <v>0</v>
      </c>
      <c r="BL156" s="17" t="s">
        <v>617</v>
      </c>
      <c r="BM156" s="151" t="s">
        <v>966</v>
      </c>
    </row>
    <row r="157" spans="2:65" s="1" customFormat="1" ht="16.5" customHeight="1">
      <c r="B157" s="138"/>
      <c r="C157" s="139" t="s">
        <v>336</v>
      </c>
      <c r="D157" s="139" t="s">
        <v>148</v>
      </c>
      <c r="E157" s="140" t="s">
        <v>967</v>
      </c>
      <c r="F157" s="141" t="s">
        <v>968</v>
      </c>
      <c r="G157" s="142" t="s">
        <v>416</v>
      </c>
      <c r="H157" s="143">
        <v>55</v>
      </c>
      <c r="I157" s="144"/>
      <c r="J157" s="145">
        <f t="shared" si="10"/>
        <v>0</v>
      </c>
      <c r="K157" s="146"/>
      <c r="L157" s="32"/>
      <c r="M157" s="147" t="s">
        <v>1</v>
      </c>
      <c r="N157" s="148" t="s">
        <v>38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567</v>
      </c>
      <c r="AT157" s="151" t="s">
        <v>148</v>
      </c>
      <c r="AU157" s="151" t="s">
        <v>87</v>
      </c>
      <c r="AY157" s="17" t="s">
        <v>146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7" t="s">
        <v>87</v>
      </c>
      <c r="BK157" s="152">
        <f t="shared" si="19"/>
        <v>0</v>
      </c>
      <c r="BL157" s="17" t="s">
        <v>567</v>
      </c>
      <c r="BM157" s="151" t="s">
        <v>969</v>
      </c>
    </row>
    <row r="158" spans="2:65" s="1" customFormat="1" ht="16.5" customHeight="1">
      <c r="B158" s="138"/>
      <c r="C158" s="181" t="s">
        <v>351</v>
      </c>
      <c r="D158" s="181" t="s">
        <v>409</v>
      </c>
      <c r="E158" s="182" t="s">
        <v>970</v>
      </c>
      <c r="F158" s="183" t="s">
        <v>971</v>
      </c>
      <c r="G158" s="184" t="s">
        <v>416</v>
      </c>
      <c r="H158" s="185">
        <v>55</v>
      </c>
      <c r="I158" s="186"/>
      <c r="J158" s="187">
        <f t="shared" si="10"/>
        <v>0</v>
      </c>
      <c r="K158" s="188"/>
      <c r="L158" s="189"/>
      <c r="M158" s="190" t="s">
        <v>1</v>
      </c>
      <c r="N158" s="191" t="s">
        <v>38</v>
      </c>
      <c r="P158" s="149">
        <f t="shared" si="11"/>
        <v>0</v>
      </c>
      <c r="Q158" s="149">
        <v>1.9000000000000001E-4</v>
      </c>
      <c r="R158" s="149">
        <f t="shared" si="12"/>
        <v>1.0450000000000001E-2</v>
      </c>
      <c r="S158" s="149">
        <v>0</v>
      </c>
      <c r="T158" s="150">
        <f t="shared" si="13"/>
        <v>0</v>
      </c>
      <c r="AR158" s="151" t="s">
        <v>617</v>
      </c>
      <c r="AT158" s="151" t="s">
        <v>409</v>
      </c>
      <c r="AU158" s="151" t="s">
        <v>87</v>
      </c>
      <c r="AY158" s="17" t="s">
        <v>146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7" t="s">
        <v>87</v>
      </c>
      <c r="BK158" s="152">
        <f t="shared" si="19"/>
        <v>0</v>
      </c>
      <c r="BL158" s="17" t="s">
        <v>617</v>
      </c>
      <c r="BM158" s="151" t="s">
        <v>972</v>
      </c>
    </row>
    <row r="159" spans="2:65" s="1" customFormat="1" ht="16.5" customHeight="1">
      <c r="B159" s="138"/>
      <c r="C159" s="139" t="s">
        <v>359</v>
      </c>
      <c r="D159" s="139" t="s">
        <v>148</v>
      </c>
      <c r="E159" s="140" t="s">
        <v>973</v>
      </c>
      <c r="F159" s="141" t="s">
        <v>974</v>
      </c>
      <c r="G159" s="142" t="s">
        <v>416</v>
      </c>
      <c r="H159" s="143">
        <v>220</v>
      </c>
      <c r="I159" s="144"/>
      <c r="J159" s="145">
        <f t="shared" si="10"/>
        <v>0</v>
      </c>
      <c r="K159" s="146"/>
      <c r="L159" s="32"/>
      <c r="M159" s="147" t="s">
        <v>1</v>
      </c>
      <c r="N159" s="148" t="s">
        <v>38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567</v>
      </c>
      <c r="AT159" s="151" t="s">
        <v>148</v>
      </c>
      <c r="AU159" s="151" t="s">
        <v>87</v>
      </c>
      <c r="AY159" s="17" t="s">
        <v>146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7" t="s">
        <v>87</v>
      </c>
      <c r="BK159" s="152">
        <f t="shared" si="19"/>
        <v>0</v>
      </c>
      <c r="BL159" s="17" t="s">
        <v>567</v>
      </c>
      <c r="BM159" s="151" t="s">
        <v>975</v>
      </c>
    </row>
    <row r="160" spans="2:65" s="1" customFormat="1" ht="16.5" customHeight="1">
      <c r="B160" s="138"/>
      <c r="C160" s="181" t="s">
        <v>369</v>
      </c>
      <c r="D160" s="181" t="s">
        <v>409</v>
      </c>
      <c r="E160" s="182" t="s">
        <v>976</v>
      </c>
      <c r="F160" s="183" t="s">
        <v>977</v>
      </c>
      <c r="G160" s="184" t="s">
        <v>416</v>
      </c>
      <c r="H160" s="185">
        <v>220</v>
      </c>
      <c r="I160" s="186"/>
      <c r="J160" s="187">
        <f t="shared" si="10"/>
        <v>0</v>
      </c>
      <c r="K160" s="188"/>
      <c r="L160" s="189"/>
      <c r="M160" s="190" t="s">
        <v>1</v>
      </c>
      <c r="N160" s="191" t="s">
        <v>38</v>
      </c>
      <c r="P160" s="149">
        <f t="shared" si="11"/>
        <v>0</v>
      </c>
      <c r="Q160" s="149">
        <v>6.2E-4</v>
      </c>
      <c r="R160" s="149">
        <f t="shared" si="12"/>
        <v>0.13639999999999999</v>
      </c>
      <c r="S160" s="149">
        <v>0</v>
      </c>
      <c r="T160" s="150">
        <f t="shared" si="13"/>
        <v>0</v>
      </c>
      <c r="AR160" s="151" t="s">
        <v>617</v>
      </c>
      <c r="AT160" s="151" t="s">
        <v>409</v>
      </c>
      <c r="AU160" s="151" t="s">
        <v>87</v>
      </c>
      <c r="AY160" s="17" t="s">
        <v>146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7" t="s">
        <v>87</v>
      </c>
      <c r="BK160" s="152">
        <f t="shared" si="19"/>
        <v>0</v>
      </c>
      <c r="BL160" s="17" t="s">
        <v>617</v>
      </c>
      <c r="BM160" s="151" t="s">
        <v>978</v>
      </c>
    </row>
    <row r="161" spans="2:65" s="1" customFormat="1" ht="16.5" customHeight="1">
      <c r="B161" s="138"/>
      <c r="C161" s="139" t="s">
        <v>373</v>
      </c>
      <c r="D161" s="139" t="s">
        <v>148</v>
      </c>
      <c r="E161" s="140" t="s">
        <v>979</v>
      </c>
      <c r="F161" s="141" t="s">
        <v>980</v>
      </c>
      <c r="G161" s="142" t="s">
        <v>416</v>
      </c>
      <c r="H161" s="143">
        <v>30</v>
      </c>
      <c r="I161" s="144"/>
      <c r="J161" s="145">
        <f t="shared" si="10"/>
        <v>0</v>
      </c>
      <c r="K161" s="146"/>
      <c r="L161" s="32"/>
      <c r="M161" s="147" t="s">
        <v>1</v>
      </c>
      <c r="N161" s="148" t="s">
        <v>38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567</v>
      </c>
      <c r="AT161" s="151" t="s">
        <v>148</v>
      </c>
      <c r="AU161" s="151" t="s">
        <v>87</v>
      </c>
      <c r="AY161" s="17" t="s">
        <v>146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7" t="s">
        <v>87</v>
      </c>
      <c r="BK161" s="152">
        <f t="shared" si="19"/>
        <v>0</v>
      </c>
      <c r="BL161" s="17" t="s">
        <v>567</v>
      </c>
      <c r="BM161" s="151" t="s">
        <v>981</v>
      </c>
    </row>
    <row r="162" spans="2:65" s="1" customFormat="1" ht="16.5" customHeight="1">
      <c r="B162" s="138"/>
      <c r="C162" s="181" t="s">
        <v>396</v>
      </c>
      <c r="D162" s="181" t="s">
        <v>409</v>
      </c>
      <c r="E162" s="182" t="s">
        <v>982</v>
      </c>
      <c r="F162" s="183" t="s">
        <v>983</v>
      </c>
      <c r="G162" s="184" t="s">
        <v>416</v>
      </c>
      <c r="H162" s="185">
        <v>30</v>
      </c>
      <c r="I162" s="186"/>
      <c r="J162" s="187">
        <f t="shared" si="10"/>
        <v>0</v>
      </c>
      <c r="K162" s="188"/>
      <c r="L162" s="189"/>
      <c r="M162" s="190" t="s">
        <v>1</v>
      </c>
      <c r="N162" s="191" t="s">
        <v>38</v>
      </c>
      <c r="P162" s="149">
        <f t="shared" si="11"/>
        <v>0</v>
      </c>
      <c r="Q162" s="149">
        <v>1.9000000000000001E-4</v>
      </c>
      <c r="R162" s="149">
        <f t="shared" si="12"/>
        <v>5.7000000000000002E-3</v>
      </c>
      <c r="S162" s="149">
        <v>0</v>
      </c>
      <c r="T162" s="150">
        <f t="shared" si="13"/>
        <v>0</v>
      </c>
      <c r="AR162" s="151" t="s">
        <v>617</v>
      </c>
      <c r="AT162" s="151" t="s">
        <v>409</v>
      </c>
      <c r="AU162" s="151" t="s">
        <v>87</v>
      </c>
      <c r="AY162" s="17" t="s">
        <v>146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7" t="s">
        <v>87</v>
      </c>
      <c r="BK162" s="152">
        <f t="shared" si="19"/>
        <v>0</v>
      </c>
      <c r="BL162" s="17" t="s">
        <v>617</v>
      </c>
      <c r="BM162" s="151" t="s">
        <v>984</v>
      </c>
    </row>
    <row r="163" spans="2:65" s="1" customFormat="1" ht="16.5" customHeight="1">
      <c r="B163" s="138"/>
      <c r="C163" s="139" t="s">
        <v>403</v>
      </c>
      <c r="D163" s="139" t="s">
        <v>148</v>
      </c>
      <c r="E163" s="140" t="s">
        <v>775</v>
      </c>
      <c r="F163" s="141" t="s">
        <v>776</v>
      </c>
      <c r="G163" s="142" t="s">
        <v>416</v>
      </c>
      <c r="H163" s="143">
        <v>45</v>
      </c>
      <c r="I163" s="144"/>
      <c r="J163" s="145">
        <f t="shared" si="10"/>
        <v>0</v>
      </c>
      <c r="K163" s="146"/>
      <c r="L163" s="32"/>
      <c r="M163" s="147" t="s">
        <v>1</v>
      </c>
      <c r="N163" s="148" t="s">
        <v>38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567</v>
      </c>
      <c r="AT163" s="151" t="s">
        <v>148</v>
      </c>
      <c r="AU163" s="151" t="s">
        <v>87</v>
      </c>
      <c r="AY163" s="17" t="s">
        <v>146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7" t="s">
        <v>87</v>
      </c>
      <c r="BK163" s="152">
        <f t="shared" si="19"/>
        <v>0</v>
      </c>
      <c r="BL163" s="17" t="s">
        <v>567</v>
      </c>
      <c r="BM163" s="151" t="s">
        <v>985</v>
      </c>
    </row>
    <row r="164" spans="2:65" s="1" customFormat="1" ht="16.5" customHeight="1">
      <c r="B164" s="138"/>
      <c r="C164" s="181" t="s">
        <v>408</v>
      </c>
      <c r="D164" s="181" t="s">
        <v>409</v>
      </c>
      <c r="E164" s="182" t="s">
        <v>778</v>
      </c>
      <c r="F164" s="183" t="s">
        <v>779</v>
      </c>
      <c r="G164" s="184" t="s">
        <v>416</v>
      </c>
      <c r="H164" s="185">
        <v>45</v>
      </c>
      <c r="I164" s="186"/>
      <c r="J164" s="187">
        <f t="shared" si="10"/>
        <v>0</v>
      </c>
      <c r="K164" s="188"/>
      <c r="L164" s="189"/>
      <c r="M164" s="190" t="s">
        <v>1</v>
      </c>
      <c r="N164" s="191" t="s">
        <v>38</v>
      </c>
      <c r="P164" s="149">
        <f t="shared" si="11"/>
        <v>0</v>
      </c>
      <c r="Q164" s="149">
        <v>2.7999999999999998E-4</v>
      </c>
      <c r="R164" s="149">
        <f t="shared" si="12"/>
        <v>1.2599999999999998E-2</v>
      </c>
      <c r="S164" s="149">
        <v>0</v>
      </c>
      <c r="T164" s="150">
        <f t="shared" si="13"/>
        <v>0</v>
      </c>
      <c r="AR164" s="151" t="s">
        <v>617</v>
      </c>
      <c r="AT164" s="151" t="s">
        <v>409</v>
      </c>
      <c r="AU164" s="151" t="s">
        <v>87</v>
      </c>
      <c r="AY164" s="17" t="s">
        <v>146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7" t="s">
        <v>87</v>
      </c>
      <c r="BK164" s="152">
        <f t="shared" si="19"/>
        <v>0</v>
      </c>
      <c r="BL164" s="17" t="s">
        <v>617</v>
      </c>
      <c r="BM164" s="151" t="s">
        <v>986</v>
      </c>
    </row>
    <row r="165" spans="2:65" s="1" customFormat="1" ht="16.5" customHeight="1">
      <c r="B165" s="138"/>
      <c r="C165" s="139" t="s">
        <v>413</v>
      </c>
      <c r="D165" s="139" t="s">
        <v>148</v>
      </c>
      <c r="E165" s="140" t="s">
        <v>987</v>
      </c>
      <c r="F165" s="141" t="s">
        <v>988</v>
      </c>
      <c r="G165" s="142" t="s">
        <v>416</v>
      </c>
      <c r="H165" s="143">
        <v>15</v>
      </c>
      <c r="I165" s="144"/>
      <c r="J165" s="145">
        <f t="shared" si="10"/>
        <v>0</v>
      </c>
      <c r="K165" s="146"/>
      <c r="L165" s="32"/>
      <c r="M165" s="147" t="s">
        <v>1</v>
      </c>
      <c r="N165" s="148" t="s">
        <v>38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567</v>
      </c>
      <c r="AT165" s="151" t="s">
        <v>148</v>
      </c>
      <c r="AU165" s="151" t="s">
        <v>87</v>
      </c>
      <c r="AY165" s="17" t="s">
        <v>146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7" t="s">
        <v>87</v>
      </c>
      <c r="BK165" s="152">
        <f t="shared" si="19"/>
        <v>0</v>
      </c>
      <c r="BL165" s="17" t="s">
        <v>567</v>
      </c>
      <c r="BM165" s="151" t="s">
        <v>989</v>
      </c>
    </row>
    <row r="166" spans="2:65" s="1" customFormat="1" ht="16.5" customHeight="1">
      <c r="B166" s="138"/>
      <c r="C166" s="181" t="s">
        <v>420</v>
      </c>
      <c r="D166" s="181" t="s">
        <v>409</v>
      </c>
      <c r="E166" s="182" t="s">
        <v>990</v>
      </c>
      <c r="F166" s="183" t="s">
        <v>991</v>
      </c>
      <c r="G166" s="184" t="s">
        <v>416</v>
      </c>
      <c r="H166" s="185">
        <v>15</v>
      </c>
      <c r="I166" s="186"/>
      <c r="J166" s="187">
        <f t="shared" si="10"/>
        <v>0</v>
      </c>
      <c r="K166" s="188"/>
      <c r="L166" s="189"/>
      <c r="M166" s="190" t="s">
        <v>1</v>
      </c>
      <c r="N166" s="191" t="s">
        <v>38</v>
      </c>
      <c r="P166" s="149">
        <f t="shared" si="11"/>
        <v>0</v>
      </c>
      <c r="Q166" s="149">
        <v>1.1E-4</v>
      </c>
      <c r="R166" s="149">
        <f t="shared" si="12"/>
        <v>1.65E-3</v>
      </c>
      <c r="S166" s="149">
        <v>0</v>
      </c>
      <c r="T166" s="150">
        <f t="shared" si="13"/>
        <v>0</v>
      </c>
      <c r="AR166" s="151" t="s">
        <v>617</v>
      </c>
      <c r="AT166" s="151" t="s">
        <v>409</v>
      </c>
      <c r="AU166" s="151" t="s">
        <v>87</v>
      </c>
      <c r="AY166" s="17" t="s">
        <v>146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7" t="s">
        <v>87</v>
      </c>
      <c r="BK166" s="152">
        <f t="shared" si="19"/>
        <v>0</v>
      </c>
      <c r="BL166" s="17" t="s">
        <v>617</v>
      </c>
      <c r="BM166" s="151" t="s">
        <v>992</v>
      </c>
    </row>
    <row r="167" spans="2:65" s="1" customFormat="1" ht="16.5" customHeight="1">
      <c r="B167" s="138"/>
      <c r="C167" s="139" t="s">
        <v>426</v>
      </c>
      <c r="D167" s="139" t="s">
        <v>148</v>
      </c>
      <c r="E167" s="140" t="s">
        <v>633</v>
      </c>
      <c r="F167" s="141" t="s">
        <v>634</v>
      </c>
      <c r="G167" s="142" t="s">
        <v>459</v>
      </c>
      <c r="H167" s="192"/>
      <c r="I167" s="144"/>
      <c r="J167" s="145">
        <f t="shared" si="10"/>
        <v>0</v>
      </c>
      <c r="K167" s="146"/>
      <c r="L167" s="32"/>
      <c r="M167" s="147" t="s">
        <v>1</v>
      </c>
      <c r="N167" s="148" t="s">
        <v>38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567</v>
      </c>
      <c r="AT167" s="151" t="s">
        <v>148</v>
      </c>
      <c r="AU167" s="151" t="s">
        <v>87</v>
      </c>
      <c r="AY167" s="17" t="s">
        <v>146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7" t="s">
        <v>87</v>
      </c>
      <c r="BK167" s="152">
        <f t="shared" si="19"/>
        <v>0</v>
      </c>
      <c r="BL167" s="17" t="s">
        <v>567</v>
      </c>
      <c r="BM167" s="151" t="s">
        <v>993</v>
      </c>
    </row>
    <row r="168" spans="2:65" s="1" customFormat="1" ht="16.5" customHeight="1">
      <c r="B168" s="138"/>
      <c r="C168" s="139" t="s">
        <v>434</v>
      </c>
      <c r="D168" s="139" t="s">
        <v>148</v>
      </c>
      <c r="E168" s="140" t="s">
        <v>637</v>
      </c>
      <c r="F168" s="141" t="s">
        <v>638</v>
      </c>
      <c r="G168" s="142" t="s">
        <v>459</v>
      </c>
      <c r="H168" s="192"/>
      <c r="I168" s="144"/>
      <c r="J168" s="145">
        <f t="shared" si="10"/>
        <v>0</v>
      </c>
      <c r="K168" s="146"/>
      <c r="L168" s="32"/>
      <c r="M168" s="147" t="s">
        <v>1</v>
      </c>
      <c r="N168" s="148" t="s">
        <v>38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617</v>
      </c>
      <c r="AT168" s="151" t="s">
        <v>148</v>
      </c>
      <c r="AU168" s="151" t="s">
        <v>87</v>
      </c>
      <c r="AY168" s="17" t="s">
        <v>146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7" t="s">
        <v>87</v>
      </c>
      <c r="BK168" s="152">
        <f t="shared" si="19"/>
        <v>0</v>
      </c>
      <c r="BL168" s="17" t="s">
        <v>617</v>
      </c>
      <c r="BM168" s="151" t="s">
        <v>994</v>
      </c>
    </row>
    <row r="169" spans="2:65" s="1" customFormat="1" ht="16.5" customHeight="1">
      <c r="B169" s="138"/>
      <c r="C169" s="139" t="s">
        <v>440</v>
      </c>
      <c r="D169" s="139" t="s">
        <v>148</v>
      </c>
      <c r="E169" s="140" t="s">
        <v>641</v>
      </c>
      <c r="F169" s="141" t="s">
        <v>642</v>
      </c>
      <c r="G169" s="142" t="s">
        <v>459</v>
      </c>
      <c r="H169" s="192"/>
      <c r="I169" s="144"/>
      <c r="J169" s="145">
        <f t="shared" si="10"/>
        <v>0</v>
      </c>
      <c r="K169" s="146"/>
      <c r="L169" s="32"/>
      <c r="M169" s="147" t="s">
        <v>1</v>
      </c>
      <c r="N169" s="148" t="s">
        <v>38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567</v>
      </c>
      <c r="AT169" s="151" t="s">
        <v>148</v>
      </c>
      <c r="AU169" s="151" t="s">
        <v>87</v>
      </c>
      <c r="AY169" s="17" t="s">
        <v>146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7" t="s">
        <v>87</v>
      </c>
      <c r="BK169" s="152">
        <f t="shared" si="19"/>
        <v>0</v>
      </c>
      <c r="BL169" s="17" t="s">
        <v>567</v>
      </c>
      <c r="BM169" s="151" t="s">
        <v>995</v>
      </c>
    </row>
    <row r="170" spans="2:65" s="11" customFormat="1" ht="22.9" customHeight="1">
      <c r="B170" s="126"/>
      <c r="D170" s="127" t="s">
        <v>70</v>
      </c>
      <c r="E170" s="136" t="s">
        <v>784</v>
      </c>
      <c r="F170" s="136" t="s">
        <v>996</v>
      </c>
      <c r="I170" s="129"/>
      <c r="J170" s="137">
        <f>BK170</f>
        <v>0</v>
      </c>
      <c r="L170" s="126"/>
      <c r="M170" s="131"/>
      <c r="P170" s="132">
        <f>SUM(P171:P182)</f>
        <v>0</v>
      </c>
      <c r="R170" s="132">
        <f>SUM(R171:R182)</f>
        <v>16.003699999999998</v>
      </c>
      <c r="T170" s="133">
        <f>SUM(T171:T182)</f>
        <v>0</v>
      </c>
      <c r="AR170" s="127" t="s">
        <v>161</v>
      </c>
      <c r="AT170" s="134" t="s">
        <v>70</v>
      </c>
      <c r="AU170" s="134" t="s">
        <v>79</v>
      </c>
      <c r="AY170" s="127" t="s">
        <v>146</v>
      </c>
      <c r="BK170" s="135">
        <f>SUM(BK171:BK182)</f>
        <v>0</v>
      </c>
    </row>
    <row r="171" spans="2:65" s="1" customFormat="1" ht="24.2" customHeight="1">
      <c r="B171" s="138"/>
      <c r="C171" s="139" t="s">
        <v>445</v>
      </c>
      <c r="D171" s="139" t="s">
        <v>148</v>
      </c>
      <c r="E171" s="140" t="s">
        <v>997</v>
      </c>
      <c r="F171" s="141" t="s">
        <v>998</v>
      </c>
      <c r="G171" s="142" t="s">
        <v>416</v>
      </c>
      <c r="H171" s="143">
        <v>220</v>
      </c>
      <c r="I171" s="144"/>
      <c r="J171" s="145">
        <f>ROUND(I171*H171,2)</f>
        <v>0</v>
      </c>
      <c r="K171" s="146"/>
      <c r="L171" s="32"/>
      <c r="M171" s="147" t="s">
        <v>1</v>
      </c>
      <c r="N171" s="148" t="s">
        <v>38</v>
      </c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AR171" s="151" t="s">
        <v>567</v>
      </c>
      <c r="AT171" s="151" t="s">
        <v>148</v>
      </c>
      <c r="AU171" s="151" t="s">
        <v>87</v>
      </c>
      <c r="AY171" s="17" t="s">
        <v>146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7" t="s">
        <v>87</v>
      </c>
      <c r="BK171" s="152">
        <f>ROUND(I171*H171,2)</f>
        <v>0</v>
      </c>
      <c r="BL171" s="17" t="s">
        <v>567</v>
      </c>
      <c r="BM171" s="151" t="s">
        <v>999</v>
      </c>
    </row>
    <row r="172" spans="2:65" s="1" customFormat="1" ht="33" customHeight="1">
      <c r="B172" s="138"/>
      <c r="C172" s="139" t="s">
        <v>451</v>
      </c>
      <c r="D172" s="139" t="s">
        <v>148</v>
      </c>
      <c r="E172" s="140" t="s">
        <v>1000</v>
      </c>
      <c r="F172" s="141" t="s">
        <v>1001</v>
      </c>
      <c r="G172" s="142" t="s">
        <v>416</v>
      </c>
      <c r="H172" s="143">
        <v>220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38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567</v>
      </c>
      <c r="AT172" s="151" t="s">
        <v>148</v>
      </c>
      <c r="AU172" s="151" t="s">
        <v>87</v>
      </c>
      <c r="AY172" s="17" t="s">
        <v>146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87</v>
      </c>
      <c r="BK172" s="152">
        <f>ROUND(I172*H172,2)</f>
        <v>0</v>
      </c>
      <c r="BL172" s="17" t="s">
        <v>567</v>
      </c>
      <c r="BM172" s="151" t="s">
        <v>1002</v>
      </c>
    </row>
    <row r="173" spans="2:65" s="1" customFormat="1" ht="16.5" customHeight="1">
      <c r="B173" s="138"/>
      <c r="C173" s="181" t="s">
        <v>456</v>
      </c>
      <c r="D173" s="181" t="s">
        <v>409</v>
      </c>
      <c r="E173" s="182" t="s">
        <v>1003</v>
      </c>
      <c r="F173" s="183" t="s">
        <v>1004</v>
      </c>
      <c r="G173" s="184" t="s">
        <v>294</v>
      </c>
      <c r="H173" s="185">
        <v>7.7</v>
      </c>
      <c r="I173" s="186"/>
      <c r="J173" s="187">
        <f>ROUND(I173*H173,2)</f>
        <v>0</v>
      </c>
      <c r="K173" s="188"/>
      <c r="L173" s="189"/>
      <c r="M173" s="190" t="s">
        <v>1</v>
      </c>
      <c r="N173" s="191" t="s">
        <v>38</v>
      </c>
      <c r="P173" s="149">
        <f>O173*H173</f>
        <v>0</v>
      </c>
      <c r="Q173" s="149">
        <v>1</v>
      </c>
      <c r="R173" s="149">
        <f>Q173*H173</f>
        <v>7.7</v>
      </c>
      <c r="S173" s="149">
        <v>0</v>
      </c>
      <c r="T173" s="150">
        <f>S173*H173</f>
        <v>0</v>
      </c>
      <c r="AR173" s="151" t="s">
        <v>617</v>
      </c>
      <c r="AT173" s="151" t="s">
        <v>409</v>
      </c>
      <c r="AU173" s="151" t="s">
        <v>87</v>
      </c>
      <c r="AY173" s="17" t="s">
        <v>146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87</v>
      </c>
      <c r="BK173" s="152">
        <f>ROUND(I173*H173,2)</f>
        <v>0</v>
      </c>
      <c r="BL173" s="17" t="s">
        <v>617</v>
      </c>
      <c r="BM173" s="151" t="s">
        <v>1005</v>
      </c>
    </row>
    <row r="174" spans="2:65" s="12" customFormat="1">
      <c r="B174" s="153"/>
      <c r="D174" s="154" t="s">
        <v>154</v>
      </c>
      <c r="E174" s="155" t="s">
        <v>1</v>
      </c>
      <c r="F174" s="156" t="s">
        <v>1006</v>
      </c>
      <c r="H174" s="157">
        <v>7.7</v>
      </c>
      <c r="I174" s="158"/>
      <c r="L174" s="153"/>
      <c r="M174" s="159"/>
      <c r="T174" s="160"/>
      <c r="AT174" s="155" t="s">
        <v>154</v>
      </c>
      <c r="AU174" s="155" t="s">
        <v>87</v>
      </c>
      <c r="AV174" s="12" t="s">
        <v>87</v>
      </c>
      <c r="AW174" s="12" t="s">
        <v>28</v>
      </c>
      <c r="AX174" s="12" t="s">
        <v>79</v>
      </c>
      <c r="AY174" s="155" t="s">
        <v>146</v>
      </c>
    </row>
    <row r="175" spans="2:65" s="1" customFormat="1" ht="16.5" customHeight="1">
      <c r="B175" s="138"/>
      <c r="C175" s="181" t="s">
        <v>463</v>
      </c>
      <c r="D175" s="181" t="s">
        <v>409</v>
      </c>
      <c r="E175" s="182" t="s">
        <v>1007</v>
      </c>
      <c r="F175" s="183" t="s">
        <v>1008</v>
      </c>
      <c r="G175" s="184" t="s">
        <v>406</v>
      </c>
      <c r="H175" s="185">
        <v>550</v>
      </c>
      <c r="I175" s="186"/>
      <c r="J175" s="187">
        <f>ROUND(I175*H175,2)</f>
        <v>0</v>
      </c>
      <c r="K175" s="188"/>
      <c r="L175" s="189"/>
      <c r="M175" s="190" t="s">
        <v>1</v>
      </c>
      <c r="N175" s="191" t="s">
        <v>38</v>
      </c>
      <c r="P175" s="149">
        <f>O175*H175</f>
        <v>0</v>
      </c>
      <c r="Q175" s="149">
        <v>1.4999999999999999E-2</v>
      </c>
      <c r="R175" s="149">
        <f>Q175*H175</f>
        <v>8.25</v>
      </c>
      <c r="S175" s="149">
        <v>0</v>
      </c>
      <c r="T175" s="150">
        <f>S175*H175</f>
        <v>0</v>
      </c>
      <c r="AR175" s="151" t="s">
        <v>617</v>
      </c>
      <c r="AT175" s="151" t="s">
        <v>409</v>
      </c>
      <c r="AU175" s="151" t="s">
        <v>87</v>
      </c>
      <c r="AY175" s="17" t="s">
        <v>146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87</v>
      </c>
      <c r="BK175" s="152">
        <f>ROUND(I175*H175,2)</f>
        <v>0</v>
      </c>
      <c r="BL175" s="17" t="s">
        <v>617</v>
      </c>
      <c r="BM175" s="151" t="s">
        <v>1009</v>
      </c>
    </row>
    <row r="176" spans="2:65" s="12" customFormat="1">
      <c r="B176" s="153"/>
      <c r="D176" s="154" t="s">
        <v>154</v>
      </c>
      <c r="E176" s="155" t="s">
        <v>1</v>
      </c>
      <c r="F176" s="156" t="s">
        <v>1010</v>
      </c>
      <c r="H176" s="157">
        <v>550</v>
      </c>
      <c r="I176" s="158"/>
      <c r="L176" s="153"/>
      <c r="M176" s="159"/>
      <c r="T176" s="160"/>
      <c r="AT176" s="155" t="s">
        <v>154</v>
      </c>
      <c r="AU176" s="155" t="s">
        <v>87</v>
      </c>
      <c r="AV176" s="12" t="s">
        <v>87</v>
      </c>
      <c r="AW176" s="12" t="s">
        <v>28</v>
      </c>
      <c r="AX176" s="12" t="s">
        <v>79</v>
      </c>
      <c r="AY176" s="155" t="s">
        <v>146</v>
      </c>
    </row>
    <row r="177" spans="2:65" s="1" customFormat="1" ht="24.2" customHeight="1">
      <c r="B177" s="138"/>
      <c r="C177" s="139" t="s">
        <v>467</v>
      </c>
      <c r="D177" s="139" t="s">
        <v>148</v>
      </c>
      <c r="E177" s="140" t="s">
        <v>1011</v>
      </c>
      <c r="F177" s="141" t="s">
        <v>1012</v>
      </c>
      <c r="G177" s="142" t="s">
        <v>416</v>
      </c>
      <c r="H177" s="143">
        <v>220</v>
      </c>
      <c r="I177" s="144"/>
      <c r="J177" s="145">
        <f t="shared" ref="J177:J182" si="20">ROUND(I177*H177,2)</f>
        <v>0</v>
      </c>
      <c r="K177" s="146"/>
      <c r="L177" s="32"/>
      <c r="M177" s="147" t="s">
        <v>1</v>
      </c>
      <c r="N177" s="148" t="s">
        <v>38</v>
      </c>
      <c r="P177" s="149">
        <f t="shared" ref="P177:P182" si="21">O177*H177</f>
        <v>0</v>
      </c>
      <c r="Q177" s="149">
        <v>0</v>
      </c>
      <c r="R177" s="149">
        <f t="shared" ref="R177:R182" si="22">Q177*H177</f>
        <v>0</v>
      </c>
      <c r="S177" s="149">
        <v>0</v>
      </c>
      <c r="T177" s="150">
        <f t="shared" ref="T177:T182" si="23">S177*H177</f>
        <v>0</v>
      </c>
      <c r="AR177" s="151" t="s">
        <v>567</v>
      </c>
      <c r="AT177" s="151" t="s">
        <v>148</v>
      </c>
      <c r="AU177" s="151" t="s">
        <v>87</v>
      </c>
      <c r="AY177" s="17" t="s">
        <v>146</v>
      </c>
      <c r="BE177" s="152">
        <f t="shared" ref="BE177:BE182" si="24">IF(N177="základná",J177,0)</f>
        <v>0</v>
      </c>
      <c r="BF177" s="152">
        <f t="shared" ref="BF177:BF182" si="25">IF(N177="znížená",J177,0)</f>
        <v>0</v>
      </c>
      <c r="BG177" s="152">
        <f t="shared" ref="BG177:BG182" si="26">IF(N177="zákl. prenesená",J177,0)</f>
        <v>0</v>
      </c>
      <c r="BH177" s="152">
        <f t="shared" ref="BH177:BH182" si="27">IF(N177="zníž. prenesená",J177,0)</f>
        <v>0</v>
      </c>
      <c r="BI177" s="152">
        <f t="shared" ref="BI177:BI182" si="28">IF(N177="nulová",J177,0)</f>
        <v>0</v>
      </c>
      <c r="BJ177" s="17" t="s">
        <v>87</v>
      </c>
      <c r="BK177" s="152">
        <f t="shared" ref="BK177:BK182" si="29">ROUND(I177*H177,2)</f>
        <v>0</v>
      </c>
      <c r="BL177" s="17" t="s">
        <v>567</v>
      </c>
      <c r="BM177" s="151" t="s">
        <v>1013</v>
      </c>
    </row>
    <row r="178" spans="2:65" s="1" customFormat="1" ht="16.5" customHeight="1">
      <c r="B178" s="138"/>
      <c r="C178" s="181" t="s">
        <v>472</v>
      </c>
      <c r="D178" s="181" t="s">
        <v>409</v>
      </c>
      <c r="E178" s="182" t="s">
        <v>1014</v>
      </c>
      <c r="F178" s="183" t="s">
        <v>1015</v>
      </c>
      <c r="G178" s="184" t="s">
        <v>416</v>
      </c>
      <c r="H178" s="185">
        <v>220</v>
      </c>
      <c r="I178" s="186"/>
      <c r="J178" s="187">
        <f t="shared" si="20"/>
        <v>0</v>
      </c>
      <c r="K178" s="188"/>
      <c r="L178" s="189"/>
      <c r="M178" s="190" t="s">
        <v>1</v>
      </c>
      <c r="N178" s="191" t="s">
        <v>38</v>
      </c>
      <c r="P178" s="149">
        <f t="shared" si="21"/>
        <v>0</v>
      </c>
      <c r="Q178" s="149">
        <v>2.1000000000000001E-4</v>
      </c>
      <c r="R178" s="149">
        <f t="shared" si="22"/>
        <v>4.6200000000000005E-2</v>
      </c>
      <c r="S178" s="149">
        <v>0</v>
      </c>
      <c r="T178" s="150">
        <f t="shared" si="23"/>
        <v>0</v>
      </c>
      <c r="AR178" s="151" t="s">
        <v>617</v>
      </c>
      <c r="AT178" s="151" t="s">
        <v>409</v>
      </c>
      <c r="AU178" s="151" t="s">
        <v>87</v>
      </c>
      <c r="AY178" s="17" t="s">
        <v>146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7" t="s">
        <v>87</v>
      </c>
      <c r="BK178" s="152">
        <f t="shared" si="29"/>
        <v>0</v>
      </c>
      <c r="BL178" s="17" t="s">
        <v>617</v>
      </c>
      <c r="BM178" s="151" t="s">
        <v>1016</v>
      </c>
    </row>
    <row r="179" spans="2:65" s="1" customFormat="1" ht="16.5" customHeight="1">
      <c r="B179" s="138"/>
      <c r="C179" s="181" t="s">
        <v>477</v>
      </c>
      <c r="D179" s="181" t="s">
        <v>409</v>
      </c>
      <c r="E179" s="182" t="s">
        <v>1017</v>
      </c>
      <c r="F179" s="183" t="s">
        <v>1018</v>
      </c>
      <c r="G179" s="184" t="s">
        <v>416</v>
      </c>
      <c r="H179" s="185">
        <v>30</v>
      </c>
      <c r="I179" s="186"/>
      <c r="J179" s="187">
        <f t="shared" si="20"/>
        <v>0</v>
      </c>
      <c r="K179" s="188"/>
      <c r="L179" s="189"/>
      <c r="M179" s="190" t="s">
        <v>1</v>
      </c>
      <c r="N179" s="191" t="s">
        <v>38</v>
      </c>
      <c r="P179" s="149">
        <f t="shared" si="21"/>
        <v>0</v>
      </c>
      <c r="Q179" s="149">
        <v>2.5000000000000001E-4</v>
      </c>
      <c r="R179" s="149">
        <f t="shared" si="22"/>
        <v>7.4999999999999997E-3</v>
      </c>
      <c r="S179" s="149">
        <v>0</v>
      </c>
      <c r="T179" s="150">
        <f t="shared" si="23"/>
        <v>0</v>
      </c>
      <c r="AR179" s="151" t="s">
        <v>617</v>
      </c>
      <c r="AT179" s="151" t="s">
        <v>409</v>
      </c>
      <c r="AU179" s="151" t="s">
        <v>87</v>
      </c>
      <c r="AY179" s="17" t="s">
        <v>146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7" t="s">
        <v>87</v>
      </c>
      <c r="BK179" s="152">
        <f t="shared" si="29"/>
        <v>0</v>
      </c>
      <c r="BL179" s="17" t="s">
        <v>617</v>
      </c>
      <c r="BM179" s="151" t="s">
        <v>1019</v>
      </c>
    </row>
    <row r="180" spans="2:65" s="1" customFormat="1" ht="33" customHeight="1">
      <c r="B180" s="138"/>
      <c r="C180" s="139" t="s">
        <v>481</v>
      </c>
      <c r="D180" s="139" t="s">
        <v>148</v>
      </c>
      <c r="E180" s="140" t="s">
        <v>1020</v>
      </c>
      <c r="F180" s="141" t="s">
        <v>1021</v>
      </c>
      <c r="G180" s="142" t="s">
        <v>416</v>
      </c>
      <c r="H180" s="143">
        <v>220</v>
      </c>
      <c r="I180" s="144"/>
      <c r="J180" s="145">
        <f t="shared" si="20"/>
        <v>0</v>
      </c>
      <c r="K180" s="146"/>
      <c r="L180" s="32"/>
      <c r="M180" s="147" t="s">
        <v>1</v>
      </c>
      <c r="N180" s="148" t="s">
        <v>38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567</v>
      </c>
      <c r="AT180" s="151" t="s">
        <v>148</v>
      </c>
      <c r="AU180" s="151" t="s">
        <v>87</v>
      </c>
      <c r="AY180" s="17" t="s">
        <v>146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7" t="s">
        <v>87</v>
      </c>
      <c r="BK180" s="152">
        <f t="shared" si="29"/>
        <v>0</v>
      </c>
      <c r="BL180" s="17" t="s">
        <v>567</v>
      </c>
      <c r="BM180" s="151" t="s">
        <v>1022</v>
      </c>
    </row>
    <row r="181" spans="2:65" s="1" customFormat="1" ht="24.2" customHeight="1">
      <c r="B181" s="138"/>
      <c r="C181" s="139" t="s">
        <v>485</v>
      </c>
      <c r="D181" s="139" t="s">
        <v>148</v>
      </c>
      <c r="E181" s="140" t="s">
        <v>1023</v>
      </c>
      <c r="F181" s="141" t="s">
        <v>1024</v>
      </c>
      <c r="G181" s="142" t="s">
        <v>224</v>
      </c>
      <c r="H181" s="143">
        <v>105</v>
      </c>
      <c r="I181" s="144"/>
      <c r="J181" s="145">
        <f t="shared" si="20"/>
        <v>0</v>
      </c>
      <c r="K181" s="146"/>
      <c r="L181" s="32"/>
      <c r="M181" s="147" t="s">
        <v>1</v>
      </c>
      <c r="N181" s="148" t="s">
        <v>38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567</v>
      </c>
      <c r="AT181" s="151" t="s">
        <v>148</v>
      </c>
      <c r="AU181" s="151" t="s">
        <v>87</v>
      </c>
      <c r="AY181" s="17" t="s">
        <v>146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7" t="s">
        <v>87</v>
      </c>
      <c r="BK181" s="152">
        <f t="shared" si="29"/>
        <v>0</v>
      </c>
      <c r="BL181" s="17" t="s">
        <v>567</v>
      </c>
      <c r="BM181" s="151" t="s">
        <v>1025</v>
      </c>
    </row>
    <row r="182" spans="2:65" s="1" customFormat="1" ht="16.5" customHeight="1">
      <c r="B182" s="138"/>
      <c r="C182" s="139" t="s">
        <v>489</v>
      </c>
      <c r="D182" s="139" t="s">
        <v>148</v>
      </c>
      <c r="E182" s="140" t="s">
        <v>641</v>
      </c>
      <c r="F182" s="141" t="s">
        <v>642</v>
      </c>
      <c r="G182" s="142" t="s">
        <v>459</v>
      </c>
      <c r="H182" s="192"/>
      <c r="I182" s="144"/>
      <c r="J182" s="145">
        <f t="shared" si="20"/>
        <v>0</v>
      </c>
      <c r="K182" s="146"/>
      <c r="L182" s="32"/>
      <c r="M182" s="147" t="s">
        <v>1</v>
      </c>
      <c r="N182" s="148" t="s">
        <v>38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567</v>
      </c>
      <c r="AT182" s="151" t="s">
        <v>148</v>
      </c>
      <c r="AU182" s="151" t="s">
        <v>87</v>
      </c>
      <c r="AY182" s="17" t="s">
        <v>146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7" t="s">
        <v>87</v>
      </c>
      <c r="BK182" s="152">
        <f t="shared" si="29"/>
        <v>0</v>
      </c>
      <c r="BL182" s="17" t="s">
        <v>567</v>
      </c>
      <c r="BM182" s="151" t="s">
        <v>1026</v>
      </c>
    </row>
    <row r="183" spans="2:65" s="11" customFormat="1" ht="22.9" customHeight="1">
      <c r="B183" s="126"/>
      <c r="D183" s="127" t="s">
        <v>70</v>
      </c>
      <c r="E183" s="136" t="s">
        <v>1027</v>
      </c>
      <c r="F183" s="136" t="s">
        <v>1028</v>
      </c>
      <c r="I183" s="129"/>
      <c r="J183" s="137">
        <f>BK183</f>
        <v>0</v>
      </c>
      <c r="L183" s="126"/>
      <c r="M183" s="131"/>
      <c r="P183" s="132">
        <f>P184</f>
        <v>0</v>
      </c>
      <c r="R183" s="132">
        <f>R184</f>
        <v>0</v>
      </c>
      <c r="T183" s="133">
        <f>T184</f>
        <v>0</v>
      </c>
      <c r="AR183" s="127" t="s">
        <v>161</v>
      </c>
      <c r="AT183" s="134" t="s">
        <v>70</v>
      </c>
      <c r="AU183" s="134" t="s">
        <v>79</v>
      </c>
      <c r="AY183" s="127" t="s">
        <v>146</v>
      </c>
      <c r="BK183" s="135">
        <f>BK184</f>
        <v>0</v>
      </c>
    </row>
    <row r="184" spans="2:65" s="1" customFormat="1" ht="16.5" customHeight="1">
      <c r="B184" s="138"/>
      <c r="C184" s="139" t="s">
        <v>493</v>
      </c>
      <c r="D184" s="139" t="s">
        <v>148</v>
      </c>
      <c r="E184" s="140" t="s">
        <v>1029</v>
      </c>
      <c r="F184" s="141" t="s">
        <v>1030</v>
      </c>
      <c r="G184" s="142" t="s">
        <v>1031</v>
      </c>
      <c r="H184" s="143">
        <v>2.2000000000000002</v>
      </c>
      <c r="I184" s="144"/>
      <c r="J184" s="145">
        <f>ROUND(I184*H184,2)</f>
        <v>0</v>
      </c>
      <c r="K184" s="146"/>
      <c r="L184" s="32"/>
      <c r="M184" s="147" t="s">
        <v>1</v>
      </c>
      <c r="N184" s="148" t="s">
        <v>38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567</v>
      </c>
      <c r="AT184" s="151" t="s">
        <v>148</v>
      </c>
      <c r="AU184" s="151" t="s">
        <v>87</v>
      </c>
      <c r="AY184" s="17" t="s">
        <v>146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7" t="s">
        <v>87</v>
      </c>
      <c r="BK184" s="152">
        <f>ROUND(I184*H184,2)</f>
        <v>0</v>
      </c>
      <c r="BL184" s="17" t="s">
        <v>567</v>
      </c>
      <c r="BM184" s="151" t="s">
        <v>1032</v>
      </c>
    </row>
    <row r="185" spans="2:65" s="11" customFormat="1" ht="25.9" customHeight="1">
      <c r="B185" s="126"/>
      <c r="D185" s="127" t="s">
        <v>70</v>
      </c>
      <c r="E185" s="128" t="s">
        <v>1033</v>
      </c>
      <c r="F185" s="128" t="s">
        <v>1034</v>
      </c>
      <c r="I185" s="129"/>
      <c r="J185" s="130">
        <f>BK185</f>
        <v>0</v>
      </c>
      <c r="L185" s="126"/>
      <c r="M185" s="131"/>
      <c r="P185" s="132">
        <f>SUM(P186:P189)</f>
        <v>0</v>
      </c>
      <c r="R185" s="132">
        <f>SUM(R186:R189)</f>
        <v>0</v>
      </c>
      <c r="T185" s="133">
        <f>SUM(T186:T189)</f>
        <v>0</v>
      </c>
      <c r="AR185" s="127" t="s">
        <v>152</v>
      </c>
      <c r="AT185" s="134" t="s">
        <v>70</v>
      </c>
      <c r="AU185" s="134" t="s">
        <v>71</v>
      </c>
      <c r="AY185" s="127" t="s">
        <v>146</v>
      </c>
      <c r="BK185" s="135">
        <f>SUM(BK186:BK189)</f>
        <v>0</v>
      </c>
    </row>
    <row r="186" spans="2:65" s="1" customFormat="1" ht="16.5" customHeight="1">
      <c r="B186" s="138"/>
      <c r="C186" s="139" t="s">
        <v>499</v>
      </c>
      <c r="D186" s="139" t="s">
        <v>148</v>
      </c>
      <c r="E186" s="140" t="s">
        <v>1035</v>
      </c>
      <c r="F186" s="141" t="s">
        <v>1036</v>
      </c>
      <c r="G186" s="142" t="s">
        <v>406</v>
      </c>
      <c r="H186" s="143">
        <v>1</v>
      </c>
      <c r="I186" s="144"/>
      <c r="J186" s="145">
        <f>ROUND(I186*H186,2)</f>
        <v>0</v>
      </c>
      <c r="K186" s="146"/>
      <c r="L186" s="32"/>
      <c r="M186" s="147" t="s">
        <v>1</v>
      </c>
      <c r="N186" s="148" t="s">
        <v>38</v>
      </c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51" t="s">
        <v>567</v>
      </c>
      <c r="AT186" s="151" t="s">
        <v>148</v>
      </c>
      <c r="AU186" s="151" t="s">
        <v>79</v>
      </c>
      <c r="AY186" s="17" t="s">
        <v>146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7" t="s">
        <v>87</v>
      </c>
      <c r="BK186" s="152">
        <f>ROUND(I186*H186,2)</f>
        <v>0</v>
      </c>
      <c r="BL186" s="17" t="s">
        <v>567</v>
      </c>
      <c r="BM186" s="151" t="s">
        <v>1037</v>
      </c>
    </row>
    <row r="187" spans="2:65" s="1" customFormat="1" ht="16.5" customHeight="1">
      <c r="B187" s="138"/>
      <c r="C187" s="139" t="s">
        <v>505</v>
      </c>
      <c r="D187" s="139" t="s">
        <v>148</v>
      </c>
      <c r="E187" s="140" t="s">
        <v>1038</v>
      </c>
      <c r="F187" s="141" t="s">
        <v>1039</v>
      </c>
      <c r="G187" s="142" t="s">
        <v>406</v>
      </c>
      <c r="H187" s="143">
        <v>1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38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567</v>
      </c>
      <c r="AT187" s="151" t="s">
        <v>148</v>
      </c>
      <c r="AU187" s="151" t="s">
        <v>79</v>
      </c>
      <c r="AY187" s="17" t="s">
        <v>146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7" t="s">
        <v>87</v>
      </c>
      <c r="BK187" s="152">
        <f>ROUND(I187*H187,2)</f>
        <v>0</v>
      </c>
      <c r="BL187" s="17" t="s">
        <v>567</v>
      </c>
      <c r="BM187" s="151" t="s">
        <v>1040</v>
      </c>
    </row>
    <row r="188" spans="2:65" s="1" customFormat="1" ht="16.5" customHeight="1">
      <c r="B188" s="138"/>
      <c r="C188" s="139" t="s">
        <v>516</v>
      </c>
      <c r="D188" s="139" t="s">
        <v>148</v>
      </c>
      <c r="E188" s="140" t="s">
        <v>1041</v>
      </c>
      <c r="F188" s="141" t="s">
        <v>1042</v>
      </c>
      <c r="G188" s="142" t="s">
        <v>1043</v>
      </c>
      <c r="H188" s="143">
        <v>20</v>
      </c>
      <c r="I188" s="144"/>
      <c r="J188" s="145">
        <f>ROUND(I188*H188,2)</f>
        <v>0</v>
      </c>
      <c r="K188" s="146"/>
      <c r="L188" s="32"/>
      <c r="M188" s="147" t="s">
        <v>1</v>
      </c>
      <c r="N188" s="148" t="s">
        <v>38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567</v>
      </c>
      <c r="AT188" s="151" t="s">
        <v>148</v>
      </c>
      <c r="AU188" s="151" t="s">
        <v>79</v>
      </c>
      <c r="AY188" s="17" t="s">
        <v>146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7" t="s">
        <v>87</v>
      </c>
      <c r="BK188" s="152">
        <f>ROUND(I188*H188,2)</f>
        <v>0</v>
      </c>
      <c r="BL188" s="17" t="s">
        <v>567</v>
      </c>
      <c r="BM188" s="151" t="s">
        <v>1044</v>
      </c>
    </row>
    <row r="189" spans="2:65" s="1" customFormat="1" ht="16.5" customHeight="1">
      <c r="B189" s="138"/>
      <c r="C189" s="139" t="s">
        <v>520</v>
      </c>
      <c r="D189" s="139" t="s">
        <v>148</v>
      </c>
      <c r="E189" s="140" t="s">
        <v>1045</v>
      </c>
      <c r="F189" s="141" t="s">
        <v>1046</v>
      </c>
      <c r="G189" s="142" t="s">
        <v>406</v>
      </c>
      <c r="H189" s="143">
        <v>1</v>
      </c>
      <c r="I189" s="144"/>
      <c r="J189" s="145">
        <f>ROUND(I189*H189,2)</f>
        <v>0</v>
      </c>
      <c r="K189" s="146"/>
      <c r="L189" s="32"/>
      <c r="M189" s="193" t="s">
        <v>1</v>
      </c>
      <c r="N189" s="194" t="s">
        <v>38</v>
      </c>
      <c r="O189" s="195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AR189" s="151" t="s">
        <v>567</v>
      </c>
      <c r="AT189" s="151" t="s">
        <v>148</v>
      </c>
      <c r="AU189" s="151" t="s">
        <v>79</v>
      </c>
      <c r="AY189" s="17" t="s">
        <v>146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7" t="s">
        <v>87</v>
      </c>
      <c r="BK189" s="152">
        <f>ROUND(I189*H189,2)</f>
        <v>0</v>
      </c>
      <c r="BL189" s="17" t="s">
        <v>567</v>
      </c>
      <c r="BM189" s="151" t="s">
        <v>1047</v>
      </c>
    </row>
    <row r="190" spans="2:65" s="1" customFormat="1" ht="6.95" customHeight="1"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32"/>
    </row>
  </sheetData>
  <autoFilter ref="C124:K189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6"/>
  <sheetViews>
    <sheetView showGridLines="0" topLeftCell="A108" workbookViewId="0">
      <selection activeCell="I40" sqref="I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ht="12" customHeight="1">
      <c r="B8" s="20"/>
      <c r="D8" s="27" t="s">
        <v>109</v>
      </c>
      <c r="L8" s="20"/>
    </row>
    <row r="9" spans="2:46" s="1" customFormat="1" ht="16.5" customHeight="1">
      <c r="B9" s="32"/>
      <c r="E9" s="270" t="s">
        <v>883</v>
      </c>
      <c r="F9" s="269"/>
      <c r="G9" s="269"/>
      <c r="H9" s="269"/>
      <c r="L9" s="32"/>
    </row>
    <row r="10" spans="2:46" s="1" customFormat="1" ht="12" customHeight="1">
      <c r="B10" s="32"/>
      <c r="D10" s="27" t="s">
        <v>653</v>
      </c>
      <c r="L10" s="32"/>
    </row>
    <row r="11" spans="2:46" s="1" customFormat="1" ht="16.5" customHeight="1">
      <c r="B11" s="32"/>
      <c r="E11" s="241" t="s">
        <v>1048</v>
      </c>
      <c r="F11" s="269"/>
      <c r="G11" s="269"/>
      <c r="H11" s="26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15</v>
      </c>
      <c r="F13" s="25" t="s">
        <v>1</v>
      </c>
      <c r="I13" s="27" t="s">
        <v>16</v>
      </c>
      <c r="J13" s="25" t="s">
        <v>1</v>
      </c>
      <c r="L13" s="32"/>
    </row>
    <row r="14" spans="2:46" s="1" customFormat="1" ht="12" customHeight="1">
      <c r="B14" s="32"/>
      <c r="D14" s="27" t="s">
        <v>17</v>
      </c>
      <c r="F14" s="25" t="s">
        <v>18</v>
      </c>
      <c r="I14" s="27" t="s">
        <v>19</v>
      </c>
      <c r="J14" s="55" t="str">
        <f>'Rekapitulácia stavby'!AN8</f>
        <v>Vyplň údaj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20</v>
      </c>
      <c r="I16" s="27" t="s">
        <v>21</v>
      </c>
      <c r="J16" s="25" t="s">
        <v>1</v>
      </c>
      <c r="L16" s="32"/>
    </row>
    <row r="17" spans="2:12" s="1" customFormat="1" ht="18" customHeight="1">
      <c r="B17" s="32"/>
      <c r="E17" s="25" t="s">
        <v>22</v>
      </c>
      <c r="I17" s="27" t="s">
        <v>23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24</v>
      </c>
      <c r="I19" s="27" t="s">
        <v>21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2" t="str">
        <f>'Rekapitulácia stavby'!E14</f>
        <v>Vyplň údaj</v>
      </c>
      <c r="F20" s="246"/>
      <c r="G20" s="246"/>
      <c r="H20" s="246"/>
      <c r="I20" s="27" t="s">
        <v>23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26</v>
      </c>
      <c r="I22" s="27" t="s">
        <v>21</v>
      </c>
      <c r="J22" s="25" t="s">
        <v>1</v>
      </c>
      <c r="L22" s="32"/>
    </row>
    <row r="23" spans="2:12" s="1" customFormat="1" ht="18" customHeight="1">
      <c r="B23" s="32"/>
      <c r="E23" s="25" t="s">
        <v>27</v>
      </c>
      <c r="I23" s="27" t="s">
        <v>23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29</v>
      </c>
      <c r="I25" s="27" t="s">
        <v>21</v>
      </c>
      <c r="J25" s="25" t="s">
        <v>1</v>
      </c>
      <c r="L25" s="32"/>
    </row>
    <row r="26" spans="2:12" s="1" customFormat="1" ht="18" customHeight="1">
      <c r="B26" s="32"/>
      <c r="E26" s="25" t="s">
        <v>30</v>
      </c>
      <c r="I26" s="27" t="s">
        <v>23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31</v>
      </c>
      <c r="L28" s="32"/>
    </row>
    <row r="29" spans="2:12" s="7" customFormat="1" ht="16.5" customHeight="1">
      <c r="B29" s="92"/>
      <c r="E29" s="250" t="s">
        <v>1</v>
      </c>
      <c r="F29" s="250"/>
      <c r="G29" s="250"/>
      <c r="H29" s="250"/>
      <c r="L29" s="92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3" t="s">
        <v>32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34</v>
      </c>
      <c r="I34" s="35" t="s">
        <v>33</v>
      </c>
      <c r="J34" s="35" t="s">
        <v>35</v>
      </c>
      <c r="L34" s="32"/>
    </row>
    <row r="35" spans="2:12" s="1" customFormat="1" ht="14.45" customHeight="1">
      <c r="B35" s="32"/>
      <c r="D35" s="58" t="s">
        <v>36</v>
      </c>
      <c r="E35" s="37" t="s">
        <v>37</v>
      </c>
      <c r="F35" s="94">
        <f>ROUND((SUM(BE124:BE175)),  2)</f>
        <v>0</v>
      </c>
      <c r="G35" s="95"/>
      <c r="H35" s="95"/>
      <c r="I35" s="96">
        <v>0.23</v>
      </c>
      <c r="J35" s="94">
        <f>ROUND(((SUM(BE124:BE175))*I35),  2)</f>
        <v>0</v>
      </c>
      <c r="L35" s="32"/>
    </row>
    <row r="36" spans="2:12" s="1" customFormat="1" ht="14.45" customHeight="1">
      <c r="B36" s="32"/>
      <c r="E36" s="37" t="s">
        <v>38</v>
      </c>
      <c r="F36" s="94">
        <f>ROUND((SUM(BF124:BF175)),  2)</f>
        <v>0</v>
      </c>
      <c r="G36" s="95"/>
      <c r="H36" s="95"/>
      <c r="I36" s="96">
        <v>0.23</v>
      </c>
      <c r="J36" s="94">
        <f>ROUND(((SUM(BF124:BF175))*I36),  2)</f>
        <v>0</v>
      </c>
      <c r="L36" s="32"/>
    </row>
    <row r="37" spans="2:12" s="1" customFormat="1" ht="14.45" hidden="1" customHeight="1">
      <c r="B37" s="32"/>
      <c r="E37" s="27" t="s">
        <v>39</v>
      </c>
      <c r="F37" s="88">
        <f>ROUND((SUM(BG124:BG175)),  2)</f>
        <v>0</v>
      </c>
      <c r="I37" s="97">
        <v>0.2</v>
      </c>
      <c r="J37" s="88">
        <f>0</f>
        <v>0</v>
      </c>
      <c r="L37" s="32"/>
    </row>
    <row r="38" spans="2:12" s="1" customFormat="1" ht="14.45" hidden="1" customHeight="1">
      <c r="B38" s="32"/>
      <c r="E38" s="27" t="s">
        <v>40</v>
      </c>
      <c r="F38" s="88">
        <f>ROUND((SUM(BH124:BH175)),  2)</f>
        <v>0</v>
      </c>
      <c r="I38" s="97">
        <v>0.2</v>
      </c>
      <c r="J38" s="88">
        <f>0</f>
        <v>0</v>
      </c>
      <c r="L38" s="32"/>
    </row>
    <row r="39" spans="2:12" s="1" customFormat="1" ht="14.45" hidden="1" customHeight="1">
      <c r="B39" s="32"/>
      <c r="E39" s="37" t="s">
        <v>41</v>
      </c>
      <c r="F39" s="94">
        <f>ROUND((SUM(BI124:BI175)),  2)</f>
        <v>0</v>
      </c>
      <c r="G39" s="95"/>
      <c r="H39" s="95"/>
      <c r="I39" s="96">
        <v>0</v>
      </c>
      <c r="J39" s="9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42</v>
      </c>
      <c r="E41" s="60"/>
      <c r="F41" s="60"/>
      <c r="G41" s="100" t="s">
        <v>43</v>
      </c>
      <c r="H41" s="101" t="s">
        <v>44</v>
      </c>
      <c r="I41" s="60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13</v>
      </c>
      <c r="L84" s="32"/>
    </row>
    <row r="85" spans="2:12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12" ht="12" customHeight="1">
      <c r="B86" s="20"/>
      <c r="C86" s="27" t="s">
        <v>109</v>
      </c>
      <c r="L86" s="20"/>
    </row>
    <row r="87" spans="2:12" s="1" customFormat="1" ht="16.5" customHeight="1">
      <c r="B87" s="32"/>
      <c r="E87" s="270" t="s">
        <v>883</v>
      </c>
      <c r="F87" s="269"/>
      <c r="G87" s="269"/>
      <c r="H87" s="269"/>
      <c r="L87" s="32"/>
    </row>
    <row r="88" spans="2:12" s="1" customFormat="1" ht="12" customHeight="1">
      <c r="B88" s="32"/>
      <c r="C88" s="27" t="s">
        <v>653</v>
      </c>
      <c r="L88" s="32"/>
    </row>
    <row r="89" spans="2:12" s="1" customFormat="1" ht="16.5" customHeight="1">
      <c r="B89" s="32"/>
      <c r="E89" s="241" t="str">
        <f>E11</f>
        <v>1.4 - Bleskozvod + uzemnenie</v>
      </c>
      <c r="F89" s="269"/>
      <c r="G89" s="269"/>
      <c r="H89" s="26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17</v>
      </c>
      <c r="F91" s="25" t="str">
        <f>F14</f>
        <v>Dežerice</v>
      </c>
      <c r="I91" s="27" t="s">
        <v>19</v>
      </c>
      <c r="J91" s="55" t="str">
        <f>IF(J14="","",J14)</f>
        <v>Vyplň údaj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20</v>
      </c>
      <c r="F93" s="25" t="str">
        <f>E17</f>
        <v>Peter Viktorín, Dežerice</v>
      </c>
      <c r="I93" s="27" t="s">
        <v>26</v>
      </c>
      <c r="J93" s="30" t="str">
        <f>E23</f>
        <v>Miriam Kuchťáková</v>
      </c>
      <c r="L93" s="32"/>
    </row>
    <row r="94" spans="2:12" s="1" customFormat="1" ht="25.7" customHeight="1">
      <c r="B94" s="32"/>
      <c r="C94" s="27" t="s">
        <v>24</v>
      </c>
      <c r="F94" s="25" t="str">
        <f>IF(E20="","",E20)</f>
        <v>Vyplň údaj</v>
      </c>
      <c r="I94" s="27" t="s">
        <v>29</v>
      </c>
      <c r="J94" s="30" t="str">
        <f>E26</f>
        <v>Ing. Bodnárová Glasová Marcela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112</v>
      </c>
      <c r="D96" s="98"/>
      <c r="E96" s="98"/>
      <c r="F96" s="98"/>
      <c r="G96" s="98"/>
      <c r="H96" s="98"/>
      <c r="I96" s="98"/>
      <c r="J96" s="107" t="s">
        <v>113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114</v>
      </c>
      <c r="J98" s="69">
        <f>J124</f>
        <v>0</v>
      </c>
      <c r="L98" s="32"/>
      <c r="AU98" s="17" t="s">
        <v>115</v>
      </c>
    </row>
    <row r="99" spans="2:47" s="8" customFormat="1" ht="24.95" customHeight="1">
      <c r="B99" s="109"/>
      <c r="D99" s="110" t="s">
        <v>129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47" s="9" customFormat="1" ht="19.899999999999999" customHeight="1">
      <c r="B100" s="113"/>
      <c r="D100" s="114" t="s">
        <v>1049</v>
      </c>
      <c r="E100" s="115"/>
      <c r="F100" s="115"/>
      <c r="G100" s="115"/>
      <c r="H100" s="115"/>
      <c r="I100" s="115"/>
      <c r="J100" s="116">
        <f>J126</f>
        <v>0</v>
      </c>
      <c r="L100" s="113"/>
    </row>
    <row r="101" spans="2:47" s="9" customFormat="1" ht="19.899999999999999" customHeight="1">
      <c r="B101" s="113"/>
      <c r="D101" s="114" t="s">
        <v>885</v>
      </c>
      <c r="E101" s="115"/>
      <c r="F101" s="115"/>
      <c r="G101" s="115"/>
      <c r="H101" s="115"/>
      <c r="I101" s="115"/>
      <c r="J101" s="116">
        <f>J160</f>
        <v>0</v>
      </c>
      <c r="L101" s="113"/>
    </row>
    <row r="102" spans="2:47" s="8" customFormat="1" ht="24.95" customHeight="1">
      <c r="B102" s="109"/>
      <c r="D102" s="110" t="s">
        <v>887</v>
      </c>
      <c r="E102" s="111"/>
      <c r="F102" s="111"/>
      <c r="G102" s="111"/>
      <c r="H102" s="111"/>
      <c r="I102" s="111"/>
      <c r="J102" s="112">
        <f>J171</f>
        <v>0</v>
      </c>
      <c r="L102" s="109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132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13</v>
      </c>
      <c r="L111" s="32"/>
    </row>
    <row r="112" spans="2:47" s="1" customFormat="1" ht="16.5" customHeight="1">
      <c r="B112" s="32"/>
      <c r="E112" s="270" t="str">
        <f>E7</f>
        <v>Maštal pre mladý dobytok, jalovice, býky a výkrmový dobytok</v>
      </c>
      <c r="F112" s="271"/>
      <c r="G112" s="271"/>
      <c r="H112" s="271"/>
      <c r="L112" s="32"/>
    </row>
    <row r="113" spans="2:65" ht="12" customHeight="1">
      <c r="B113" s="20"/>
      <c r="C113" s="27" t="s">
        <v>109</v>
      </c>
      <c r="L113" s="20"/>
    </row>
    <row r="114" spans="2:65" s="1" customFormat="1" ht="16.5" customHeight="1">
      <c r="B114" s="32"/>
      <c r="E114" s="270" t="s">
        <v>883</v>
      </c>
      <c r="F114" s="269"/>
      <c r="G114" s="269"/>
      <c r="H114" s="269"/>
      <c r="L114" s="32"/>
    </row>
    <row r="115" spans="2:65" s="1" customFormat="1" ht="12" customHeight="1">
      <c r="B115" s="32"/>
      <c r="C115" s="27" t="s">
        <v>653</v>
      </c>
      <c r="L115" s="32"/>
    </row>
    <row r="116" spans="2:65" s="1" customFormat="1" ht="16.5" customHeight="1">
      <c r="B116" s="32"/>
      <c r="E116" s="241" t="str">
        <f>E11</f>
        <v>1.4 - Bleskozvod + uzemnenie</v>
      </c>
      <c r="F116" s="269"/>
      <c r="G116" s="269"/>
      <c r="H116" s="269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17</v>
      </c>
      <c r="F118" s="25" t="str">
        <f>F14</f>
        <v>Dežerice</v>
      </c>
      <c r="I118" s="27" t="s">
        <v>19</v>
      </c>
      <c r="J118" s="55" t="str">
        <f>IF(J14="","",J14)</f>
        <v>Vyplň údaj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20</v>
      </c>
      <c r="F120" s="25" t="str">
        <f>E17</f>
        <v>Peter Viktorín, Dežerice</v>
      </c>
      <c r="I120" s="27" t="s">
        <v>26</v>
      </c>
      <c r="J120" s="30" t="str">
        <f>E23</f>
        <v>Miriam Kuchťáková</v>
      </c>
      <c r="L120" s="32"/>
    </row>
    <row r="121" spans="2:65" s="1" customFormat="1" ht="25.7" customHeight="1">
      <c r="B121" s="32"/>
      <c r="C121" s="27" t="s">
        <v>24</v>
      </c>
      <c r="F121" s="25" t="str">
        <f>IF(E20="","",E20)</f>
        <v>Vyplň údaj</v>
      </c>
      <c r="I121" s="27" t="s">
        <v>29</v>
      </c>
      <c r="J121" s="30" t="str">
        <f>E26</f>
        <v>Ing. Bodnárová Glasová Marcela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7"/>
      <c r="C123" s="118" t="s">
        <v>133</v>
      </c>
      <c r="D123" s="119" t="s">
        <v>57</v>
      </c>
      <c r="E123" s="119" t="s">
        <v>53</v>
      </c>
      <c r="F123" s="119" t="s">
        <v>54</v>
      </c>
      <c r="G123" s="119" t="s">
        <v>134</v>
      </c>
      <c r="H123" s="119" t="s">
        <v>135</v>
      </c>
      <c r="I123" s="119" t="s">
        <v>136</v>
      </c>
      <c r="J123" s="120" t="s">
        <v>113</v>
      </c>
      <c r="K123" s="121" t="s">
        <v>137</v>
      </c>
      <c r="L123" s="117"/>
      <c r="M123" s="62" t="s">
        <v>1</v>
      </c>
      <c r="N123" s="63" t="s">
        <v>36</v>
      </c>
      <c r="O123" s="63" t="s">
        <v>138</v>
      </c>
      <c r="P123" s="63" t="s">
        <v>139</v>
      </c>
      <c r="Q123" s="63" t="s">
        <v>140</v>
      </c>
      <c r="R123" s="63" t="s">
        <v>141</v>
      </c>
      <c r="S123" s="63" t="s">
        <v>142</v>
      </c>
      <c r="T123" s="64" t="s">
        <v>143</v>
      </c>
    </row>
    <row r="124" spans="2:65" s="1" customFormat="1" ht="22.9" customHeight="1">
      <c r="B124" s="32"/>
      <c r="C124" s="67" t="s">
        <v>114</v>
      </c>
      <c r="J124" s="122">
        <f>BK124</f>
        <v>0</v>
      </c>
      <c r="L124" s="32"/>
      <c r="M124" s="65"/>
      <c r="N124" s="56"/>
      <c r="O124" s="56"/>
      <c r="P124" s="123">
        <f>P125+P171</f>
        <v>0</v>
      </c>
      <c r="Q124" s="56"/>
      <c r="R124" s="123">
        <f>R125+R171</f>
        <v>0.30095999999999995</v>
      </c>
      <c r="S124" s="56"/>
      <c r="T124" s="124">
        <f>T125+T171</f>
        <v>0</v>
      </c>
      <c r="AT124" s="17" t="s">
        <v>70</v>
      </c>
      <c r="AU124" s="17" t="s">
        <v>115</v>
      </c>
      <c r="BK124" s="125">
        <f>BK125+BK171</f>
        <v>0</v>
      </c>
    </row>
    <row r="125" spans="2:65" s="11" customFormat="1" ht="25.9" customHeight="1">
      <c r="B125" s="126"/>
      <c r="D125" s="127" t="s">
        <v>70</v>
      </c>
      <c r="E125" s="128" t="s">
        <v>409</v>
      </c>
      <c r="F125" s="128" t="s">
        <v>602</v>
      </c>
      <c r="I125" s="129"/>
      <c r="J125" s="130">
        <f>BK125</f>
        <v>0</v>
      </c>
      <c r="L125" s="126"/>
      <c r="M125" s="131"/>
      <c r="P125" s="132">
        <f>P126+P160</f>
        <v>0</v>
      </c>
      <c r="R125" s="132">
        <f>R126+R160</f>
        <v>0.30095999999999995</v>
      </c>
      <c r="T125" s="133">
        <f>T126+T160</f>
        <v>0</v>
      </c>
      <c r="AR125" s="127" t="s">
        <v>161</v>
      </c>
      <c r="AT125" s="134" t="s">
        <v>70</v>
      </c>
      <c r="AU125" s="134" t="s">
        <v>71</v>
      </c>
      <c r="AY125" s="127" t="s">
        <v>146</v>
      </c>
      <c r="BK125" s="135">
        <f>BK126+BK160</f>
        <v>0</v>
      </c>
    </row>
    <row r="126" spans="2:65" s="11" customFormat="1" ht="22.9" customHeight="1">
      <c r="B126" s="126"/>
      <c r="D126" s="127" t="s">
        <v>70</v>
      </c>
      <c r="E126" s="136" t="s">
        <v>1050</v>
      </c>
      <c r="F126" s="136" t="s">
        <v>1051</v>
      </c>
      <c r="I126" s="129"/>
      <c r="J126" s="137">
        <f>BK126</f>
        <v>0</v>
      </c>
      <c r="L126" s="126"/>
      <c r="M126" s="131"/>
      <c r="P126" s="132">
        <f>SUM(P127:P159)</f>
        <v>0</v>
      </c>
      <c r="R126" s="132">
        <f>SUM(R127:R159)</f>
        <v>0.19553999999999996</v>
      </c>
      <c r="T126" s="133">
        <f>SUM(T127:T159)</f>
        <v>0</v>
      </c>
      <c r="AR126" s="127" t="s">
        <v>161</v>
      </c>
      <c r="AT126" s="134" t="s">
        <v>70</v>
      </c>
      <c r="AU126" s="134" t="s">
        <v>79</v>
      </c>
      <c r="AY126" s="127" t="s">
        <v>146</v>
      </c>
      <c r="BK126" s="135">
        <f>SUM(BK127:BK159)</f>
        <v>0</v>
      </c>
    </row>
    <row r="127" spans="2:65" s="1" customFormat="1" ht="24.2" customHeight="1">
      <c r="B127" s="138"/>
      <c r="C127" s="139" t="s">
        <v>79</v>
      </c>
      <c r="D127" s="139" t="s">
        <v>148</v>
      </c>
      <c r="E127" s="140" t="s">
        <v>1052</v>
      </c>
      <c r="F127" s="141" t="s">
        <v>1053</v>
      </c>
      <c r="G127" s="142" t="s">
        <v>416</v>
      </c>
      <c r="H127" s="143">
        <v>120</v>
      </c>
      <c r="I127" s="144"/>
      <c r="J127" s="145">
        <f t="shared" ref="J127:J159" si="0">ROUND(I127*H127,2)</f>
        <v>0</v>
      </c>
      <c r="K127" s="146"/>
      <c r="L127" s="32"/>
      <c r="M127" s="147" t="s">
        <v>1</v>
      </c>
      <c r="N127" s="148" t="s">
        <v>38</v>
      </c>
      <c r="P127" s="149">
        <f t="shared" ref="P127:P159" si="1">O127*H127</f>
        <v>0</v>
      </c>
      <c r="Q127" s="149">
        <v>0</v>
      </c>
      <c r="R127" s="149">
        <f t="shared" ref="R127:R159" si="2">Q127*H127</f>
        <v>0</v>
      </c>
      <c r="S127" s="149">
        <v>0</v>
      </c>
      <c r="T127" s="150">
        <f t="shared" ref="T127:T159" si="3">S127*H127</f>
        <v>0</v>
      </c>
      <c r="AR127" s="151" t="s">
        <v>567</v>
      </c>
      <c r="AT127" s="151" t="s">
        <v>148</v>
      </c>
      <c r="AU127" s="151" t="s">
        <v>87</v>
      </c>
      <c r="AY127" s="17" t="s">
        <v>146</v>
      </c>
      <c r="BE127" s="152">
        <f t="shared" ref="BE127:BE159" si="4">IF(N127="základná",J127,0)</f>
        <v>0</v>
      </c>
      <c r="BF127" s="152">
        <f t="shared" ref="BF127:BF159" si="5">IF(N127="znížená",J127,0)</f>
        <v>0</v>
      </c>
      <c r="BG127" s="152">
        <f t="shared" ref="BG127:BG159" si="6">IF(N127="zákl. prenesená",J127,0)</f>
        <v>0</v>
      </c>
      <c r="BH127" s="152">
        <f t="shared" ref="BH127:BH159" si="7">IF(N127="zníž. prenesená",J127,0)</f>
        <v>0</v>
      </c>
      <c r="BI127" s="152">
        <f t="shared" ref="BI127:BI159" si="8">IF(N127="nulová",J127,0)</f>
        <v>0</v>
      </c>
      <c r="BJ127" s="17" t="s">
        <v>87</v>
      </c>
      <c r="BK127" s="152">
        <f t="shared" ref="BK127:BK159" si="9">ROUND(I127*H127,2)</f>
        <v>0</v>
      </c>
      <c r="BL127" s="17" t="s">
        <v>567</v>
      </c>
      <c r="BM127" s="151" t="s">
        <v>1054</v>
      </c>
    </row>
    <row r="128" spans="2:65" s="1" customFormat="1" ht="16.5" customHeight="1">
      <c r="B128" s="138"/>
      <c r="C128" s="181" t="s">
        <v>87</v>
      </c>
      <c r="D128" s="181" t="s">
        <v>409</v>
      </c>
      <c r="E128" s="182" t="s">
        <v>1055</v>
      </c>
      <c r="F128" s="183" t="s">
        <v>1056</v>
      </c>
      <c r="G128" s="184" t="s">
        <v>608</v>
      </c>
      <c r="H128" s="185">
        <v>60</v>
      </c>
      <c r="I128" s="186"/>
      <c r="J128" s="187">
        <f t="shared" si="0"/>
        <v>0</v>
      </c>
      <c r="K128" s="188"/>
      <c r="L128" s="189"/>
      <c r="M128" s="190" t="s">
        <v>1</v>
      </c>
      <c r="N128" s="191" t="s">
        <v>38</v>
      </c>
      <c r="P128" s="149">
        <f t="shared" si="1"/>
        <v>0</v>
      </c>
      <c r="Q128" s="149">
        <v>1E-3</v>
      </c>
      <c r="R128" s="149">
        <f t="shared" si="2"/>
        <v>0.06</v>
      </c>
      <c r="S128" s="149">
        <v>0</v>
      </c>
      <c r="T128" s="150">
        <f t="shared" si="3"/>
        <v>0</v>
      </c>
      <c r="AR128" s="151" t="s">
        <v>617</v>
      </c>
      <c r="AT128" s="151" t="s">
        <v>409</v>
      </c>
      <c r="AU128" s="151" t="s">
        <v>87</v>
      </c>
      <c r="AY128" s="17" t="s">
        <v>146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7" t="s">
        <v>87</v>
      </c>
      <c r="BK128" s="152">
        <f t="shared" si="9"/>
        <v>0</v>
      </c>
      <c r="BL128" s="17" t="s">
        <v>617</v>
      </c>
      <c r="BM128" s="151" t="s">
        <v>1057</v>
      </c>
    </row>
    <row r="129" spans="2:65" s="1" customFormat="1" ht="21.75" customHeight="1">
      <c r="B129" s="138"/>
      <c r="C129" s="139" t="s">
        <v>161</v>
      </c>
      <c r="D129" s="139" t="s">
        <v>148</v>
      </c>
      <c r="E129" s="140" t="s">
        <v>1058</v>
      </c>
      <c r="F129" s="141" t="s">
        <v>1059</v>
      </c>
      <c r="G129" s="142" t="s">
        <v>416</v>
      </c>
      <c r="H129" s="143">
        <v>80</v>
      </c>
      <c r="I129" s="144"/>
      <c r="J129" s="145">
        <f t="shared" si="0"/>
        <v>0</v>
      </c>
      <c r="K129" s="146"/>
      <c r="L129" s="32"/>
      <c r="M129" s="147" t="s">
        <v>1</v>
      </c>
      <c r="N129" s="148" t="s">
        <v>38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567</v>
      </c>
      <c r="AT129" s="151" t="s">
        <v>148</v>
      </c>
      <c r="AU129" s="151" t="s">
        <v>87</v>
      </c>
      <c r="AY129" s="17" t="s">
        <v>146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7" t="s">
        <v>87</v>
      </c>
      <c r="BK129" s="152">
        <f t="shared" si="9"/>
        <v>0</v>
      </c>
      <c r="BL129" s="17" t="s">
        <v>567</v>
      </c>
      <c r="BM129" s="151" t="s">
        <v>1060</v>
      </c>
    </row>
    <row r="130" spans="2:65" s="1" customFormat="1" ht="16.5" customHeight="1">
      <c r="B130" s="138"/>
      <c r="C130" s="181" t="s">
        <v>152</v>
      </c>
      <c r="D130" s="181" t="s">
        <v>409</v>
      </c>
      <c r="E130" s="182" t="s">
        <v>1061</v>
      </c>
      <c r="F130" s="183" t="s">
        <v>1062</v>
      </c>
      <c r="G130" s="184" t="s">
        <v>608</v>
      </c>
      <c r="H130" s="185">
        <v>80</v>
      </c>
      <c r="I130" s="186"/>
      <c r="J130" s="187">
        <f t="shared" si="0"/>
        <v>0</v>
      </c>
      <c r="K130" s="188"/>
      <c r="L130" s="189"/>
      <c r="M130" s="190" t="s">
        <v>1</v>
      </c>
      <c r="N130" s="191" t="s">
        <v>38</v>
      </c>
      <c r="P130" s="149">
        <f t="shared" si="1"/>
        <v>0</v>
      </c>
      <c r="Q130" s="149">
        <v>1E-3</v>
      </c>
      <c r="R130" s="149">
        <f t="shared" si="2"/>
        <v>0.08</v>
      </c>
      <c r="S130" s="149">
        <v>0</v>
      </c>
      <c r="T130" s="150">
        <f t="shared" si="3"/>
        <v>0</v>
      </c>
      <c r="AR130" s="151" t="s">
        <v>617</v>
      </c>
      <c r="AT130" s="151" t="s">
        <v>409</v>
      </c>
      <c r="AU130" s="151" t="s">
        <v>87</v>
      </c>
      <c r="AY130" s="17" t="s">
        <v>146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7" t="s">
        <v>87</v>
      </c>
      <c r="BK130" s="152">
        <f t="shared" si="9"/>
        <v>0</v>
      </c>
      <c r="BL130" s="17" t="s">
        <v>617</v>
      </c>
      <c r="BM130" s="151" t="s">
        <v>1063</v>
      </c>
    </row>
    <row r="131" spans="2:65" s="1" customFormat="1" ht="24.2" customHeight="1">
      <c r="B131" s="138"/>
      <c r="C131" s="139" t="s">
        <v>179</v>
      </c>
      <c r="D131" s="139" t="s">
        <v>148</v>
      </c>
      <c r="E131" s="140" t="s">
        <v>1064</v>
      </c>
      <c r="F131" s="141" t="s">
        <v>1065</v>
      </c>
      <c r="G131" s="142" t="s">
        <v>416</v>
      </c>
      <c r="H131" s="143">
        <v>80</v>
      </c>
      <c r="I131" s="144"/>
      <c r="J131" s="145">
        <f t="shared" si="0"/>
        <v>0</v>
      </c>
      <c r="K131" s="146"/>
      <c r="L131" s="32"/>
      <c r="M131" s="147" t="s">
        <v>1</v>
      </c>
      <c r="N131" s="148" t="s">
        <v>38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567</v>
      </c>
      <c r="AT131" s="151" t="s">
        <v>148</v>
      </c>
      <c r="AU131" s="151" t="s">
        <v>87</v>
      </c>
      <c r="AY131" s="17" t="s">
        <v>146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7" t="s">
        <v>87</v>
      </c>
      <c r="BK131" s="152">
        <f t="shared" si="9"/>
        <v>0</v>
      </c>
      <c r="BL131" s="17" t="s">
        <v>567</v>
      </c>
      <c r="BM131" s="151" t="s">
        <v>1066</v>
      </c>
    </row>
    <row r="132" spans="2:65" s="1" customFormat="1" ht="16.5" customHeight="1">
      <c r="B132" s="138"/>
      <c r="C132" s="181" t="s">
        <v>184</v>
      </c>
      <c r="D132" s="181" t="s">
        <v>409</v>
      </c>
      <c r="E132" s="182" t="s">
        <v>1067</v>
      </c>
      <c r="F132" s="183" t="s">
        <v>1068</v>
      </c>
      <c r="G132" s="184" t="s">
        <v>608</v>
      </c>
      <c r="H132" s="185">
        <v>20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38</v>
      </c>
      <c r="P132" s="149">
        <f t="shared" si="1"/>
        <v>0</v>
      </c>
      <c r="Q132" s="149">
        <v>1E-3</v>
      </c>
      <c r="R132" s="149">
        <f t="shared" si="2"/>
        <v>0.02</v>
      </c>
      <c r="S132" s="149">
        <v>0</v>
      </c>
      <c r="T132" s="150">
        <f t="shared" si="3"/>
        <v>0</v>
      </c>
      <c r="AR132" s="151" t="s">
        <v>617</v>
      </c>
      <c r="AT132" s="151" t="s">
        <v>409</v>
      </c>
      <c r="AU132" s="151" t="s">
        <v>87</v>
      </c>
      <c r="AY132" s="17" t="s">
        <v>146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7" t="s">
        <v>87</v>
      </c>
      <c r="BK132" s="152">
        <f t="shared" si="9"/>
        <v>0</v>
      </c>
      <c r="BL132" s="17" t="s">
        <v>617</v>
      </c>
      <c r="BM132" s="151" t="s">
        <v>1069</v>
      </c>
    </row>
    <row r="133" spans="2:65" s="1" customFormat="1" ht="21.75" customHeight="1">
      <c r="B133" s="138"/>
      <c r="C133" s="139" t="s">
        <v>192</v>
      </c>
      <c r="D133" s="139" t="s">
        <v>148</v>
      </c>
      <c r="E133" s="140" t="s">
        <v>1070</v>
      </c>
      <c r="F133" s="141" t="s">
        <v>1071</v>
      </c>
      <c r="G133" s="142" t="s">
        <v>406</v>
      </c>
      <c r="H133" s="143">
        <v>50</v>
      </c>
      <c r="I133" s="144"/>
      <c r="J133" s="145">
        <f t="shared" si="0"/>
        <v>0</v>
      </c>
      <c r="K133" s="146"/>
      <c r="L133" s="32"/>
      <c r="M133" s="147" t="s">
        <v>1</v>
      </c>
      <c r="N133" s="148" t="s">
        <v>38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567</v>
      </c>
      <c r="AT133" s="151" t="s">
        <v>148</v>
      </c>
      <c r="AU133" s="151" t="s">
        <v>87</v>
      </c>
      <c r="AY133" s="17" t="s">
        <v>146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7" t="s">
        <v>87</v>
      </c>
      <c r="BK133" s="152">
        <f t="shared" si="9"/>
        <v>0</v>
      </c>
      <c r="BL133" s="17" t="s">
        <v>567</v>
      </c>
      <c r="BM133" s="151" t="s">
        <v>1072</v>
      </c>
    </row>
    <row r="134" spans="2:65" s="1" customFormat="1" ht="24.2" customHeight="1">
      <c r="B134" s="138"/>
      <c r="C134" s="181" t="s">
        <v>197</v>
      </c>
      <c r="D134" s="181" t="s">
        <v>409</v>
      </c>
      <c r="E134" s="182" t="s">
        <v>1073</v>
      </c>
      <c r="F134" s="183" t="s">
        <v>1074</v>
      </c>
      <c r="G134" s="184" t="s">
        <v>406</v>
      </c>
      <c r="H134" s="185">
        <v>50</v>
      </c>
      <c r="I134" s="186"/>
      <c r="J134" s="187">
        <f t="shared" si="0"/>
        <v>0</v>
      </c>
      <c r="K134" s="188"/>
      <c r="L134" s="189"/>
      <c r="M134" s="190" t="s">
        <v>1</v>
      </c>
      <c r="N134" s="191" t="s">
        <v>38</v>
      </c>
      <c r="P134" s="149">
        <f t="shared" si="1"/>
        <v>0</v>
      </c>
      <c r="Q134" s="149">
        <v>1.9000000000000001E-4</v>
      </c>
      <c r="R134" s="149">
        <f t="shared" si="2"/>
        <v>9.4999999999999998E-3</v>
      </c>
      <c r="S134" s="149">
        <v>0</v>
      </c>
      <c r="T134" s="150">
        <f t="shared" si="3"/>
        <v>0</v>
      </c>
      <c r="AR134" s="151" t="s">
        <v>617</v>
      </c>
      <c r="AT134" s="151" t="s">
        <v>409</v>
      </c>
      <c r="AU134" s="151" t="s">
        <v>87</v>
      </c>
      <c r="AY134" s="17" t="s">
        <v>146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7" t="s">
        <v>87</v>
      </c>
      <c r="BK134" s="152">
        <f t="shared" si="9"/>
        <v>0</v>
      </c>
      <c r="BL134" s="17" t="s">
        <v>617</v>
      </c>
      <c r="BM134" s="151" t="s">
        <v>1075</v>
      </c>
    </row>
    <row r="135" spans="2:65" s="1" customFormat="1" ht="16.5" customHeight="1">
      <c r="B135" s="138"/>
      <c r="C135" s="139" t="s">
        <v>201</v>
      </c>
      <c r="D135" s="139" t="s">
        <v>148</v>
      </c>
      <c r="E135" s="140" t="s">
        <v>1076</v>
      </c>
      <c r="F135" s="141" t="s">
        <v>1077</v>
      </c>
      <c r="G135" s="142" t="s">
        <v>406</v>
      </c>
      <c r="H135" s="143">
        <v>18</v>
      </c>
      <c r="I135" s="144"/>
      <c r="J135" s="145">
        <f t="shared" si="0"/>
        <v>0</v>
      </c>
      <c r="K135" s="146"/>
      <c r="L135" s="32"/>
      <c r="M135" s="147" t="s">
        <v>1</v>
      </c>
      <c r="N135" s="148" t="s">
        <v>38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567</v>
      </c>
      <c r="AT135" s="151" t="s">
        <v>148</v>
      </c>
      <c r="AU135" s="151" t="s">
        <v>87</v>
      </c>
      <c r="AY135" s="17" t="s">
        <v>146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7" t="s">
        <v>87</v>
      </c>
      <c r="BK135" s="152">
        <f t="shared" si="9"/>
        <v>0</v>
      </c>
      <c r="BL135" s="17" t="s">
        <v>567</v>
      </c>
      <c r="BM135" s="151" t="s">
        <v>1078</v>
      </c>
    </row>
    <row r="136" spans="2:65" s="1" customFormat="1" ht="24.2" customHeight="1">
      <c r="B136" s="138"/>
      <c r="C136" s="181" t="s">
        <v>207</v>
      </c>
      <c r="D136" s="181" t="s">
        <v>409</v>
      </c>
      <c r="E136" s="182" t="s">
        <v>1079</v>
      </c>
      <c r="F136" s="183" t="s">
        <v>1080</v>
      </c>
      <c r="G136" s="184" t="s">
        <v>406</v>
      </c>
      <c r="H136" s="185">
        <v>18</v>
      </c>
      <c r="I136" s="186"/>
      <c r="J136" s="187">
        <f t="shared" si="0"/>
        <v>0</v>
      </c>
      <c r="K136" s="188"/>
      <c r="L136" s="189"/>
      <c r="M136" s="190" t="s">
        <v>1</v>
      </c>
      <c r="N136" s="191" t="s">
        <v>38</v>
      </c>
      <c r="P136" s="149">
        <f t="shared" si="1"/>
        <v>0</v>
      </c>
      <c r="Q136" s="149">
        <v>2.9999999999999997E-4</v>
      </c>
      <c r="R136" s="149">
        <f t="shared" si="2"/>
        <v>5.3999999999999994E-3</v>
      </c>
      <c r="S136" s="149">
        <v>0</v>
      </c>
      <c r="T136" s="150">
        <f t="shared" si="3"/>
        <v>0</v>
      </c>
      <c r="AR136" s="151" t="s">
        <v>617</v>
      </c>
      <c r="AT136" s="151" t="s">
        <v>409</v>
      </c>
      <c r="AU136" s="151" t="s">
        <v>87</v>
      </c>
      <c r="AY136" s="17" t="s">
        <v>146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7" t="s">
        <v>87</v>
      </c>
      <c r="BK136" s="152">
        <f t="shared" si="9"/>
        <v>0</v>
      </c>
      <c r="BL136" s="17" t="s">
        <v>617</v>
      </c>
      <c r="BM136" s="151" t="s">
        <v>1081</v>
      </c>
    </row>
    <row r="137" spans="2:65" s="1" customFormat="1" ht="16.5" customHeight="1">
      <c r="B137" s="138"/>
      <c r="C137" s="139" t="s">
        <v>212</v>
      </c>
      <c r="D137" s="139" t="s">
        <v>148</v>
      </c>
      <c r="E137" s="140" t="s">
        <v>1082</v>
      </c>
      <c r="F137" s="141" t="s">
        <v>1083</v>
      </c>
      <c r="G137" s="142" t="s">
        <v>406</v>
      </c>
      <c r="H137" s="143">
        <v>2</v>
      </c>
      <c r="I137" s="144"/>
      <c r="J137" s="145">
        <f t="shared" si="0"/>
        <v>0</v>
      </c>
      <c r="K137" s="146"/>
      <c r="L137" s="32"/>
      <c r="M137" s="147" t="s">
        <v>1</v>
      </c>
      <c r="N137" s="148" t="s">
        <v>38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567</v>
      </c>
      <c r="AT137" s="151" t="s">
        <v>148</v>
      </c>
      <c r="AU137" s="151" t="s">
        <v>87</v>
      </c>
      <c r="AY137" s="17" t="s">
        <v>146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7" t="s">
        <v>87</v>
      </c>
      <c r="BK137" s="152">
        <f t="shared" si="9"/>
        <v>0</v>
      </c>
      <c r="BL137" s="17" t="s">
        <v>567</v>
      </c>
      <c r="BM137" s="151" t="s">
        <v>1084</v>
      </c>
    </row>
    <row r="138" spans="2:65" s="1" customFormat="1" ht="24.2" customHeight="1">
      <c r="B138" s="138"/>
      <c r="C138" s="181" t="s">
        <v>216</v>
      </c>
      <c r="D138" s="181" t="s">
        <v>409</v>
      </c>
      <c r="E138" s="182" t="s">
        <v>1085</v>
      </c>
      <c r="F138" s="183" t="s">
        <v>1086</v>
      </c>
      <c r="G138" s="184" t="s">
        <v>406</v>
      </c>
      <c r="H138" s="185">
        <v>2</v>
      </c>
      <c r="I138" s="186"/>
      <c r="J138" s="187">
        <f t="shared" si="0"/>
        <v>0</v>
      </c>
      <c r="K138" s="188"/>
      <c r="L138" s="189"/>
      <c r="M138" s="190" t="s">
        <v>1</v>
      </c>
      <c r="N138" s="191" t="s">
        <v>38</v>
      </c>
      <c r="P138" s="149">
        <f t="shared" si="1"/>
        <v>0</v>
      </c>
      <c r="Q138" s="149">
        <v>4.1999999999999997E-3</v>
      </c>
      <c r="R138" s="149">
        <f t="shared" si="2"/>
        <v>8.3999999999999995E-3</v>
      </c>
      <c r="S138" s="149">
        <v>0</v>
      </c>
      <c r="T138" s="150">
        <f t="shared" si="3"/>
        <v>0</v>
      </c>
      <c r="AR138" s="151" t="s">
        <v>617</v>
      </c>
      <c r="AT138" s="151" t="s">
        <v>409</v>
      </c>
      <c r="AU138" s="151" t="s">
        <v>87</v>
      </c>
      <c r="AY138" s="17" t="s">
        <v>146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7" t="s">
        <v>87</v>
      </c>
      <c r="BK138" s="152">
        <f t="shared" si="9"/>
        <v>0</v>
      </c>
      <c r="BL138" s="17" t="s">
        <v>617</v>
      </c>
      <c r="BM138" s="151" t="s">
        <v>1087</v>
      </c>
    </row>
    <row r="139" spans="2:65" s="1" customFormat="1" ht="16.5" customHeight="1">
      <c r="B139" s="138"/>
      <c r="C139" s="139" t="s">
        <v>221</v>
      </c>
      <c r="D139" s="139" t="s">
        <v>148</v>
      </c>
      <c r="E139" s="140" t="s">
        <v>1088</v>
      </c>
      <c r="F139" s="141" t="s">
        <v>1089</v>
      </c>
      <c r="G139" s="142" t="s">
        <v>406</v>
      </c>
      <c r="H139" s="143">
        <v>6</v>
      </c>
      <c r="I139" s="144"/>
      <c r="J139" s="145">
        <f t="shared" si="0"/>
        <v>0</v>
      </c>
      <c r="K139" s="146"/>
      <c r="L139" s="32"/>
      <c r="M139" s="147" t="s">
        <v>1</v>
      </c>
      <c r="N139" s="148" t="s">
        <v>38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567</v>
      </c>
      <c r="AT139" s="151" t="s">
        <v>148</v>
      </c>
      <c r="AU139" s="151" t="s">
        <v>87</v>
      </c>
      <c r="AY139" s="17" t="s">
        <v>146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7" t="s">
        <v>87</v>
      </c>
      <c r="BK139" s="152">
        <f t="shared" si="9"/>
        <v>0</v>
      </c>
      <c r="BL139" s="17" t="s">
        <v>567</v>
      </c>
      <c r="BM139" s="151" t="s">
        <v>1090</v>
      </c>
    </row>
    <row r="140" spans="2:65" s="1" customFormat="1" ht="24.2" customHeight="1">
      <c r="B140" s="138"/>
      <c r="C140" s="181" t="s">
        <v>227</v>
      </c>
      <c r="D140" s="181" t="s">
        <v>409</v>
      </c>
      <c r="E140" s="182" t="s">
        <v>1091</v>
      </c>
      <c r="F140" s="183" t="s">
        <v>1092</v>
      </c>
      <c r="G140" s="184" t="s">
        <v>406</v>
      </c>
      <c r="H140" s="185">
        <v>6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38</v>
      </c>
      <c r="P140" s="149">
        <f t="shared" si="1"/>
        <v>0</v>
      </c>
      <c r="Q140" s="149">
        <v>1.6000000000000001E-4</v>
      </c>
      <c r="R140" s="149">
        <f t="shared" si="2"/>
        <v>9.6000000000000013E-4</v>
      </c>
      <c r="S140" s="149">
        <v>0</v>
      </c>
      <c r="T140" s="150">
        <f t="shared" si="3"/>
        <v>0</v>
      </c>
      <c r="AR140" s="151" t="s">
        <v>617</v>
      </c>
      <c r="AT140" s="151" t="s">
        <v>409</v>
      </c>
      <c r="AU140" s="151" t="s">
        <v>87</v>
      </c>
      <c r="AY140" s="17" t="s">
        <v>146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7" t="s">
        <v>87</v>
      </c>
      <c r="BK140" s="152">
        <f t="shared" si="9"/>
        <v>0</v>
      </c>
      <c r="BL140" s="17" t="s">
        <v>617</v>
      </c>
      <c r="BM140" s="151" t="s">
        <v>1093</v>
      </c>
    </row>
    <row r="141" spans="2:65" s="1" customFormat="1" ht="16.5" customHeight="1">
      <c r="B141" s="138"/>
      <c r="C141" s="139" t="s">
        <v>234</v>
      </c>
      <c r="D141" s="139" t="s">
        <v>148</v>
      </c>
      <c r="E141" s="140" t="s">
        <v>1094</v>
      </c>
      <c r="F141" s="141" t="s">
        <v>1095</v>
      </c>
      <c r="G141" s="142" t="s">
        <v>406</v>
      </c>
      <c r="H141" s="143">
        <v>6</v>
      </c>
      <c r="I141" s="144"/>
      <c r="J141" s="145">
        <f t="shared" si="0"/>
        <v>0</v>
      </c>
      <c r="K141" s="146"/>
      <c r="L141" s="32"/>
      <c r="M141" s="147" t="s">
        <v>1</v>
      </c>
      <c r="N141" s="148" t="s">
        <v>38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567</v>
      </c>
      <c r="AT141" s="151" t="s">
        <v>148</v>
      </c>
      <c r="AU141" s="151" t="s">
        <v>87</v>
      </c>
      <c r="AY141" s="17" t="s">
        <v>146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7" t="s">
        <v>87</v>
      </c>
      <c r="BK141" s="152">
        <f t="shared" si="9"/>
        <v>0</v>
      </c>
      <c r="BL141" s="17" t="s">
        <v>567</v>
      </c>
      <c r="BM141" s="151" t="s">
        <v>1096</v>
      </c>
    </row>
    <row r="142" spans="2:65" s="1" customFormat="1" ht="16.5" customHeight="1">
      <c r="B142" s="138"/>
      <c r="C142" s="181" t="s">
        <v>241</v>
      </c>
      <c r="D142" s="181" t="s">
        <v>409</v>
      </c>
      <c r="E142" s="182" t="s">
        <v>1097</v>
      </c>
      <c r="F142" s="183" t="s">
        <v>1098</v>
      </c>
      <c r="G142" s="184" t="s">
        <v>406</v>
      </c>
      <c r="H142" s="185">
        <v>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38</v>
      </c>
      <c r="P142" s="149">
        <f t="shared" si="1"/>
        <v>0</v>
      </c>
      <c r="Q142" s="149">
        <v>2.9E-4</v>
      </c>
      <c r="R142" s="149">
        <f t="shared" si="2"/>
        <v>1.74E-3</v>
      </c>
      <c r="S142" s="149">
        <v>0</v>
      </c>
      <c r="T142" s="150">
        <f t="shared" si="3"/>
        <v>0</v>
      </c>
      <c r="AR142" s="151" t="s">
        <v>617</v>
      </c>
      <c r="AT142" s="151" t="s">
        <v>409</v>
      </c>
      <c r="AU142" s="151" t="s">
        <v>87</v>
      </c>
      <c r="AY142" s="17" t="s">
        <v>146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7" t="s">
        <v>87</v>
      </c>
      <c r="BK142" s="152">
        <f t="shared" si="9"/>
        <v>0</v>
      </c>
      <c r="BL142" s="17" t="s">
        <v>617</v>
      </c>
      <c r="BM142" s="151" t="s">
        <v>1099</v>
      </c>
    </row>
    <row r="143" spans="2:65" s="1" customFormat="1" ht="16.5" customHeight="1">
      <c r="B143" s="138"/>
      <c r="C143" s="139" t="s">
        <v>253</v>
      </c>
      <c r="D143" s="139" t="s">
        <v>148</v>
      </c>
      <c r="E143" s="140" t="s">
        <v>1100</v>
      </c>
      <c r="F143" s="141" t="s">
        <v>1101</v>
      </c>
      <c r="G143" s="142" t="s">
        <v>406</v>
      </c>
      <c r="H143" s="143">
        <v>6</v>
      </c>
      <c r="I143" s="144"/>
      <c r="J143" s="145">
        <f t="shared" si="0"/>
        <v>0</v>
      </c>
      <c r="K143" s="146"/>
      <c r="L143" s="32"/>
      <c r="M143" s="147" t="s">
        <v>1</v>
      </c>
      <c r="N143" s="148" t="s">
        <v>38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567</v>
      </c>
      <c r="AT143" s="151" t="s">
        <v>148</v>
      </c>
      <c r="AU143" s="151" t="s">
        <v>87</v>
      </c>
      <c r="AY143" s="17" t="s">
        <v>146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7" t="s">
        <v>87</v>
      </c>
      <c r="BK143" s="152">
        <f t="shared" si="9"/>
        <v>0</v>
      </c>
      <c r="BL143" s="17" t="s">
        <v>567</v>
      </c>
      <c r="BM143" s="151" t="s">
        <v>1102</v>
      </c>
    </row>
    <row r="144" spans="2:65" s="1" customFormat="1" ht="16.5" customHeight="1">
      <c r="B144" s="138"/>
      <c r="C144" s="181" t="s">
        <v>261</v>
      </c>
      <c r="D144" s="181" t="s">
        <v>409</v>
      </c>
      <c r="E144" s="182" t="s">
        <v>1103</v>
      </c>
      <c r="F144" s="183" t="s">
        <v>1104</v>
      </c>
      <c r="G144" s="184" t="s">
        <v>406</v>
      </c>
      <c r="H144" s="185">
        <v>6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38</v>
      </c>
      <c r="P144" s="149">
        <f t="shared" si="1"/>
        <v>0</v>
      </c>
      <c r="Q144" s="149">
        <v>1.7000000000000001E-4</v>
      </c>
      <c r="R144" s="149">
        <f t="shared" si="2"/>
        <v>1.0200000000000001E-3</v>
      </c>
      <c r="S144" s="149">
        <v>0</v>
      </c>
      <c r="T144" s="150">
        <f t="shared" si="3"/>
        <v>0</v>
      </c>
      <c r="AR144" s="151" t="s">
        <v>617</v>
      </c>
      <c r="AT144" s="151" t="s">
        <v>409</v>
      </c>
      <c r="AU144" s="151" t="s">
        <v>87</v>
      </c>
      <c r="AY144" s="17" t="s">
        <v>146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7" t="s">
        <v>87</v>
      </c>
      <c r="BK144" s="152">
        <f t="shared" si="9"/>
        <v>0</v>
      </c>
      <c r="BL144" s="17" t="s">
        <v>617</v>
      </c>
      <c r="BM144" s="151" t="s">
        <v>1105</v>
      </c>
    </row>
    <row r="145" spans="2:65" s="1" customFormat="1" ht="21.75" customHeight="1">
      <c r="B145" s="138"/>
      <c r="C145" s="139" t="s">
        <v>265</v>
      </c>
      <c r="D145" s="139" t="s">
        <v>148</v>
      </c>
      <c r="E145" s="140" t="s">
        <v>1106</v>
      </c>
      <c r="F145" s="141" t="s">
        <v>1107</v>
      </c>
      <c r="G145" s="142" t="s">
        <v>406</v>
      </c>
      <c r="H145" s="143">
        <v>12</v>
      </c>
      <c r="I145" s="144"/>
      <c r="J145" s="145">
        <f t="shared" si="0"/>
        <v>0</v>
      </c>
      <c r="K145" s="146"/>
      <c r="L145" s="32"/>
      <c r="M145" s="147" t="s">
        <v>1</v>
      </c>
      <c r="N145" s="148" t="s">
        <v>38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567</v>
      </c>
      <c r="AT145" s="151" t="s">
        <v>148</v>
      </c>
      <c r="AU145" s="151" t="s">
        <v>87</v>
      </c>
      <c r="AY145" s="17" t="s">
        <v>146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7" t="s">
        <v>87</v>
      </c>
      <c r="BK145" s="152">
        <f t="shared" si="9"/>
        <v>0</v>
      </c>
      <c r="BL145" s="17" t="s">
        <v>567</v>
      </c>
      <c r="BM145" s="151" t="s">
        <v>1108</v>
      </c>
    </row>
    <row r="146" spans="2:65" s="1" customFormat="1" ht="16.5" customHeight="1">
      <c r="B146" s="138"/>
      <c r="C146" s="181" t="s">
        <v>7</v>
      </c>
      <c r="D146" s="181" t="s">
        <v>409</v>
      </c>
      <c r="E146" s="182" t="s">
        <v>1109</v>
      </c>
      <c r="F146" s="183" t="s">
        <v>1110</v>
      </c>
      <c r="G146" s="184" t="s">
        <v>406</v>
      </c>
      <c r="H146" s="185">
        <v>6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38</v>
      </c>
      <c r="P146" s="149">
        <f t="shared" si="1"/>
        <v>0</v>
      </c>
      <c r="Q146" s="149">
        <v>2.2000000000000001E-4</v>
      </c>
      <c r="R146" s="149">
        <f t="shared" si="2"/>
        <v>1.32E-3</v>
      </c>
      <c r="S146" s="149">
        <v>0</v>
      </c>
      <c r="T146" s="150">
        <f t="shared" si="3"/>
        <v>0</v>
      </c>
      <c r="AR146" s="151" t="s">
        <v>617</v>
      </c>
      <c r="AT146" s="151" t="s">
        <v>409</v>
      </c>
      <c r="AU146" s="151" t="s">
        <v>87</v>
      </c>
      <c r="AY146" s="17" t="s">
        <v>146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7" t="s">
        <v>87</v>
      </c>
      <c r="BK146" s="152">
        <f t="shared" si="9"/>
        <v>0</v>
      </c>
      <c r="BL146" s="17" t="s">
        <v>617</v>
      </c>
      <c r="BM146" s="151" t="s">
        <v>1111</v>
      </c>
    </row>
    <row r="147" spans="2:65" s="1" customFormat="1" ht="21.75" customHeight="1">
      <c r="B147" s="138"/>
      <c r="C147" s="181" t="s">
        <v>279</v>
      </c>
      <c r="D147" s="181" t="s">
        <v>409</v>
      </c>
      <c r="E147" s="182" t="s">
        <v>1112</v>
      </c>
      <c r="F147" s="183" t="s">
        <v>1113</v>
      </c>
      <c r="G147" s="184" t="s">
        <v>406</v>
      </c>
      <c r="H147" s="185">
        <v>6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38</v>
      </c>
      <c r="P147" s="149">
        <f t="shared" si="1"/>
        <v>0</v>
      </c>
      <c r="Q147" s="149">
        <v>3.2000000000000003E-4</v>
      </c>
      <c r="R147" s="149">
        <f t="shared" si="2"/>
        <v>1.9200000000000003E-3</v>
      </c>
      <c r="S147" s="149">
        <v>0</v>
      </c>
      <c r="T147" s="150">
        <f t="shared" si="3"/>
        <v>0</v>
      </c>
      <c r="AR147" s="151" t="s">
        <v>617</v>
      </c>
      <c r="AT147" s="151" t="s">
        <v>409</v>
      </c>
      <c r="AU147" s="151" t="s">
        <v>87</v>
      </c>
      <c r="AY147" s="17" t="s">
        <v>146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7" t="s">
        <v>87</v>
      </c>
      <c r="BK147" s="152">
        <f t="shared" si="9"/>
        <v>0</v>
      </c>
      <c r="BL147" s="17" t="s">
        <v>617</v>
      </c>
      <c r="BM147" s="151" t="s">
        <v>1114</v>
      </c>
    </row>
    <row r="148" spans="2:65" s="1" customFormat="1" ht="24.2" customHeight="1">
      <c r="B148" s="138"/>
      <c r="C148" s="139" t="s">
        <v>287</v>
      </c>
      <c r="D148" s="139" t="s">
        <v>148</v>
      </c>
      <c r="E148" s="140" t="s">
        <v>1115</v>
      </c>
      <c r="F148" s="141" t="s">
        <v>1116</v>
      </c>
      <c r="G148" s="142" t="s">
        <v>406</v>
      </c>
      <c r="H148" s="143">
        <v>6</v>
      </c>
      <c r="I148" s="144"/>
      <c r="J148" s="145">
        <f t="shared" si="0"/>
        <v>0</v>
      </c>
      <c r="K148" s="146"/>
      <c r="L148" s="32"/>
      <c r="M148" s="147" t="s">
        <v>1</v>
      </c>
      <c r="N148" s="148" t="s">
        <v>38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567</v>
      </c>
      <c r="AT148" s="151" t="s">
        <v>148</v>
      </c>
      <c r="AU148" s="151" t="s">
        <v>87</v>
      </c>
      <c r="AY148" s="17" t="s">
        <v>146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7" t="s">
        <v>87</v>
      </c>
      <c r="BK148" s="152">
        <f t="shared" si="9"/>
        <v>0</v>
      </c>
      <c r="BL148" s="17" t="s">
        <v>567</v>
      </c>
      <c r="BM148" s="151" t="s">
        <v>1117</v>
      </c>
    </row>
    <row r="149" spans="2:65" s="1" customFormat="1" ht="24.2" customHeight="1">
      <c r="B149" s="138"/>
      <c r="C149" s="181" t="s">
        <v>291</v>
      </c>
      <c r="D149" s="181" t="s">
        <v>409</v>
      </c>
      <c r="E149" s="182" t="s">
        <v>1118</v>
      </c>
      <c r="F149" s="183" t="s">
        <v>1119</v>
      </c>
      <c r="G149" s="184" t="s">
        <v>406</v>
      </c>
      <c r="H149" s="185">
        <v>6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38</v>
      </c>
      <c r="P149" s="149">
        <f t="shared" si="1"/>
        <v>0</v>
      </c>
      <c r="Q149" s="149">
        <v>2.2000000000000001E-4</v>
      </c>
      <c r="R149" s="149">
        <f t="shared" si="2"/>
        <v>1.32E-3</v>
      </c>
      <c r="S149" s="149">
        <v>0</v>
      </c>
      <c r="T149" s="150">
        <f t="shared" si="3"/>
        <v>0</v>
      </c>
      <c r="AR149" s="151" t="s">
        <v>617</v>
      </c>
      <c r="AT149" s="151" t="s">
        <v>409</v>
      </c>
      <c r="AU149" s="151" t="s">
        <v>87</v>
      </c>
      <c r="AY149" s="17" t="s">
        <v>146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7" t="s">
        <v>87</v>
      </c>
      <c r="BK149" s="152">
        <f t="shared" si="9"/>
        <v>0</v>
      </c>
      <c r="BL149" s="17" t="s">
        <v>617</v>
      </c>
      <c r="BM149" s="151" t="s">
        <v>1120</v>
      </c>
    </row>
    <row r="150" spans="2:65" s="1" customFormat="1" ht="16.5" customHeight="1">
      <c r="B150" s="138"/>
      <c r="C150" s="139" t="s">
        <v>302</v>
      </c>
      <c r="D150" s="139" t="s">
        <v>148</v>
      </c>
      <c r="E150" s="140" t="s">
        <v>1121</v>
      </c>
      <c r="F150" s="141" t="s">
        <v>1122</v>
      </c>
      <c r="G150" s="142" t="s">
        <v>406</v>
      </c>
      <c r="H150" s="143">
        <v>6</v>
      </c>
      <c r="I150" s="144"/>
      <c r="J150" s="145">
        <f t="shared" si="0"/>
        <v>0</v>
      </c>
      <c r="K150" s="146"/>
      <c r="L150" s="32"/>
      <c r="M150" s="147" t="s">
        <v>1</v>
      </c>
      <c r="N150" s="148" t="s">
        <v>38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567</v>
      </c>
      <c r="AT150" s="151" t="s">
        <v>148</v>
      </c>
      <c r="AU150" s="151" t="s">
        <v>87</v>
      </c>
      <c r="AY150" s="17" t="s">
        <v>146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7" t="s">
        <v>87</v>
      </c>
      <c r="BK150" s="152">
        <f t="shared" si="9"/>
        <v>0</v>
      </c>
      <c r="BL150" s="17" t="s">
        <v>567</v>
      </c>
      <c r="BM150" s="151" t="s">
        <v>1123</v>
      </c>
    </row>
    <row r="151" spans="2:65" s="1" customFormat="1" ht="24.2" customHeight="1">
      <c r="B151" s="138"/>
      <c r="C151" s="181" t="s">
        <v>311</v>
      </c>
      <c r="D151" s="181" t="s">
        <v>409</v>
      </c>
      <c r="E151" s="182" t="s">
        <v>1124</v>
      </c>
      <c r="F151" s="183" t="s">
        <v>1125</v>
      </c>
      <c r="G151" s="184" t="s">
        <v>406</v>
      </c>
      <c r="H151" s="185">
        <v>6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38</v>
      </c>
      <c r="P151" s="149">
        <f t="shared" si="1"/>
        <v>0</v>
      </c>
      <c r="Q151" s="149">
        <v>2.1000000000000001E-4</v>
      </c>
      <c r="R151" s="149">
        <f t="shared" si="2"/>
        <v>1.2600000000000001E-3</v>
      </c>
      <c r="S151" s="149">
        <v>0</v>
      </c>
      <c r="T151" s="150">
        <f t="shared" si="3"/>
        <v>0</v>
      </c>
      <c r="AR151" s="151" t="s">
        <v>617</v>
      </c>
      <c r="AT151" s="151" t="s">
        <v>409</v>
      </c>
      <c r="AU151" s="151" t="s">
        <v>87</v>
      </c>
      <c r="AY151" s="17" t="s">
        <v>146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7" t="s">
        <v>87</v>
      </c>
      <c r="BK151" s="152">
        <f t="shared" si="9"/>
        <v>0</v>
      </c>
      <c r="BL151" s="17" t="s">
        <v>617</v>
      </c>
      <c r="BM151" s="151" t="s">
        <v>1126</v>
      </c>
    </row>
    <row r="152" spans="2:65" s="1" customFormat="1" ht="16.5" customHeight="1">
      <c r="B152" s="138"/>
      <c r="C152" s="139" t="s">
        <v>319</v>
      </c>
      <c r="D152" s="139" t="s">
        <v>148</v>
      </c>
      <c r="E152" s="140" t="s">
        <v>1127</v>
      </c>
      <c r="F152" s="141" t="s">
        <v>1128</v>
      </c>
      <c r="G152" s="142" t="s">
        <v>406</v>
      </c>
      <c r="H152" s="143">
        <v>6</v>
      </c>
      <c r="I152" s="144"/>
      <c r="J152" s="145">
        <f t="shared" si="0"/>
        <v>0</v>
      </c>
      <c r="K152" s="146"/>
      <c r="L152" s="32"/>
      <c r="M152" s="147" t="s">
        <v>1</v>
      </c>
      <c r="N152" s="148" t="s">
        <v>38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567</v>
      </c>
      <c r="AT152" s="151" t="s">
        <v>148</v>
      </c>
      <c r="AU152" s="151" t="s">
        <v>87</v>
      </c>
      <c r="AY152" s="17" t="s">
        <v>146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7" t="s">
        <v>87</v>
      </c>
      <c r="BK152" s="152">
        <f t="shared" si="9"/>
        <v>0</v>
      </c>
      <c r="BL152" s="17" t="s">
        <v>567</v>
      </c>
      <c r="BM152" s="151" t="s">
        <v>1129</v>
      </c>
    </row>
    <row r="153" spans="2:65" s="1" customFormat="1" ht="16.5" customHeight="1">
      <c r="B153" s="138"/>
      <c r="C153" s="181" t="s">
        <v>323</v>
      </c>
      <c r="D153" s="181" t="s">
        <v>409</v>
      </c>
      <c r="E153" s="182" t="s">
        <v>1130</v>
      </c>
      <c r="F153" s="183" t="s">
        <v>1131</v>
      </c>
      <c r="G153" s="184" t="s">
        <v>406</v>
      </c>
      <c r="H153" s="185">
        <v>6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38</v>
      </c>
      <c r="P153" s="149">
        <f t="shared" si="1"/>
        <v>0</v>
      </c>
      <c r="Q153" s="149">
        <v>3.0000000000000001E-5</v>
      </c>
      <c r="R153" s="149">
        <f t="shared" si="2"/>
        <v>1.8000000000000001E-4</v>
      </c>
      <c r="S153" s="149">
        <v>0</v>
      </c>
      <c r="T153" s="150">
        <f t="shared" si="3"/>
        <v>0</v>
      </c>
      <c r="AR153" s="151" t="s">
        <v>617</v>
      </c>
      <c r="AT153" s="151" t="s">
        <v>409</v>
      </c>
      <c r="AU153" s="151" t="s">
        <v>87</v>
      </c>
      <c r="AY153" s="17" t="s">
        <v>146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7" t="s">
        <v>87</v>
      </c>
      <c r="BK153" s="152">
        <f t="shared" si="9"/>
        <v>0</v>
      </c>
      <c r="BL153" s="17" t="s">
        <v>617</v>
      </c>
      <c r="BM153" s="151" t="s">
        <v>1132</v>
      </c>
    </row>
    <row r="154" spans="2:65" s="1" customFormat="1" ht="21.75" customHeight="1">
      <c r="B154" s="138"/>
      <c r="C154" s="139" t="s">
        <v>336</v>
      </c>
      <c r="D154" s="139" t="s">
        <v>148</v>
      </c>
      <c r="E154" s="140" t="s">
        <v>1133</v>
      </c>
      <c r="F154" s="141" t="s">
        <v>1134</v>
      </c>
      <c r="G154" s="142" t="s">
        <v>406</v>
      </c>
      <c r="H154" s="143">
        <v>6</v>
      </c>
      <c r="I154" s="144"/>
      <c r="J154" s="145">
        <f t="shared" si="0"/>
        <v>0</v>
      </c>
      <c r="K154" s="146"/>
      <c r="L154" s="32"/>
      <c r="M154" s="147" t="s">
        <v>1</v>
      </c>
      <c r="N154" s="148" t="s">
        <v>38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567</v>
      </c>
      <c r="AT154" s="151" t="s">
        <v>148</v>
      </c>
      <c r="AU154" s="151" t="s">
        <v>87</v>
      </c>
      <c r="AY154" s="17" t="s">
        <v>146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7" t="s">
        <v>87</v>
      </c>
      <c r="BK154" s="152">
        <f t="shared" si="9"/>
        <v>0</v>
      </c>
      <c r="BL154" s="17" t="s">
        <v>567</v>
      </c>
      <c r="BM154" s="151" t="s">
        <v>1135</v>
      </c>
    </row>
    <row r="155" spans="2:65" s="1" customFormat="1" ht="21.75" customHeight="1">
      <c r="B155" s="138"/>
      <c r="C155" s="181" t="s">
        <v>351</v>
      </c>
      <c r="D155" s="181" t="s">
        <v>409</v>
      </c>
      <c r="E155" s="182" t="s">
        <v>1136</v>
      </c>
      <c r="F155" s="183" t="s">
        <v>1137</v>
      </c>
      <c r="G155" s="184" t="s">
        <v>406</v>
      </c>
      <c r="H155" s="185">
        <v>6</v>
      </c>
      <c r="I155" s="186"/>
      <c r="J155" s="187">
        <f t="shared" si="0"/>
        <v>0</v>
      </c>
      <c r="K155" s="188"/>
      <c r="L155" s="189"/>
      <c r="M155" s="190" t="s">
        <v>1</v>
      </c>
      <c r="N155" s="191" t="s">
        <v>38</v>
      </c>
      <c r="P155" s="149">
        <f t="shared" si="1"/>
        <v>0</v>
      </c>
      <c r="Q155" s="149">
        <v>4.2000000000000002E-4</v>
      </c>
      <c r="R155" s="149">
        <f t="shared" si="2"/>
        <v>2.5200000000000001E-3</v>
      </c>
      <c r="S155" s="149">
        <v>0</v>
      </c>
      <c r="T155" s="150">
        <f t="shared" si="3"/>
        <v>0</v>
      </c>
      <c r="AR155" s="151" t="s">
        <v>617</v>
      </c>
      <c r="AT155" s="151" t="s">
        <v>409</v>
      </c>
      <c r="AU155" s="151" t="s">
        <v>87</v>
      </c>
      <c r="AY155" s="17" t="s">
        <v>146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7" t="s">
        <v>87</v>
      </c>
      <c r="BK155" s="152">
        <f t="shared" si="9"/>
        <v>0</v>
      </c>
      <c r="BL155" s="17" t="s">
        <v>617</v>
      </c>
      <c r="BM155" s="151" t="s">
        <v>1138</v>
      </c>
    </row>
    <row r="156" spans="2:65" s="1" customFormat="1" ht="16.5" customHeight="1">
      <c r="B156" s="138"/>
      <c r="C156" s="139" t="s">
        <v>359</v>
      </c>
      <c r="D156" s="139" t="s">
        <v>148</v>
      </c>
      <c r="E156" s="140" t="s">
        <v>1139</v>
      </c>
      <c r="F156" s="141" t="s">
        <v>1140</v>
      </c>
      <c r="G156" s="142" t="s">
        <v>224</v>
      </c>
      <c r="H156" s="143">
        <v>1</v>
      </c>
      <c r="I156" s="144"/>
      <c r="J156" s="145">
        <f t="shared" si="0"/>
        <v>0</v>
      </c>
      <c r="K156" s="146"/>
      <c r="L156" s="32"/>
      <c r="M156" s="147" t="s">
        <v>1</v>
      </c>
      <c r="N156" s="148" t="s">
        <v>38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567</v>
      </c>
      <c r="AT156" s="151" t="s">
        <v>148</v>
      </c>
      <c r="AU156" s="151" t="s">
        <v>87</v>
      </c>
      <c r="AY156" s="17" t="s">
        <v>146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7" t="s">
        <v>87</v>
      </c>
      <c r="BK156" s="152">
        <f t="shared" si="9"/>
        <v>0</v>
      </c>
      <c r="BL156" s="17" t="s">
        <v>567</v>
      </c>
      <c r="BM156" s="151" t="s">
        <v>1141</v>
      </c>
    </row>
    <row r="157" spans="2:65" s="1" customFormat="1" ht="16.5" customHeight="1">
      <c r="B157" s="138"/>
      <c r="C157" s="139" t="s">
        <v>369</v>
      </c>
      <c r="D157" s="139" t="s">
        <v>148</v>
      </c>
      <c r="E157" s="140" t="s">
        <v>633</v>
      </c>
      <c r="F157" s="141" t="s">
        <v>634</v>
      </c>
      <c r="G157" s="142" t="s">
        <v>459</v>
      </c>
      <c r="H157" s="192"/>
      <c r="I157" s="144"/>
      <c r="J157" s="145">
        <f t="shared" si="0"/>
        <v>0</v>
      </c>
      <c r="K157" s="146"/>
      <c r="L157" s="32"/>
      <c r="M157" s="147" t="s">
        <v>1</v>
      </c>
      <c r="N157" s="148" t="s">
        <v>38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567</v>
      </c>
      <c r="AT157" s="151" t="s">
        <v>148</v>
      </c>
      <c r="AU157" s="151" t="s">
        <v>87</v>
      </c>
      <c r="AY157" s="17" t="s">
        <v>146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7" t="s">
        <v>87</v>
      </c>
      <c r="BK157" s="152">
        <f t="shared" si="9"/>
        <v>0</v>
      </c>
      <c r="BL157" s="17" t="s">
        <v>567</v>
      </c>
      <c r="BM157" s="151" t="s">
        <v>1142</v>
      </c>
    </row>
    <row r="158" spans="2:65" s="1" customFormat="1" ht="16.5" customHeight="1">
      <c r="B158" s="138"/>
      <c r="C158" s="139" t="s">
        <v>373</v>
      </c>
      <c r="D158" s="139" t="s">
        <v>148</v>
      </c>
      <c r="E158" s="140" t="s">
        <v>637</v>
      </c>
      <c r="F158" s="141" t="s">
        <v>638</v>
      </c>
      <c r="G158" s="142" t="s">
        <v>459</v>
      </c>
      <c r="H158" s="192"/>
      <c r="I158" s="144"/>
      <c r="J158" s="145">
        <f t="shared" si="0"/>
        <v>0</v>
      </c>
      <c r="K158" s="146"/>
      <c r="L158" s="32"/>
      <c r="M158" s="147" t="s">
        <v>1</v>
      </c>
      <c r="N158" s="148" t="s">
        <v>38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617</v>
      </c>
      <c r="AT158" s="151" t="s">
        <v>148</v>
      </c>
      <c r="AU158" s="151" t="s">
        <v>87</v>
      </c>
      <c r="AY158" s="17" t="s">
        <v>146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7" t="s">
        <v>87</v>
      </c>
      <c r="BK158" s="152">
        <f t="shared" si="9"/>
        <v>0</v>
      </c>
      <c r="BL158" s="17" t="s">
        <v>617</v>
      </c>
      <c r="BM158" s="151" t="s">
        <v>1143</v>
      </c>
    </row>
    <row r="159" spans="2:65" s="1" customFormat="1" ht="16.5" customHeight="1">
      <c r="B159" s="138"/>
      <c r="C159" s="139" t="s">
        <v>396</v>
      </c>
      <c r="D159" s="139" t="s">
        <v>148</v>
      </c>
      <c r="E159" s="140" t="s">
        <v>641</v>
      </c>
      <c r="F159" s="141" t="s">
        <v>642</v>
      </c>
      <c r="G159" s="142" t="s">
        <v>459</v>
      </c>
      <c r="H159" s="192"/>
      <c r="I159" s="144"/>
      <c r="J159" s="145">
        <f t="shared" si="0"/>
        <v>0</v>
      </c>
      <c r="K159" s="146"/>
      <c r="L159" s="32"/>
      <c r="M159" s="147" t="s">
        <v>1</v>
      </c>
      <c r="N159" s="148" t="s">
        <v>38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567</v>
      </c>
      <c r="AT159" s="151" t="s">
        <v>148</v>
      </c>
      <c r="AU159" s="151" t="s">
        <v>87</v>
      </c>
      <c r="AY159" s="17" t="s">
        <v>146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7" t="s">
        <v>87</v>
      </c>
      <c r="BK159" s="152">
        <f t="shared" si="9"/>
        <v>0</v>
      </c>
      <c r="BL159" s="17" t="s">
        <v>567</v>
      </c>
      <c r="BM159" s="151" t="s">
        <v>1144</v>
      </c>
    </row>
    <row r="160" spans="2:65" s="11" customFormat="1" ht="22.9" customHeight="1">
      <c r="B160" s="126"/>
      <c r="D160" s="127" t="s">
        <v>70</v>
      </c>
      <c r="E160" s="136" t="s">
        <v>784</v>
      </c>
      <c r="F160" s="136" t="s">
        <v>996</v>
      </c>
      <c r="I160" s="129"/>
      <c r="J160" s="137">
        <f>BK160</f>
        <v>0</v>
      </c>
      <c r="L160" s="126"/>
      <c r="M160" s="131"/>
      <c r="P160" s="132">
        <f>SUM(P161:P170)</f>
        <v>0</v>
      </c>
      <c r="R160" s="132">
        <f>SUM(R161:R170)</f>
        <v>0.10542</v>
      </c>
      <c r="T160" s="133">
        <f>SUM(T161:T170)</f>
        <v>0</v>
      </c>
      <c r="AR160" s="127" t="s">
        <v>161</v>
      </c>
      <c r="AT160" s="134" t="s">
        <v>70</v>
      </c>
      <c r="AU160" s="134" t="s">
        <v>79</v>
      </c>
      <c r="AY160" s="127" t="s">
        <v>146</v>
      </c>
      <c r="BK160" s="135">
        <f>SUM(BK161:BK170)</f>
        <v>0</v>
      </c>
    </row>
    <row r="161" spans="2:65" s="1" customFormat="1" ht="24.2" customHeight="1">
      <c r="B161" s="138"/>
      <c r="C161" s="139" t="s">
        <v>403</v>
      </c>
      <c r="D161" s="139" t="s">
        <v>148</v>
      </c>
      <c r="E161" s="140" t="s">
        <v>997</v>
      </c>
      <c r="F161" s="141" t="s">
        <v>1145</v>
      </c>
      <c r="G161" s="142" t="s">
        <v>416</v>
      </c>
      <c r="H161" s="143">
        <v>2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38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567</v>
      </c>
      <c r="AT161" s="151" t="s">
        <v>148</v>
      </c>
      <c r="AU161" s="151" t="s">
        <v>87</v>
      </c>
      <c r="AY161" s="17" t="s">
        <v>146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7" t="s">
        <v>87</v>
      </c>
      <c r="BK161" s="152">
        <f>ROUND(I161*H161,2)</f>
        <v>0</v>
      </c>
      <c r="BL161" s="17" t="s">
        <v>567</v>
      </c>
      <c r="BM161" s="151" t="s">
        <v>1146</v>
      </c>
    </row>
    <row r="162" spans="2:65" s="1" customFormat="1" ht="33" customHeight="1">
      <c r="B162" s="138"/>
      <c r="C162" s="139" t="s">
        <v>408</v>
      </c>
      <c r="D162" s="139" t="s">
        <v>148</v>
      </c>
      <c r="E162" s="140" t="s">
        <v>1000</v>
      </c>
      <c r="F162" s="141" t="s">
        <v>1001</v>
      </c>
      <c r="G162" s="142" t="s">
        <v>416</v>
      </c>
      <c r="H162" s="143">
        <v>2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38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567</v>
      </c>
      <c r="AT162" s="151" t="s">
        <v>148</v>
      </c>
      <c r="AU162" s="151" t="s">
        <v>87</v>
      </c>
      <c r="AY162" s="17" t="s">
        <v>146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7" t="s">
        <v>87</v>
      </c>
      <c r="BK162" s="152">
        <f>ROUND(I162*H162,2)</f>
        <v>0</v>
      </c>
      <c r="BL162" s="17" t="s">
        <v>567</v>
      </c>
      <c r="BM162" s="151" t="s">
        <v>1147</v>
      </c>
    </row>
    <row r="163" spans="2:65" s="1" customFormat="1" ht="16.5" customHeight="1">
      <c r="B163" s="138"/>
      <c r="C163" s="181" t="s">
        <v>413</v>
      </c>
      <c r="D163" s="181" t="s">
        <v>409</v>
      </c>
      <c r="E163" s="182" t="s">
        <v>1003</v>
      </c>
      <c r="F163" s="183" t="s">
        <v>1004</v>
      </c>
      <c r="G163" s="184" t="s">
        <v>294</v>
      </c>
      <c r="H163" s="185">
        <v>0.105</v>
      </c>
      <c r="I163" s="186"/>
      <c r="J163" s="187">
        <f>ROUND(I163*H163,2)</f>
        <v>0</v>
      </c>
      <c r="K163" s="188"/>
      <c r="L163" s="189"/>
      <c r="M163" s="190" t="s">
        <v>1</v>
      </c>
      <c r="N163" s="191" t="s">
        <v>38</v>
      </c>
      <c r="P163" s="149">
        <f>O163*H163</f>
        <v>0</v>
      </c>
      <c r="Q163" s="149">
        <v>1</v>
      </c>
      <c r="R163" s="149">
        <f>Q163*H163</f>
        <v>0.105</v>
      </c>
      <c r="S163" s="149">
        <v>0</v>
      </c>
      <c r="T163" s="150">
        <f>S163*H163</f>
        <v>0</v>
      </c>
      <c r="AR163" s="151" t="s">
        <v>617</v>
      </c>
      <c r="AT163" s="151" t="s">
        <v>409</v>
      </c>
      <c r="AU163" s="151" t="s">
        <v>87</v>
      </c>
      <c r="AY163" s="17" t="s">
        <v>146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7" t="s">
        <v>87</v>
      </c>
      <c r="BK163" s="152">
        <f>ROUND(I163*H163,2)</f>
        <v>0</v>
      </c>
      <c r="BL163" s="17" t="s">
        <v>617</v>
      </c>
      <c r="BM163" s="151" t="s">
        <v>1148</v>
      </c>
    </row>
    <row r="164" spans="2:65" s="12" customFormat="1">
      <c r="B164" s="153"/>
      <c r="D164" s="154" t="s">
        <v>154</v>
      </c>
      <c r="E164" s="155" t="s">
        <v>1</v>
      </c>
      <c r="F164" s="156" t="s">
        <v>1149</v>
      </c>
      <c r="H164" s="157">
        <v>0.105</v>
      </c>
      <c r="I164" s="158"/>
      <c r="L164" s="153"/>
      <c r="M164" s="159"/>
      <c r="T164" s="160"/>
      <c r="AT164" s="155" t="s">
        <v>154</v>
      </c>
      <c r="AU164" s="155" t="s">
        <v>87</v>
      </c>
      <c r="AV164" s="12" t="s">
        <v>87</v>
      </c>
      <c r="AW164" s="12" t="s">
        <v>28</v>
      </c>
      <c r="AX164" s="12" t="s">
        <v>79</v>
      </c>
      <c r="AY164" s="155" t="s">
        <v>146</v>
      </c>
    </row>
    <row r="165" spans="2:65" s="1" customFormat="1" ht="24.2" customHeight="1">
      <c r="B165" s="138"/>
      <c r="C165" s="139" t="s">
        <v>420</v>
      </c>
      <c r="D165" s="139" t="s">
        <v>148</v>
      </c>
      <c r="E165" s="140" t="s">
        <v>1150</v>
      </c>
      <c r="F165" s="141" t="s">
        <v>1151</v>
      </c>
      <c r="G165" s="142" t="s">
        <v>416</v>
      </c>
      <c r="H165" s="143">
        <v>2</v>
      </c>
      <c r="I165" s="144"/>
      <c r="J165" s="145">
        <f>ROUND(I165*H165,2)</f>
        <v>0</v>
      </c>
      <c r="K165" s="146"/>
      <c r="L165" s="32"/>
      <c r="M165" s="147" t="s">
        <v>1</v>
      </c>
      <c r="N165" s="148" t="s">
        <v>38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567</v>
      </c>
      <c r="AT165" s="151" t="s">
        <v>148</v>
      </c>
      <c r="AU165" s="151" t="s">
        <v>87</v>
      </c>
      <c r="AY165" s="17" t="s">
        <v>146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7" t="s">
        <v>87</v>
      </c>
      <c r="BK165" s="152">
        <f>ROUND(I165*H165,2)</f>
        <v>0</v>
      </c>
      <c r="BL165" s="17" t="s">
        <v>567</v>
      </c>
      <c r="BM165" s="151" t="s">
        <v>1152</v>
      </c>
    </row>
    <row r="166" spans="2:65" s="1" customFormat="1" ht="16.5" customHeight="1">
      <c r="B166" s="138"/>
      <c r="C166" s="181" t="s">
        <v>426</v>
      </c>
      <c r="D166" s="181" t="s">
        <v>409</v>
      </c>
      <c r="E166" s="182" t="s">
        <v>1153</v>
      </c>
      <c r="F166" s="183" t="s">
        <v>1154</v>
      </c>
      <c r="G166" s="184" t="s">
        <v>416</v>
      </c>
      <c r="H166" s="185">
        <v>2</v>
      </c>
      <c r="I166" s="186"/>
      <c r="J166" s="187">
        <f>ROUND(I166*H166,2)</f>
        <v>0</v>
      </c>
      <c r="K166" s="188"/>
      <c r="L166" s="189"/>
      <c r="M166" s="190" t="s">
        <v>1</v>
      </c>
      <c r="N166" s="191" t="s">
        <v>38</v>
      </c>
      <c r="P166" s="149">
        <f>O166*H166</f>
        <v>0</v>
      </c>
      <c r="Q166" s="149">
        <v>2.1000000000000001E-4</v>
      </c>
      <c r="R166" s="149">
        <f>Q166*H166</f>
        <v>4.2000000000000002E-4</v>
      </c>
      <c r="S166" s="149">
        <v>0</v>
      </c>
      <c r="T166" s="150">
        <f>S166*H166</f>
        <v>0</v>
      </c>
      <c r="AR166" s="151" t="s">
        <v>617</v>
      </c>
      <c r="AT166" s="151" t="s">
        <v>409</v>
      </c>
      <c r="AU166" s="151" t="s">
        <v>87</v>
      </c>
      <c r="AY166" s="17" t="s">
        <v>146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7" t="s">
        <v>87</v>
      </c>
      <c r="BK166" s="152">
        <f>ROUND(I166*H166,2)</f>
        <v>0</v>
      </c>
      <c r="BL166" s="17" t="s">
        <v>617</v>
      </c>
      <c r="BM166" s="151" t="s">
        <v>1155</v>
      </c>
    </row>
    <row r="167" spans="2:65" s="1" customFormat="1" ht="33" customHeight="1">
      <c r="B167" s="138"/>
      <c r="C167" s="139" t="s">
        <v>434</v>
      </c>
      <c r="D167" s="139" t="s">
        <v>148</v>
      </c>
      <c r="E167" s="140" t="s">
        <v>1020</v>
      </c>
      <c r="F167" s="141" t="s">
        <v>1156</v>
      </c>
      <c r="G167" s="142" t="s">
        <v>416</v>
      </c>
      <c r="H167" s="143">
        <v>2</v>
      </c>
      <c r="I167" s="144"/>
      <c r="J167" s="145">
        <f>ROUND(I167*H167,2)</f>
        <v>0</v>
      </c>
      <c r="K167" s="146"/>
      <c r="L167" s="32"/>
      <c r="M167" s="147" t="s">
        <v>1</v>
      </c>
      <c r="N167" s="148" t="s">
        <v>38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567</v>
      </c>
      <c r="AT167" s="151" t="s">
        <v>148</v>
      </c>
      <c r="AU167" s="151" t="s">
        <v>87</v>
      </c>
      <c r="AY167" s="17" t="s">
        <v>146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7" t="s">
        <v>87</v>
      </c>
      <c r="BK167" s="152">
        <f>ROUND(I167*H167,2)</f>
        <v>0</v>
      </c>
      <c r="BL167" s="17" t="s">
        <v>567</v>
      </c>
      <c r="BM167" s="151" t="s">
        <v>1157</v>
      </c>
    </row>
    <row r="168" spans="2:65" s="1" customFormat="1" ht="24.2" customHeight="1">
      <c r="B168" s="138"/>
      <c r="C168" s="139" t="s">
        <v>440</v>
      </c>
      <c r="D168" s="139" t="s">
        <v>148</v>
      </c>
      <c r="E168" s="140" t="s">
        <v>1023</v>
      </c>
      <c r="F168" s="141" t="s">
        <v>1024</v>
      </c>
      <c r="G168" s="142" t="s">
        <v>224</v>
      </c>
      <c r="H168" s="143">
        <v>0.7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38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567</v>
      </c>
      <c r="AT168" s="151" t="s">
        <v>148</v>
      </c>
      <c r="AU168" s="151" t="s">
        <v>87</v>
      </c>
      <c r="AY168" s="17" t="s">
        <v>146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7" t="s">
        <v>87</v>
      </c>
      <c r="BK168" s="152">
        <f>ROUND(I168*H168,2)</f>
        <v>0</v>
      </c>
      <c r="BL168" s="17" t="s">
        <v>567</v>
      </c>
      <c r="BM168" s="151" t="s">
        <v>1158</v>
      </c>
    </row>
    <row r="169" spans="2:65" s="12" customFormat="1">
      <c r="B169" s="153"/>
      <c r="D169" s="154" t="s">
        <v>154</v>
      </c>
      <c r="E169" s="155" t="s">
        <v>1</v>
      </c>
      <c r="F169" s="156" t="s">
        <v>1159</v>
      </c>
      <c r="H169" s="157">
        <v>0.7</v>
      </c>
      <c r="I169" s="158"/>
      <c r="L169" s="153"/>
      <c r="M169" s="159"/>
      <c r="T169" s="160"/>
      <c r="AT169" s="155" t="s">
        <v>154</v>
      </c>
      <c r="AU169" s="155" t="s">
        <v>87</v>
      </c>
      <c r="AV169" s="12" t="s">
        <v>87</v>
      </c>
      <c r="AW169" s="12" t="s">
        <v>28</v>
      </c>
      <c r="AX169" s="12" t="s">
        <v>79</v>
      </c>
      <c r="AY169" s="155" t="s">
        <v>146</v>
      </c>
    </row>
    <row r="170" spans="2:65" s="1" customFormat="1" ht="16.5" customHeight="1">
      <c r="B170" s="138"/>
      <c r="C170" s="139" t="s">
        <v>445</v>
      </c>
      <c r="D170" s="139" t="s">
        <v>148</v>
      </c>
      <c r="E170" s="140" t="s">
        <v>641</v>
      </c>
      <c r="F170" s="141" t="s">
        <v>642</v>
      </c>
      <c r="G170" s="142" t="s">
        <v>459</v>
      </c>
      <c r="H170" s="192"/>
      <c r="I170" s="144"/>
      <c r="J170" s="145">
        <f>ROUND(I170*H170,2)</f>
        <v>0</v>
      </c>
      <c r="K170" s="146"/>
      <c r="L170" s="32"/>
      <c r="M170" s="147" t="s">
        <v>1</v>
      </c>
      <c r="N170" s="148" t="s">
        <v>38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567</v>
      </c>
      <c r="AT170" s="151" t="s">
        <v>148</v>
      </c>
      <c r="AU170" s="151" t="s">
        <v>87</v>
      </c>
      <c r="AY170" s="17" t="s">
        <v>146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7" t="s">
        <v>87</v>
      </c>
      <c r="BK170" s="152">
        <f>ROUND(I170*H170,2)</f>
        <v>0</v>
      </c>
      <c r="BL170" s="17" t="s">
        <v>567</v>
      </c>
      <c r="BM170" s="151" t="s">
        <v>1160</v>
      </c>
    </row>
    <row r="171" spans="2:65" s="11" customFormat="1" ht="25.9" customHeight="1">
      <c r="B171" s="126"/>
      <c r="D171" s="127" t="s">
        <v>70</v>
      </c>
      <c r="E171" s="128" t="s">
        <v>1033</v>
      </c>
      <c r="F171" s="128" t="s">
        <v>1034</v>
      </c>
      <c r="I171" s="129"/>
      <c r="J171" s="130">
        <f>BK171</f>
        <v>0</v>
      </c>
      <c r="L171" s="126"/>
      <c r="M171" s="131"/>
      <c r="P171" s="132">
        <f>SUM(P172:P175)</f>
        <v>0</v>
      </c>
      <c r="R171" s="132">
        <f>SUM(R172:R175)</f>
        <v>0</v>
      </c>
      <c r="T171" s="133">
        <f>SUM(T172:T175)</f>
        <v>0</v>
      </c>
      <c r="AR171" s="127" t="s">
        <v>152</v>
      </c>
      <c r="AT171" s="134" t="s">
        <v>70</v>
      </c>
      <c r="AU171" s="134" t="s">
        <v>71</v>
      </c>
      <c r="AY171" s="127" t="s">
        <v>146</v>
      </c>
      <c r="BK171" s="135">
        <f>SUM(BK172:BK175)</f>
        <v>0</v>
      </c>
    </row>
    <row r="172" spans="2:65" s="1" customFormat="1" ht="16.5" customHeight="1">
      <c r="B172" s="138"/>
      <c r="C172" s="139" t="s">
        <v>451</v>
      </c>
      <c r="D172" s="139" t="s">
        <v>148</v>
      </c>
      <c r="E172" s="140" t="s">
        <v>1035</v>
      </c>
      <c r="F172" s="141" t="s">
        <v>1036</v>
      </c>
      <c r="G172" s="142" t="s">
        <v>406</v>
      </c>
      <c r="H172" s="143">
        <v>1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38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567</v>
      </c>
      <c r="AT172" s="151" t="s">
        <v>148</v>
      </c>
      <c r="AU172" s="151" t="s">
        <v>79</v>
      </c>
      <c r="AY172" s="17" t="s">
        <v>146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7" t="s">
        <v>87</v>
      </c>
      <c r="BK172" s="152">
        <f>ROUND(I172*H172,2)</f>
        <v>0</v>
      </c>
      <c r="BL172" s="17" t="s">
        <v>567</v>
      </c>
      <c r="BM172" s="151" t="s">
        <v>1161</v>
      </c>
    </row>
    <row r="173" spans="2:65" s="1" customFormat="1" ht="16.5" customHeight="1">
      <c r="B173" s="138"/>
      <c r="C173" s="139" t="s">
        <v>456</v>
      </c>
      <c r="D173" s="139" t="s">
        <v>148</v>
      </c>
      <c r="E173" s="140" t="s">
        <v>1038</v>
      </c>
      <c r="F173" s="141" t="s">
        <v>1039</v>
      </c>
      <c r="G173" s="142" t="s">
        <v>406</v>
      </c>
      <c r="H173" s="143">
        <v>1</v>
      </c>
      <c r="I173" s="144"/>
      <c r="J173" s="145">
        <f>ROUND(I173*H173,2)</f>
        <v>0</v>
      </c>
      <c r="K173" s="146"/>
      <c r="L173" s="32"/>
      <c r="M173" s="147" t="s">
        <v>1</v>
      </c>
      <c r="N173" s="148" t="s">
        <v>38</v>
      </c>
      <c r="P173" s="149">
        <f>O173*H173</f>
        <v>0</v>
      </c>
      <c r="Q173" s="149">
        <v>0</v>
      </c>
      <c r="R173" s="149">
        <f>Q173*H173</f>
        <v>0</v>
      </c>
      <c r="S173" s="149">
        <v>0</v>
      </c>
      <c r="T173" s="150">
        <f>S173*H173</f>
        <v>0</v>
      </c>
      <c r="AR173" s="151" t="s">
        <v>567</v>
      </c>
      <c r="AT173" s="151" t="s">
        <v>148</v>
      </c>
      <c r="AU173" s="151" t="s">
        <v>79</v>
      </c>
      <c r="AY173" s="17" t="s">
        <v>146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7" t="s">
        <v>87</v>
      </c>
      <c r="BK173" s="152">
        <f>ROUND(I173*H173,2)</f>
        <v>0</v>
      </c>
      <c r="BL173" s="17" t="s">
        <v>567</v>
      </c>
      <c r="BM173" s="151" t="s">
        <v>1162</v>
      </c>
    </row>
    <row r="174" spans="2:65" s="1" customFormat="1" ht="16.5" customHeight="1">
      <c r="B174" s="138"/>
      <c r="C174" s="139" t="s">
        <v>463</v>
      </c>
      <c r="D174" s="139" t="s">
        <v>148</v>
      </c>
      <c r="E174" s="140" t="s">
        <v>1041</v>
      </c>
      <c r="F174" s="141" t="s">
        <v>1042</v>
      </c>
      <c r="G174" s="142" t="s">
        <v>1043</v>
      </c>
      <c r="H174" s="143">
        <v>12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38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567</v>
      </c>
      <c r="AT174" s="151" t="s">
        <v>148</v>
      </c>
      <c r="AU174" s="151" t="s">
        <v>79</v>
      </c>
      <c r="AY174" s="17" t="s">
        <v>146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7" t="s">
        <v>87</v>
      </c>
      <c r="BK174" s="152">
        <f>ROUND(I174*H174,2)</f>
        <v>0</v>
      </c>
      <c r="BL174" s="17" t="s">
        <v>567</v>
      </c>
      <c r="BM174" s="151" t="s">
        <v>1163</v>
      </c>
    </row>
    <row r="175" spans="2:65" s="1" customFormat="1" ht="16.5" customHeight="1">
      <c r="B175" s="138"/>
      <c r="C175" s="139" t="s">
        <v>467</v>
      </c>
      <c r="D175" s="139" t="s">
        <v>148</v>
      </c>
      <c r="E175" s="140" t="s">
        <v>1045</v>
      </c>
      <c r="F175" s="141" t="s">
        <v>1046</v>
      </c>
      <c r="G175" s="142" t="s">
        <v>406</v>
      </c>
      <c r="H175" s="143">
        <v>1</v>
      </c>
      <c r="I175" s="144"/>
      <c r="J175" s="145">
        <f>ROUND(I175*H175,2)</f>
        <v>0</v>
      </c>
      <c r="K175" s="146"/>
      <c r="L175" s="32"/>
      <c r="M175" s="193" t="s">
        <v>1</v>
      </c>
      <c r="N175" s="194" t="s">
        <v>38</v>
      </c>
      <c r="O175" s="195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AR175" s="151" t="s">
        <v>567</v>
      </c>
      <c r="AT175" s="151" t="s">
        <v>148</v>
      </c>
      <c r="AU175" s="151" t="s">
        <v>79</v>
      </c>
      <c r="AY175" s="17" t="s">
        <v>146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7" t="s">
        <v>87</v>
      </c>
      <c r="BK175" s="152">
        <f>ROUND(I175*H175,2)</f>
        <v>0</v>
      </c>
      <c r="BL175" s="17" t="s">
        <v>567</v>
      </c>
      <c r="BM175" s="151" t="s">
        <v>1164</v>
      </c>
    </row>
    <row r="176" spans="2:65" s="1" customFormat="1" ht="6.95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autoFilter ref="C123:K175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1"/>
  <sheetViews>
    <sheetView showGridLines="0" topLeftCell="A12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s="1" customFormat="1" ht="12" customHeight="1">
      <c r="B8" s="32"/>
      <c r="D8" s="27" t="s">
        <v>109</v>
      </c>
      <c r="L8" s="32"/>
    </row>
    <row r="9" spans="2:46" s="1" customFormat="1" ht="16.5" customHeight="1">
      <c r="B9" s="32"/>
      <c r="E9" s="241" t="s">
        <v>1165</v>
      </c>
      <c r="F9" s="269"/>
      <c r="G9" s="269"/>
      <c r="H9" s="26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15</v>
      </c>
      <c r="F11" s="25" t="s">
        <v>1</v>
      </c>
      <c r="I11" s="27" t="s">
        <v>16</v>
      </c>
      <c r="J11" s="25" t="s">
        <v>1</v>
      </c>
      <c r="L11" s="32"/>
    </row>
    <row r="12" spans="2:46" s="1" customFormat="1" ht="12" customHeight="1">
      <c r="B12" s="32"/>
      <c r="D12" s="27" t="s">
        <v>17</v>
      </c>
      <c r="F12" s="25" t="s">
        <v>18</v>
      </c>
      <c r="I12" s="27" t="s">
        <v>19</v>
      </c>
      <c r="J12" s="55" t="str">
        <f>'Rekapitulácia stavby'!AN8</f>
        <v>Vyplň údaj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20</v>
      </c>
      <c r="I14" s="27" t="s">
        <v>21</v>
      </c>
      <c r="J14" s="25" t="s">
        <v>1</v>
      </c>
      <c r="L14" s="32"/>
    </row>
    <row r="15" spans="2:46" s="1" customFormat="1" ht="18" customHeight="1">
      <c r="B15" s="32"/>
      <c r="E15" s="25" t="s">
        <v>22</v>
      </c>
      <c r="I15" s="27" t="s">
        <v>23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24</v>
      </c>
      <c r="I17" s="27" t="s">
        <v>21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72" t="str">
        <f>'Rekapitulácia stavby'!E14</f>
        <v>Vyplň údaj</v>
      </c>
      <c r="F18" s="246"/>
      <c r="G18" s="246"/>
      <c r="H18" s="246"/>
      <c r="I18" s="27" t="s">
        <v>23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21</v>
      </c>
      <c r="J20" s="25" t="s">
        <v>1</v>
      </c>
      <c r="L20" s="32"/>
    </row>
    <row r="21" spans="2:12" s="1" customFormat="1" ht="18" customHeight="1">
      <c r="B21" s="32"/>
      <c r="E21" s="25" t="s">
        <v>27</v>
      </c>
      <c r="I21" s="27" t="s">
        <v>23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21</v>
      </c>
      <c r="J23" s="25" t="s">
        <v>1</v>
      </c>
      <c r="L23" s="32"/>
    </row>
    <row r="24" spans="2:12" s="1" customFormat="1" ht="18" customHeight="1">
      <c r="B24" s="32"/>
      <c r="E24" s="25" t="s">
        <v>30</v>
      </c>
      <c r="I24" s="27" t="s">
        <v>23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2"/>
      <c r="E27" s="250" t="s">
        <v>1</v>
      </c>
      <c r="F27" s="250"/>
      <c r="G27" s="250"/>
      <c r="H27" s="250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32</v>
      </c>
      <c r="J30" s="69">
        <f>ROUND(J122,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5" customHeight="1">
      <c r="B33" s="32"/>
      <c r="D33" s="58" t="s">
        <v>36</v>
      </c>
      <c r="E33" s="37" t="s">
        <v>37</v>
      </c>
      <c r="F33" s="94">
        <f>ROUND((SUM(BE122:BE150)),  2)</f>
        <v>0</v>
      </c>
      <c r="G33" s="95"/>
      <c r="H33" s="95"/>
      <c r="I33" s="96">
        <v>0.23</v>
      </c>
      <c r="J33" s="94">
        <f>ROUND(((SUM(BE122:BE150))*I33),  2)</f>
        <v>0</v>
      </c>
      <c r="L33" s="32"/>
    </row>
    <row r="34" spans="2:12" s="1" customFormat="1" ht="14.45" customHeight="1">
      <c r="B34" s="32"/>
      <c r="E34" s="37" t="s">
        <v>38</v>
      </c>
      <c r="F34" s="94">
        <f>ROUND((SUM(BF122:BF150)),  2)</f>
        <v>0</v>
      </c>
      <c r="G34" s="95"/>
      <c r="H34" s="95"/>
      <c r="I34" s="96">
        <v>0.23</v>
      </c>
      <c r="J34" s="94">
        <f>ROUND(((SUM(BF122:BF150))*I34),  2)</f>
        <v>0</v>
      </c>
      <c r="L34" s="32"/>
    </row>
    <row r="35" spans="2:12" s="1" customFormat="1" ht="14.45" hidden="1" customHeight="1">
      <c r="B35" s="32"/>
      <c r="E35" s="27" t="s">
        <v>39</v>
      </c>
      <c r="F35" s="88">
        <f>ROUND((SUM(BG122:BG150)),  2)</f>
        <v>0</v>
      </c>
      <c r="I35" s="97">
        <v>0.2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40</v>
      </c>
      <c r="F36" s="88">
        <f>ROUND((SUM(BH122:BH150)),  2)</f>
        <v>0</v>
      </c>
      <c r="I36" s="97">
        <v>0.2</v>
      </c>
      <c r="J36" s="88">
        <f>0</f>
        <v>0</v>
      </c>
      <c r="L36" s="32"/>
    </row>
    <row r="37" spans="2:12" s="1" customFormat="1" ht="14.45" hidden="1" customHeight="1">
      <c r="B37" s="32"/>
      <c r="E37" s="37" t="s">
        <v>41</v>
      </c>
      <c r="F37" s="94">
        <f>ROUND((SUM(BI122:BI150)),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8"/>
      <c r="D39" s="99" t="s">
        <v>42</v>
      </c>
      <c r="E39" s="60"/>
      <c r="F39" s="60"/>
      <c r="G39" s="100" t="s">
        <v>43</v>
      </c>
      <c r="H39" s="101" t="s">
        <v>44</v>
      </c>
      <c r="I39" s="60"/>
      <c r="J39" s="102">
        <f>SUM(J30:J37)</f>
        <v>0</v>
      </c>
      <c r="K39" s="103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13</v>
      </c>
      <c r="L84" s="32"/>
    </row>
    <row r="85" spans="2:47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47" s="1" customFormat="1" ht="12" customHeight="1">
      <c r="B86" s="32"/>
      <c r="C86" s="27" t="s">
        <v>109</v>
      </c>
      <c r="L86" s="32"/>
    </row>
    <row r="87" spans="2:47" s="1" customFormat="1" ht="16.5" customHeight="1">
      <c r="B87" s="32"/>
      <c r="E87" s="241" t="str">
        <f>E9</f>
        <v>SO104 - Technológia pre maštal</v>
      </c>
      <c r="F87" s="269"/>
      <c r="G87" s="269"/>
      <c r="H87" s="26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17</v>
      </c>
      <c r="F89" s="25" t="str">
        <f>F12</f>
        <v>Dežerice</v>
      </c>
      <c r="I89" s="27" t="s">
        <v>19</v>
      </c>
      <c r="J89" s="55" t="str">
        <f>IF(J12="","",J12)</f>
        <v>Vyplň údaj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20</v>
      </c>
      <c r="F91" s="25" t="str">
        <f>E15</f>
        <v>Peter Viktorín, Dežerice</v>
      </c>
      <c r="I91" s="27" t="s">
        <v>26</v>
      </c>
      <c r="J91" s="30" t="str">
        <f>E21</f>
        <v>Miriam Kuchťáková</v>
      </c>
      <c r="L91" s="32"/>
    </row>
    <row r="92" spans="2:47" s="1" customFormat="1" ht="25.7" customHeight="1">
      <c r="B92" s="32"/>
      <c r="C92" s="27" t="s">
        <v>24</v>
      </c>
      <c r="F92" s="25" t="str">
        <f>IF(E18="","",E18)</f>
        <v>Vyplň údaj</v>
      </c>
      <c r="I92" s="27" t="s">
        <v>29</v>
      </c>
      <c r="J92" s="30" t="str">
        <f>E24</f>
        <v>Ing. Bodnárová Glasová Marcela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6" t="s">
        <v>112</v>
      </c>
      <c r="D94" s="98"/>
      <c r="E94" s="98"/>
      <c r="F94" s="98"/>
      <c r="G94" s="98"/>
      <c r="H94" s="98"/>
      <c r="I94" s="98"/>
      <c r="J94" s="107" t="s">
        <v>113</v>
      </c>
      <c r="K94" s="98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8" t="s">
        <v>114</v>
      </c>
      <c r="J96" s="69">
        <f>J122</f>
        <v>0</v>
      </c>
      <c r="L96" s="32"/>
      <c r="AU96" s="17" t="s">
        <v>115</v>
      </c>
    </row>
    <row r="97" spans="2:12" s="8" customFormat="1" ht="24.95" customHeight="1">
      <c r="B97" s="109"/>
      <c r="D97" s="110" t="s">
        <v>116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121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122</v>
      </c>
      <c r="E99" s="115"/>
      <c r="F99" s="115"/>
      <c r="G99" s="115"/>
      <c r="H99" s="115"/>
      <c r="I99" s="115"/>
      <c r="J99" s="116">
        <f>J133</f>
        <v>0</v>
      </c>
      <c r="L99" s="113"/>
    </row>
    <row r="100" spans="2:12" s="8" customFormat="1" ht="24.95" customHeight="1">
      <c r="B100" s="109"/>
      <c r="D100" s="110" t="s">
        <v>123</v>
      </c>
      <c r="E100" s="111"/>
      <c r="F100" s="111"/>
      <c r="G100" s="111"/>
      <c r="H100" s="111"/>
      <c r="I100" s="111"/>
      <c r="J100" s="112">
        <f>J135</f>
        <v>0</v>
      </c>
      <c r="L100" s="109"/>
    </row>
    <row r="101" spans="2:12" s="9" customFormat="1" ht="19.899999999999999" customHeight="1">
      <c r="B101" s="113"/>
      <c r="D101" s="114" t="s">
        <v>1166</v>
      </c>
      <c r="E101" s="115"/>
      <c r="F101" s="115"/>
      <c r="G101" s="115"/>
      <c r="H101" s="115"/>
      <c r="I101" s="115"/>
      <c r="J101" s="116">
        <f>J136</f>
        <v>0</v>
      </c>
      <c r="L101" s="113"/>
    </row>
    <row r="102" spans="2:12" s="9" customFormat="1" ht="19.899999999999999" customHeight="1">
      <c r="B102" s="113"/>
      <c r="D102" s="114" t="s">
        <v>127</v>
      </c>
      <c r="E102" s="115"/>
      <c r="F102" s="115"/>
      <c r="G102" s="115"/>
      <c r="H102" s="115"/>
      <c r="I102" s="115"/>
      <c r="J102" s="116">
        <f>J141</f>
        <v>0</v>
      </c>
      <c r="L102" s="113"/>
    </row>
    <row r="103" spans="2:12" s="1" customFormat="1" ht="21.75" customHeight="1">
      <c r="B103" s="32"/>
      <c r="L103" s="32"/>
    </row>
    <row r="104" spans="2:12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12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12" s="1" customFormat="1" ht="24.95" customHeight="1">
      <c r="B109" s="32"/>
      <c r="C109" s="21" t="s">
        <v>132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13</v>
      </c>
      <c r="L111" s="32"/>
    </row>
    <row r="112" spans="2:12" s="1" customFormat="1" ht="16.5" customHeight="1">
      <c r="B112" s="32"/>
      <c r="E112" s="270" t="str">
        <f>E7</f>
        <v>Maštal pre mladý dobytok, jalovice, býky a výkrmový dobytok</v>
      </c>
      <c r="F112" s="271"/>
      <c r="G112" s="271"/>
      <c r="H112" s="271"/>
      <c r="L112" s="32"/>
    </row>
    <row r="113" spans="2:65" s="1" customFormat="1" ht="12" customHeight="1">
      <c r="B113" s="32"/>
      <c r="C113" s="27" t="s">
        <v>109</v>
      </c>
      <c r="L113" s="32"/>
    </row>
    <row r="114" spans="2:65" s="1" customFormat="1" ht="16.5" customHeight="1">
      <c r="B114" s="32"/>
      <c r="E114" s="241" t="str">
        <f>E9</f>
        <v>SO104 - Technológia pre maštal</v>
      </c>
      <c r="F114" s="269"/>
      <c r="G114" s="269"/>
      <c r="H114" s="269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17</v>
      </c>
      <c r="F116" s="25" t="str">
        <f>F12</f>
        <v>Dežerice</v>
      </c>
      <c r="I116" s="27" t="s">
        <v>19</v>
      </c>
      <c r="J116" s="55" t="str">
        <f>IF(J12="","",J12)</f>
        <v>Vyplň údaj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20</v>
      </c>
      <c r="F118" s="25" t="str">
        <f>E15</f>
        <v>Peter Viktorín, Dežerice</v>
      </c>
      <c r="I118" s="27" t="s">
        <v>26</v>
      </c>
      <c r="J118" s="30" t="str">
        <f>E21</f>
        <v>Miriam Kuchťáková</v>
      </c>
      <c r="L118" s="32"/>
    </row>
    <row r="119" spans="2:65" s="1" customFormat="1" ht="25.7" customHeight="1">
      <c r="B119" s="32"/>
      <c r="C119" s="27" t="s">
        <v>24</v>
      </c>
      <c r="F119" s="25" t="str">
        <f>IF(E18="","",E18)</f>
        <v>Vyplň údaj</v>
      </c>
      <c r="I119" s="27" t="s">
        <v>29</v>
      </c>
      <c r="J119" s="30" t="str">
        <f>E24</f>
        <v>Ing. Bodnárová Glasová Marcela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7"/>
      <c r="C121" s="118" t="s">
        <v>133</v>
      </c>
      <c r="D121" s="119" t="s">
        <v>57</v>
      </c>
      <c r="E121" s="119" t="s">
        <v>53</v>
      </c>
      <c r="F121" s="119" t="s">
        <v>54</v>
      </c>
      <c r="G121" s="119" t="s">
        <v>134</v>
      </c>
      <c r="H121" s="119" t="s">
        <v>135</v>
      </c>
      <c r="I121" s="119" t="s">
        <v>136</v>
      </c>
      <c r="J121" s="120" t="s">
        <v>113</v>
      </c>
      <c r="K121" s="121" t="s">
        <v>137</v>
      </c>
      <c r="L121" s="117"/>
      <c r="M121" s="62" t="s">
        <v>1</v>
      </c>
      <c r="N121" s="63" t="s">
        <v>36</v>
      </c>
      <c r="O121" s="63" t="s">
        <v>138</v>
      </c>
      <c r="P121" s="63" t="s">
        <v>139</v>
      </c>
      <c r="Q121" s="63" t="s">
        <v>140</v>
      </c>
      <c r="R121" s="63" t="s">
        <v>141</v>
      </c>
      <c r="S121" s="63" t="s">
        <v>142</v>
      </c>
      <c r="T121" s="64" t="s">
        <v>143</v>
      </c>
    </row>
    <row r="122" spans="2:65" s="1" customFormat="1" ht="22.9" customHeight="1">
      <c r="B122" s="32"/>
      <c r="C122" s="67" t="s">
        <v>114</v>
      </c>
      <c r="J122" s="122">
        <f>BK122</f>
        <v>0</v>
      </c>
      <c r="L122" s="32"/>
      <c r="M122" s="65"/>
      <c r="N122" s="56"/>
      <c r="O122" s="56"/>
      <c r="P122" s="123">
        <f>P123+P135</f>
        <v>0</v>
      </c>
      <c r="Q122" s="56"/>
      <c r="R122" s="123">
        <f>R123+R135</f>
        <v>5.0173900000000007</v>
      </c>
      <c r="S122" s="56"/>
      <c r="T122" s="124">
        <f>T123+T135</f>
        <v>0</v>
      </c>
      <c r="AT122" s="17" t="s">
        <v>70</v>
      </c>
      <c r="AU122" s="17" t="s">
        <v>115</v>
      </c>
      <c r="BK122" s="125">
        <f>BK123+BK135</f>
        <v>0</v>
      </c>
    </row>
    <row r="123" spans="2:65" s="11" customFormat="1" ht="25.9" customHeight="1">
      <c r="B123" s="126"/>
      <c r="D123" s="127" t="s">
        <v>70</v>
      </c>
      <c r="E123" s="128" t="s">
        <v>144</v>
      </c>
      <c r="F123" s="128" t="s">
        <v>145</v>
      </c>
      <c r="I123" s="129"/>
      <c r="J123" s="130">
        <f>BK123</f>
        <v>0</v>
      </c>
      <c r="L123" s="126"/>
      <c r="M123" s="131"/>
      <c r="P123" s="132">
        <f>P124+P133</f>
        <v>0</v>
      </c>
      <c r="R123" s="132">
        <f>R124+R133</f>
        <v>0.42543999999999998</v>
      </c>
      <c r="T123" s="133">
        <f>T124+T133</f>
        <v>0</v>
      </c>
      <c r="AR123" s="127" t="s">
        <v>79</v>
      </c>
      <c r="AT123" s="134" t="s">
        <v>70</v>
      </c>
      <c r="AU123" s="134" t="s">
        <v>71</v>
      </c>
      <c r="AY123" s="127" t="s">
        <v>146</v>
      </c>
      <c r="BK123" s="135">
        <f>BK124+BK133</f>
        <v>0</v>
      </c>
    </row>
    <row r="124" spans="2:65" s="11" customFormat="1" ht="22.9" customHeight="1">
      <c r="B124" s="126"/>
      <c r="D124" s="127" t="s">
        <v>70</v>
      </c>
      <c r="E124" s="136" t="s">
        <v>201</v>
      </c>
      <c r="F124" s="136" t="s">
        <v>402</v>
      </c>
      <c r="I124" s="129"/>
      <c r="J124" s="137">
        <f>BK124</f>
        <v>0</v>
      </c>
      <c r="L124" s="126"/>
      <c r="M124" s="131"/>
      <c r="P124" s="132">
        <f>SUM(P125:P132)</f>
        <v>0</v>
      </c>
      <c r="R124" s="132">
        <f>SUM(R125:R132)</f>
        <v>0.42543999999999998</v>
      </c>
      <c r="T124" s="133">
        <f>SUM(T125:T132)</f>
        <v>0</v>
      </c>
      <c r="AR124" s="127" t="s">
        <v>79</v>
      </c>
      <c r="AT124" s="134" t="s">
        <v>70</v>
      </c>
      <c r="AU124" s="134" t="s">
        <v>79</v>
      </c>
      <c r="AY124" s="127" t="s">
        <v>146</v>
      </c>
      <c r="BK124" s="135">
        <f>SUM(BK125:BK132)</f>
        <v>0</v>
      </c>
    </row>
    <row r="125" spans="2:65" s="1" customFormat="1" ht="24.2" customHeight="1">
      <c r="B125" s="138"/>
      <c r="C125" s="139" t="s">
        <v>79</v>
      </c>
      <c r="D125" s="139" t="s">
        <v>148</v>
      </c>
      <c r="E125" s="140" t="s">
        <v>1167</v>
      </c>
      <c r="F125" s="141" t="s">
        <v>1168</v>
      </c>
      <c r="G125" s="142" t="s">
        <v>406</v>
      </c>
      <c r="H125" s="143">
        <v>3</v>
      </c>
      <c r="I125" s="144"/>
      <c r="J125" s="145">
        <f>ROUND(I125*H125,2)</f>
        <v>0</v>
      </c>
      <c r="K125" s="146"/>
      <c r="L125" s="32"/>
      <c r="M125" s="147" t="s">
        <v>1</v>
      </c>
      <c r="N125" s="148" t="s">
        <v>38</v>
      </c>
      <c r="P125" s="149">
        <f>O125*H125</f>
        <v>0</v>
      </c>
      <c r="Q125" s="149">
        <v>6.8000000000000005E-4</v>
      </c>
      <c r="R125" s="149">
        <f>Q125*H125</f>
        <v>2.0400000000000001E-3</v>
      </c>
      <c r="S125" s="149">
        <v>0</v>
      </c>
      <c r="T125" s="150">
        <f>S125*H125</f>
        <v>0</v>
      </c>
      <c r="AR125" s="151" t="s">
        <v>152</v>
      </c>
      <c r="AT125" s="151" t="s">
        <v>148</v>
      </c>
      <c r="AU125" s="151" t="s">
        <v>87</v>
      </c>
      <c r="AY125" s="17" t="s">
        <v>146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7" t="s">
        <v>87</v>
      </c>
      <c r="BK125" s="152">
        <f>ROUND(I125*H125,2)</f>
        <v>0</v>
      </c>
      <c r="BL125" s="17" t="s">
        <v>152</v>
      </c>
      <c r="BM125" s="151" t="s">
        <v>1169</v>
      </c>
    </row>
    <row r="126" spans="2:65" s="12" customFormat="1">
      <c r="B126" s="153"/>
      <c r="D126" s="154" t="s">
        <v>154</v>
      </c>
      <c r="E126" s="155" t="s">
        <v>1</v>
      </c>
      <c r="F126" s="156" t="s">
        <v>1170</v>
      </c>
      <c r="H126" s="157">
        <v>3</v>
      </c>
      <c r="I126" s="158"/>
      <c r="L126" s="153"/>
      <c r="M126" s="159"/>
      <c r="T126" s="160"/>
      <c r="AT126" s="155" t="s">
        <v>154</v>
      </c>
      <c r="AU126" s="155" t="s">
        <v>87</v>
      </c>
      <c r="AV126" s="12" t="s">
        <v>87</v>
      </c>
      <c r="AW126" s="12" t="s">
        <v>28</v>
      </c>
      <c r="AX126" s="12" t="s">
        <v>79</v>
      </c>
      <c r="AY126" s="155" t="s">
        <v>146</v>
      </c>
    </row>
    <row r="127" spans="2:65" s="1" customFormat="1" ht="37.9" customHeight="1">
      <c r="B127" s="138"/>
      <c r="C127" s="181" t="s">
        <v>87</v>
      </c>
      <c r="D127" s="181" t="s">
        <v>409</v>
      </c>
      <c r="E127" s="182" t="s">
        <v>1171</v>
      </c>
      <c r="F127" s="183" t="s">
        <v>1172</v>
      </c>
      <c r="G127" s="184" t="s">
        <v>406</v>
      </c>
      <c r="H127" s="185">
        <v>2</v>
      </c>
      <c r="I127" s="186"/>
      <c r="J127" s="187">
        <f>ROUND(I127*H127,2)</f>
        <v>0</v>
      </c>
      <c r="K127" s="188"/>
      <c r="L127" s="189"/>
      <c r="M127" s="190" t="s">
        <v>1</v>
      </c>
      <c r="N127" s="191" t="s">
        <v>38</v>
      </c>
      <c r="P127" s="149">
        <f>O127*H127</f>
        <v>0</v>
      </c>
      <c r="Q127" s="149">
        <v>0.04</v>
      </c>
      <c r="R127" s="149">
        <f>Q127*H127</f>
        <v>0.08</v>
      </c>
      <c r="S127" s="149">
        <v>0</v>
      </c>
      <c r="T127" s="150">
        <f>S127*H127</f>
        <v>0</v>
      </c>
      <c r="AR127" s="151" t="s">
        <v>197</v>
      </c>
      <c r="AT127" s="151" t="s">
        <v>409</v>
      </c>
      <c r="AU127" s="151" t="s">
        <v>87</v>
      </c>
      <c r="AY127" s="17" t="s">
        <v>146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7" t="s">
        <v>87</v>
      </c>
      <c r="BK127" s="152">
        <f>ROUND(I127*H127,2)</f>
        <v>0</v>
      </c>
      <c r="BL127" s="17" t="s">
        <v>152</v>
      </c>
      <c r="BM127" s="151" t="s">
        <v>1173</v>
      </c>
    </row>
    <row r="128" spans="2:65" s="1" customFormat="1" ht="44.25" customHeight="1">
      <c r="B128" s="138"/>
      <c r="C128" s="181" t="s">
        <v>161</v>
      </c>
      <c r="D128" s="181" t="s">
        <v>409</v>
      </c>
      <c r="E128" s="182" t="s">
        <v>1174</v>
      </c>
      <c r="F128" s="183" t="s">
        <v>1175</v>
      </c>
      <c r="G128" s="184" t="s">
        <v>406</v>
      </c>
      <c r="H128" s="185">
        <v>1</v>
      </c>
      <c r="I128" s="186"/>
      <c r="J128" s="187">
        <f>ROUND(I128*H128,2)</f>
        <v>0</v>
      </c>
      <c r="K128" s="188"/>
      <c r="L128" s="189"/>
      <c r="M128" s="190" t="s">
        <v>1</v>
      </c>
      <c r="N128" s="191" t="s">
        <v>38</v>
      </c>
      <c r="P128" s="149">
        <f>O128*H128</f>
        <v>0</v>
      </c>
      <c r="Q128" s="149">
        <v>0.04</v>
      </c>
      <c r="R128" s="149">
        <f>Q128*H128</f>
        <v>0.04</v>
      </c>
      <c r="S128" s="149">
        <v>0</v>
      </c>
      <c r="T128" s="150">
        <f>S128*H128</f>
        <v>0</v>
      </c>
      <c r="AR128" s="151" t="s">
        <v>197</v>
      </c>
      <c r="AT128" s="151" t="s">
        <v>409</v>
      </c>
      <c r="AU128" s="151" t="s">
        <v>87</v>
      </c>
      <c r="AY128" s="17" t="s">
        <v>146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7" t="s">
        <v>87</v>
      </c>
      <c r="BK128" s="152">
        <f>ROUND(I128*H128,2)</f>
        <v>0</v>
      </c>
      <c r="BL128" s="17" t="s">
        <v>152</v>
      </c>
      <c r="BM128" s="151" t="s">
        <v>1176</v>
      </c>
    </row>
    <row r="129" spans="2:65" s="1" customFormat="1" ht="24.2" customHeight="1">
      <c r="B129" s="138"/>
      <c r="C129" s="139" t="s">
        <v>152</v>
      </c>
      <c r="D129" s="139" t="s">
        <v>148</v>
      </c>
      <c r="E129" s="140" t="s">
        <v>1177</v>
      </c>
      <c r="F129" s="141" t="s">
        <v>1178</v>
      </c>
      <c r="G129" s="142" t="s">
        <v>406</v>
      </c>
      <c r="H129" s="143">
        <v>5</v>
      </c>
      <c r="I129" s="144"/>
      <c r="J129" s="145">
        <f>ROUND(I129*H129,2)</f>
        <v>0</v>
      </c>
      <c r="K129" s="146"/>
      <c r="L129" s="32"/>
      <c r="M129" s="147" t="s">
        <v>1</v>
      </c>
      <c r="N129" s="148" t="s">
        <v>38</v>
      </c>
      <c r="P129" s="149">
        <f>O129*H129</f>
        <v>0</v>
      </c>
      <c r="Q129" s="149">
        <v>6.8000000000000005E-4</v>
      </c>
      <c r="R129" s="149">
        <f>Q129*H129</f>
        <v>3.4000000000000002E-3</v>
      </c>
      <c r="S129" s="149">
        <v>0</v>
      </c>
      <c r="T129" s="150">
        <f>S129*H129</f>
        <v>0</v>
      </c>
      <c r="AR129" s="151" t="s">
        <v>152</v>
      </c>
      <c r="AT129" s="151" t="s">
        <v>148</v>
      </c>
      <c r="AU129" s="151" t="s">
        <v>87</v>
      </c>
      <c r="AY129" s="17" t="s">
        <v>146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7" t="s">
        <v>87</v>
      </c>
      <c r="BK129" s="152">
        <f>ROUND(I129*H129,2)</f>
        <v>0</v>
      </c>
      <c r="BL129" s="17" t="s">
        <v>152</v>
      </c>
      <c r="BM129" s="151" t="s">
        <v>1179</v>
      </c>
    </row>
    <row r="130" spans="2:65" s="12" customFormat="1">
      <c r="B130" s="153"/>
      <c r="D130" s="154" t="s">
        <v>154</v>
      </c>
      <c r="E130" s="155" t="s">
        <v>1</v>
      </c>
      <c r="F130" s="156" t="s">
        <v>1180</v>
      </c>
      <c r="H130" s="157">
        <v>5</v>
      </c>
      <c r="I130" s="158"/>
      <c r="L130" s="153"/>
      <c r="M130" s="159"/>
      <c r="T130" s="160"/>
      <c r="AT130" s="155" t="s">
        <v>154</v>
      </c>
      <c r="AU130" s="155" t="s">
        <v>87</v>
      </c>
      <c r="AV130" s="12" t="s">
        <v>87</v>
      </c>
      <c r="AW130" s="12" t="s">
        <v>28</v>
      </c>
      <c r="AX130" s="12" t="s">
        <v>79</v>
      </c>
      <c r="AY130" s="155" t="s">
        <v>146</v>
      </c>
    </row>
    <row r="131" spans="2:65" s="1" customFormat="1" ht="55.5" customHeight="1">
      <c r="B131" s="138"/>
      <c r="C131" s="181" t="s">
        <v>179</v>
      </c>
      <c r="D131" s="181" t="s">
        <v>409</v>
      </c>
      <c r="E131" s="182" t="s">
        <v>1181</v>
      </c>
      <c r="F131" s="183" t="s">
        <v>1182</v>
      </c>
      <c r="G131" s="184" t="s">
        <v>406</v>
      </c>
      <c r="H131" s="185">
        <v>3</v>
      </c>
      <c r="I131" s="186"/>
      <c r="J131" s="187">
        <f>ROUND(I131*H131,2)</f>
        <v>0</v>
      </c>
      <c r="K131" s="188"/>
      <c r="L131" s="189"/>
      <c r="M131" s="190" t="s">
        <v>1</v>
      </c>
      <c r="N131" s="191" t="s">
        <v>38</v>
      </c>
      <c r="P131" s="149">
        <f>O131*H131</f>
        <v>0</v>
      </c>
      <c r="Q131" s="149">
        <v>0.04</v>
      </c>
      <c r="R131" s="149">
        <f>Q131*H131</f>
        <v>0.12</v>
      </c>
      <c r="S131" s="149">
        <v>0</v>
      </c>
      <c r="T131" s="150">
        <f>S131*H131</f>
        <v>0</v>
      </c>
      <c r="AR131" s="151" t="s">
        <v>197</v>
      </c>
      <c r="AT131" s="151" t="s">
        <v>409</v>
      </c>
      <c r="AU131" s="151" t="s">
        <v>87</v>
      </c>
      <c r="AY131" s="17" t="s">
        <v>146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7" t="s">
        <v>87</v>
      </c>
      <c r="BK131" s="152">
        <f>ROUND(I131*H131,2)</f>
        <v>0</v>
      </c>
      <c r="BL131" s="17" t="s">
        <v>152</v>
      </c>
      <c r="BM131" s="151" t="s">
        <v>1183</v>
      </c>
    </row>
    <row r="132" spans="2:65" s="1" customFormat="1" ht="49.15" customHeight="1">
      <c r="B132" s="138"/>
      <c r="C132" s="181" t="s">
        <v>184</v>
      </c>
      <c r="D132" s="181" t="s">
        <v>409</v>
      </c>
      <c r="E132" s="182" t="s">
        <v>1184</v>
      </c>
      <c r="F132" s="183" t="s">
        <v>1185</v>
      </c>
      <c r="G132" s="184" t="s">
        <v>406</v>
      </c>
      <c r="H132" s="185">
        <v>2</v>
      </c>
      <c r="I132" s="186"/>
      <c r="J132" s="187">
        <f>ROUND(I132*H132,2)</f>
        <v>0</v>
      </c>
      <c r="K132" s="188"/>
      <c r="L132" s="189"/>
      <c r="M132" s="190" t="s">
        <v>1</v>
      </c>
      <c r="N132" s="191" t="s">
        <v>38</v>
      </c>
      <c r="P132" s="149">
        <f>O132*H132</f>
        <v>0</v>
      </c>
      <c r="Q132" s="149">
        <v>0.09</v>
      </c>
      <c r="R132" s="149">
        <f>Q132*H132</f>
        <v>0.18</v>
      </c>
      <c r="S132" s="149">
        <v>0</v>
      </c>
      <c r="T132" s="150">
        <f>S132*H132</f>
        <v>0</v>
      </c>
      <c r="AR132" s="151" t="s">
        <v>197</v>
      </c>
      <c r="AT132" s="151" t="s">
        <v>409</v>
      </c>
      <c r="AU132" s="151" t="s">
        <v>87</v>
      </c>
      <c r="AY132" s="17" t="s">
        <v>146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7" t="s">
        <v>87</v>
      </c>
      <c r="BK132" s="152">
        <f>ROUND(I132*H132,2)</f>
        <v>0</v>
      </c>
      <c r="BL132" s="17" t="s">
        <v>152</v>
      </c>
      <c r="BM132" s="151" t="s">
        <v>1186</v>
      </c>
    </row>
    <row r="133" spans="2:65" s="11" customFormat="1" ht="22.9" customHeight="1">
      <c r="B133" s="126"/>
      <c r="D133" s="127" t="s">
        <v>70</v>
      </c>
      <c r="E133" s="136" t="s">
        <v>424</v>
      </c>
      <c r="F133" s="136" t="s">
        <v>425</v>
      </c>
      <c r="I133" s="129"/>
      <c r="J133" s="137">
        <f>BK133</f>
        <v>0</v>
      </c>
      <c r="L133" s="126"/>
      <c r="M133" s="131"/>
      <c r="P133" s="132">
        <f>P134</f>
        <v>0</v>
      </c>
      <c r="R133" s="132">
        <f>R134</f>
        <v>0</v>
      </c>
      <c r="T133" s="133">
        <f>T134</f>
        <v>0</v>
      </c>
      <c r="AR133" s="127" t="s">
        <v>79</v>
      </c>
      <c r="AT133" s="134" t="s">
        <v>70</v>
      </c>
      <c r="AU133" s="134" t="s">
        <v>79</v>
      </c>
      <c r="AY133" s="127" t="s">
        <v>146</v>
      </c>
      <c r="BK133" s="135">
        <f>BK134</f>
        <v>0</v>
      </c>
    </row>
    <row r="134" spans="2:65" s="1" customFormat="1" ht="49.15" customHeight="1">
      <c r="B134" s="138"/>
      <c r="C134" s="139" t="s">
        <v>192</v>
      </c>
      <c r="D134" s="139" t="s">
        <v>148</v>
      </c>
      <c r="E134" s="140" t="s">
        <v>427</v>
      </c>
      <c r="F134" s="141" t="s">
        <v>428</v>
      </c>
      <c r="G134" s="142" t="s">
        <v>294</v>
      </c>
      <c r="H134" s="143">
        <v>0.42499999999999999</v>
      </c>
      <c r="I134" s="144"/>
      <c r="J134" s="145">
        <f>ROUND(I134*H134,2)</f>
        <v>0</v>
      </c>
      <c r="K134" s="146"/>
      <c r="L134" s="32"/>
      <c r="M134" s="147" t="s">
        <v>1</v>
      </c>
      <c r="N134" s="148" t="s">
        <v>38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152</v>
      </c>
      <c r="AT134" s="151" t="s">
        <v>148</v>
      </c>
      <c r="AU134" s="151" t="s">
        <v>87</v>
      </c>
      <c r="AY134" s="17" t="s">
        <v>146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87</v>
      </c>
      <c r="BK134" s="152">
        <f>ROUND(I134*H134,2)</f>
        <v>0</v>
      </c>
      <c r="BL134" s="17" t="s">
        <v>152</v>
      </c>
      <c r="BM134" s="151" t="s">
        <v>1187</v>
      </c>
    </row>
    <row r="135" spans="2:65" s="11" customFormat="1" ht="25.9" customHeight="1">
      <c r="B135" s="126"/>
      <c r="D135" s="127" t="s">
        <v>70</v>
      </c>
      <c r="E135" s="128" t="s">
        <v>430</v>
      </c>
      <c r="F135" s="128" t="s">
        <v>431</v>
      </c>
      <c r="I135" s="129"/>
      <c r="J135" s="130">
        <f>BK135</f>
        <v>0</v>
      </c>
      <c r="L135" s="126"/>
      <c r="M135" s="131"/>
      <c r="P135" s="132">
        <f>P136+P141</f>
        <v>0</v>
      </c>
      <c r="R135" s="132">
        <f>R136+R141</f>
        <v>4.5919500000000006</v>
      </c>
      <c r="T135" s="133">
        <f>T136+T141</f>
        <v>0</v>
      </c>
      <c r="AR135" s="127" t="s">
        <v>87</v>
      </c>
      <c r="AT135" s="134" t="s">
        <v>70</v>
      </c>
      <c r="AU135" s="134" t="s">
        <v>71</v>
      </c>
      <c r="AY135" s="127" t="s">
        <v>146</v>
      </c>
      <c r="BK135" s="135">
        <f>BK136+BK141</f>
        <v>0</v>
      </c>
    </row>
    <row r="136" spans="2:65" s="11" customFormat="1" ht="22.9" customHeight="1">
      <c r="B136" s="126"/>
      <c r="D136" s="127" t="s">
        <v>70</v>
      </c>
      <c r="E136" s="136" t="s">
        <v>749</v>
      </c>
      <c r="F136" s="136" t="s">
        <v>1188</v>
      </c>
      <c r="I136" s="129"/>
      <c r="J136" s="137">
        <f>BK136</f>
        <v>0</v>
      </c>
      <c r="L136" s="126"/>
      <c r="M136" s="131"/>
      <c r="P136" s="132">
        <f>SUM(P137:P140)</f>
        <v>0</v>
      </c>
      <c r="R136" s="132">
        <f>SUM(R137:R140)</f>
        <v>0</v>
      </c>
      <c r="T136" s="133">
        <f>SUM(T137:T140)</f>
        <v>0</v>
      </c>
      <c r="AR136" s="127" t="s">
        <v>87</v>
      </c>
      <c r="AT136" s="134" t="s">
        <v>70</v>
      </c>
      <c r="AU136" s="134" t="s">
        <v>79</v>
      </c>
      <c r="AY136" s="127" t="s">
        <v>146</v>
      </c>
      <c r="BK136" s="135">
        <f>SUM(BK137:BK140)</f>
        <v>0</v>
      </c>
    </row>
    <row r="137" spans="2:65" s="1" customFormat="1" ht="16.5" customHeight="1">
      <c r="B137" s="138"/>
      <c r="C137" s="139" t="s">
        <v>197</v>
      </c>
      <c r="D137" s="139" t="s">
        <v>148</v>
      </c>
      <c r="E137" s="140" t="s">
        <v>1189</v>
      </c>
      <c r="F137" s="141" t="s">
        <v>1190</v>
      </c>
      <c r="G137" s="142" t="s">
        <v>406</v>
      </c>
      <c r="H137" s="143">
        <v>4</v>
      </c>
      <c r="I137" s="144"/>
      <c r="J137" s="145">
        <f>ROUND(I137*H137,2)</f>
        <v>0</v>
      </c>
      <c r="K137" s="146"/>
      <c r="L137" s="32"/>
      <c r="M137" s="147" t="s">
        <v>1</v>
      </c>
      <c r="N137" s="148" t="s">
        <v>38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241</v>
      </c>
      <c r="AT137" s="151" t="s">
        <v>148</v>
      </c>
      <c r="AU137" s="151" t="s">
        <v>87</v>
      </c>
      <c r="AY137" s="17" t="s">
        <v>146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7" t="s">
        <v>87</v>
      </c>
      <c r="BK137" s="152">
        <f>ROUND(I137*H137,2)</f>
        <v>0</v>
      </c>
      <c r="BL137" s="17" t="s">
        <v>241</v>
      </c>
      <c r="BM137" s="151" t="s">
        <v>1191</v>
      </c>
    </row>
    <row r="138" spans="2:65" s="1" customFormat="1" ht="33" customHeight="1">
      <c r="B138" s="138"/>
      <c r="C138" s="181" t="s">
        <v>201</v>
      </c>
      <c r="D138" s="181" t="s">
        <v>409</v>
      </c>
      <c r="E138" s="182" t="s">
        <v>1192</v>
      </c>
      <c r="F138" s="183" t="s">
        <v>1193</v>
      </c>
      <c r="G138" s="184" t="s">
        <v>406</v>
      </c>
      <c r="H138" s="185">
        <v>1</v>
      </c>
      <c r="I138" s="186"/>
      <c r="J138" s="187">
        <f>ROUND(I138*H138,2)</f>
        <v>0</v>
      </c>
      <c r="K138" s="188"/>
      <c r="L138" s="189"/>
      <c r="M138" s="190" t="s">
        <v>1</v>
      </c>
      <c r="N138" s="191" t="s">
        <v>38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373</v>
      </c>
      <c r="AT138" s="151" t="s">
        <v>409</v>
      </c>
      <c r="AU138" s="151" t="s">
        <v>87</v>
      </c>
      <c r="AY138" s="17" t="s">
        <v>146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7" t="s">
        <v>87</v>
      </c>
      <c r="BK138" s="152">
        <f>ROUND(I138*H138,2)</f>
        <v>0</v>
      </c>
      <c r="BL138" s="17" t="s">
        <v>241</v>
      </c>
      <c r="BM138" s="151" t="s">
        <v>1194</v>
      </c>
    </row>
    <row r="139" spans="2:65" s="1" customFormat="1" ht="24.2" customHeight="1">
      <c r="B139" s="138"/>
      <c r="C139" s="181" t="s">
        <v>207</v>
      </c>
      <c r="D139" s="181" t="s">
        <v>409</v>
      </c>
      <c r="E139" s="182" t="s">
        <v>1195</v>
      </c>
      <c r="F139" s="183" t="s">
        <v>1196</v>
      </c>
      <c r="G139" s="184" t="s">
        <v>406</v>
      </c>
      <c r="H139" s="185">
        <v>3</v>
      </c>
      <c r="I139" s="186"/>
      <c r="J139" s="187">
        <f>ROUND(I139*H139,2)</f>
        <v>0</v>
      </c>
      <c r="K139" s="188"/>
      <c r="L139" s="189"/>
      <c r="M139" s="190" t="s">
        <v>1</v>
      </c>
      <c r="N139" s="191" t="s">
        <v>38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373</v>
      </c>
      <c r="AT139" s="151" t="s">
        <v>409</v>
      </c>
      <c r="AU139" s="151" t="s">
        <v>87</v>
      </c>
      <c r="AY139" s="17" t="s">
        <v>146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7" t="s">
        <v>87</v>
      </c>
      <c r="BK139" s="152">
        <f>ROUND(I139*H139,2)</f>
        <v>0</v>
      </c>
      <c r="BL139" s="17" t="s">
        <v>241</v>
      </c>
      <c r="BM139" s="151" t="s">
        <v>1197</v>
      </c>
    </row>
    <row r="140" spans="2:65" s="1" customFormat="1" ht="24.2" customHeight="1">
      <c r="B140" s="138"/>
      <c r="C140" s="139" t="s">
        <v>212</v>
      </c>
      <c r="D140" s="139" t="s">
        <v>148</v>
      </c>
      <c r="E140" s="140" t="s">
        <v>1198</v>
      </c>
      <c r="F140" s="141" t="s">
        <v>1199</v>
      </c>
      <c r="G140" s="142" t="s">
        <v>459</v>
      </c>
      <c r="H140" s="192"/>
      <c r="I140" s="144"/>
      <c r="J140" s="145">
        <f>ROUND(I140*H140,2)</f>
        <v>0</v>
      </c>
      <c r="K140" s="146"/>
      <c r="L140" s="32"/>
      <c r="M140" s="147" t="s">
        <v>1</v>
      </c>
      <c r="N140" s="148" t="s">
        <v>38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241</v>
      </c>
      <c r="AT140" s="151" t="s">
        <v>148</v>
      </c>
      <c r="AU140" s="151" t="s">
        <v>87</v>
      </c>
      <c r="AY140" s="17" t="s">
        <v>146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7" t="s">
        <v>87</v>
      </c>
      <c r="BK140" s="152">
        <f>ROUND(I140*H140,2)</f>
        <v>0</v>
      </c>
      <c r="BL140" s="17" t="s">
        <v>241</v>
      </c>
      <c r="BM140" s="151" t="s">
        <v>1200</v>
      </c>
    </row>
    <row r="141" spans="2:65" s="11" customFormat="1" ht="22.9" customHeight="1">
      <c r="B141" s="126"/>
      <c r="D141" s="127" t="s">
        <v>70</v>
      </c>
      <c r="E141" s="136" t="s">
        <v>524</v>
      </c>
      <c r="F141" s="136" t="s">
        <v>525</v>
      </c>
      <c r="I141" s="129"/>
      <c r="J141" s="137">
        <f>BK141</f>
        <v>0</v>
      </c>
      <c r="L141" s="126"/>
      <c r="M141" s="131"/>
      <c r="P141" s="132">
        <f>SUM(P142:P150)</f>
        <v>0</v>
      </c>
      <c r="R141" s="132">
        <f>SUM(R142:R150)</f>
        <v>4.5919500000000006</v>
      </c>
      <c r="T141" s="133">
        <f>SUM(T142:T150)</f>
        <v>0</v>
      </c>
      <c r="AR141" s="127" t="s">
        <v>87</v>
      </c>
      <c r="AT141" s="134" t="s">
        <v>70</v>
      </c>
      <c r="AU141" s="134" t="s">
        <v>79</v>
      </c>
      <c r="AY141" s="127" t="s">
        <v>146</v>
      </c>
      <c r="BK141" s="135">
        <f>SUM(BK142:BK150)</f>
        <v>0</v>
      </c>
    </row>
    <row r="142" spans="2:65" s="1" customFormat="1" ht="33" customHeight="1">
      <c r="B142" s="138"/>
      <c r="C142" s="139" t="s">
        <v>216</v>
      </c>
      <c r="D142" s="139" t="s">
        <v>148</v>
      </c>
      <c r="E142" s="140" t="s">
        <v>1201</v>
      </c>
      <c r="F142" s="141" t="s">
        <v>1202</v>
      </c>
      <c r="G142" s="142" t="s">
        <v>406</v>
      </c>
      <c r="H142" s="143">
        <v>15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38</v>
      </c>
      <c r="P142" s="149">
        <f>O142*H142</f>
        <v>0</v>
      </c>
      <c r="Q142" s="149">
        <v>8.3000000000000001E-4</v>
      </c>
      <c r="R142" s="149">
        <f>Q142*H142</f>
        <v>1.2449999999999999E-2</v>
      </c>
      <c r="S142" s="149">
        <v>0</v>
      </c>
      <c r="T142" s="150">
        <f>S142*H142</f>
        <v>0</v>
      </c>
      <c r="AR142" s="151" t="s">
        <v>241</v>
      </c>
      <c r="AT142" s="151" t="s">
        <v>148</v>
      </c>
      <c r="AU142" s="151" t="s">
        <v>87</v>
      </c>
      <c r="AY142" s="17" t="s">
        <v>146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7" t="s">
        <v>87</v>
      </c>
      <c r="BK142" s="152">
        <f>ROUND(I142*H142,2)</f>
        <v>0</v>
      </c>
      <c r="BL142" s="17" t="s">
        <v>241</v>
      </c>
      <c r="BM142" s="151" t="s">
        <v>1203</v>
      </c>
    </row>
    <row r="143" spans="2:65" s="12" customFormat="1">
      <c r="B143" s="153"/>
      <c r="D143" s="154" t="s">
        <v>154</v>
      </c>
      <c r="E143" s="155" t="s">
        <v>1</v>
      </c>
      <c r="F143" s="156" t="s">
        <v>1204</v>
      </c>
      <c r="H143" s="157">
        <v>15</v>
      </c>
      <c r="I143" s="158"/>
      <c r="L143" s="153"/>
      <c r="M143" s="159"/>
      <c r="T143" s="160"/>
      <c r="AT143" s="155" t="s">
        <v>154</v>
      </c>
      <c r="AU143" s="155" t="s">
        <v>87</v>
      </c>
      <c r="AV143" s="12" t="s">
        <v>87</v>
      </c>
      <c r="AW143" s="12" t="s">
        <v>28</v>
      </c>
      <c r="AX143" s="12" t="s">
        <v>79</v>
      </c>
      <c r="AY143" s="155" t="s">
        <v>146</v>
      </c>
    </row>
    <row r="144" spans="2:65" s="1" customFormat="1" ht="55.5" customHeight="1">
      <c r="B144" s="138"/>
      <c r="C144" s="181" t="s">
        <v>221</v>
      </c>
      <c r="D144" s="181" t="s">
        <v>409</v>
      </c>
      <c r="E144" s="182" t="s">
        <v>1205</v>
      </c>
      <c r="F144" s="183" t="s">
        <v>1206</v>
      </c>
      <c r="G144" s="184" t="s">
        <v>406</v>
      </c>
      <c r="H144" s="185">
        <v>1</v>
      </c>
      <c r="I144" s="186"/>
      <c r="J144" s="187">
        <f t="shared" ref="J144:J150" si="0">ROUND(I144*H144,2)</f>
        <v>0</v>
      </c>
      <c r="K144" s="188"/>
      <c r="L144" s="189"/>
      <c r="M144" s="190" t="s">
        <v>1</v>
      </c>
      <c r="N144" s="191" t="s">
        <v>38</v>
      </c>
      <c r="P144" s="149">
        <f t="shared" ref="P144:P150" si="1">O144*H144</f>
        <v>0</v>
      </c>
      <c r="Q144" s="149">
        <v>0.30530000000000002</v>
      </c>
      <c r="R144" s="149">
        <f t="shared" ref="R144:R150" si="2">Q144*H144</f>
        <v>0.30530000000000002</v>
      </c>
      <c r="S144" s="149">
        <v>0</v>
      </c>
      <c r="T144" s="150">
        <f t="shared" ref="T144:T150" si="3">S144*H144</f>
        <v>0</v>
      </c>
      <c r="AR144" s="151" t="s">
        <v>373</v>
      </c>
      <c r="AT144" s="151" t="s">
        <v>409</v>
      </c>
      <c r="AU144" s="151" t="s">
        <v>87</v>
      </c>
      <c r="AY144" s="17" t="s">
        <v>146</v>
      </c>
      <c r="BE144" s="152">
        <f t="shared" ref="BE144:BE150" si="4">IF(N144="základná",J144,0)</f>
        <v>0</v>
      </c>
      <c r="BF144" s="152">
        <f t="shared" ref="BF144:BF150" si="5">IF(N144="znížená",J144,0)</f>
        <v>0</v>
      </c>
      <c r="BG144" s="152">
        <f t="shared" ref="BG144:BG150" si="6">IF(N144="zákl. prenesená",J144,0)</f>
        <v>0</v>
      </c>
      <c r="BH144" s="152">
        <f t="shared" ref="BH144:BH150" si="7">IF(N144="zníž. prenesená",J144,0)</f>
        <v>0</v>
      </c>
      <c r="BI144" s="152">
        <f t="shared" ref="BI144:BI150" si="8">IF(N144="nulová",J144,0)</f>
        <v>0</v>
      </c>
      <c r="BJ144" s="17" t="s">
        <v>87</v>
      </c>
      <c r="BK144" s="152">
        <f t="shared" ref="BK144:BK150" si="9">ROUND(I144*H144,2)</f>
        <v>0</v>
      </c>
      <c r="BL144" s="17" t="s">
        <v>241</v>
      </c>
      <c r="BM144" s="151" t="s">
        <v>1207</v>
      </c>
    </row>
    <row r="145" spans="2:65" s="1" customFormat="1" ht="62.65" customHeight="1">
      <c r="B145" s="138"/>
      <c r="C145" s="181" t="s">
        <v>227</v>
      </c>
      <c r="D145" s="181" t="s">
        <v>409</v>
      </c>
      <c r="E145" s="182" t="s">
        <v>1208</v>
      </c>
      <c r="F145" s="183" t="s">
        <v>1209</v>
      </c>
      <c r="G145" s="184" t="s">
        <v>406</v>
      </c>
      <c r="H145" s="185">
        <v>2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38</v>
      </c>
      <c r="P145" s="149">
        <f t="shared" si="1"/>
        <v>0</v>
      </c>
      <c r="Q145" s="149">
        <v>0.30530000000000002</v>
      </c>
      <c r="R145" s="149">
        <f t="shared" si="2"/>
        <v>0.61060000000000003</v>
      </c>
      <c r="S145" s="149">
        <v>0</v>
      </c>
      <c r="T145" s="150">
        <f t="shared" si="3"/>
        <v>0</v>
      </c>
      <c r="AR145" s="151" t="s">
        <v>373</v>
      </c>
      <c r="AT145" s="151" t="s">
        <v>409</v>
      </c>
      <c r="AU145" s="151" t="s">
        <v>87</v>
      </c>
      <c r="AY145" s="17" t="s">
        <v>146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7" t="s">
        <v>87</v>
      </c>
      <c r="BK145" s="152">
        <f t="shared" si="9"/>
        <v>0</v>
      </c>
      <c r="BL145" s="17" t="s">
        <v>241</v>
      </c>
      <c r="BM145" s="151" t="s">
        <v>1210</v>
      </c>
    </row>
    <row r="146" spans="2:65" s="1" customFormat="1" ht="62.65" customHeight="1">
      <c r="B146" s="138"/>
      <c r="C146" s="181" t="s">
        <v>234</v>
      </c>
      <c r="D146" s="181" t="s">
        <v>409</v>
      </c>
      <c r="E146" s="182" t="s">
        <v>1211</v>
      </c>
      <c r="F146" s="183" t="s">
        <v>1212</v>
      </c>
      <c r="G146" s="184" t="s">
        <v>406</v>
      </c>
      <c r="H146" s="185">
        <v>2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38</v>
      </c>
      <c r="P146" s="149">
        <f t="shared" si="1"/>
        <v>0</v>
      </c>
      <c r="Q146" s="149">
        <v>0.30530000000000002</v>
      </c>
      <c r="R146" s="149">
        <f t="shared" si="2"/>
        <v>0.61060000000000003</v>
      </c>
      <c r="S146" s="149">
        <v>0</v>
      </c>
      <c r="T146" s="150">
        <f t="shared" si="3"/>
        <v>0</v>
      </c>
      <c r="AR146" s="151" t="s">
        <v>373</v>
      </c>
      <c r="AT146" s="151" t="s">
        <v>409</v>
      </c>
      <c r="AU146" s="151" t="s">
        <v>87</v>
      </c>
      <c r="AY146" s="17" t="s">
        <v>146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7" t="s">
        <v>87</v>
      </c>
      <c r="BK146" s="152">
        <f t="shared" si="9"/>
        <v>0</v>
      </c>
      <c r="BL146" s="17" t="s">
        <v>241</v>
      </c>
      <c r="BM146" s="151" t="s">
        <v>1213</v>
      </c>
    </row>
    <row r="147" spans="2:65" s="1" customFormat="1" ht="55.5" customHeight="1">
      <c r="B147" s="138"/>
      <c r="C147" s="181" t="s">
        <v>241</v>
      </c>
      <c r="D147" s="181" t="s">
        <v>409</v>
      </c>
      <c r="E147" s="182" t="s">
        <v>1214</v>
      </c>
      <c r="F147" s="183" t="s">
        <v>1215</v>
      </c>
      <c r="G147" s="184" t="s">
        <v>406</v>
      </c>
      <c r="H147" s="185">
        <v>4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38</v>
      </c>
      <c r="P147" s="149">
        <f t="shared" si="1"/>
        <v>0</v>
      </c>
      <c r="Q147" s="149">
        <v>0.30530000000000002</v>
      </c>
      <c r="R147" s="149">
        <f t="shared" si="2"/>
        <v>1.2212000000000001</v>
      </c>
      <c r="S147" s="149">
        <v>0</v>
      </c>
      <c r="T147" s="150">
        <f t="shared" si="3"/>
        <v>0</v>
      </c>
      <c r="AR147" s="151" t="s">
        <v>373</v>
      </c>
      <c r="AT147" s="151" t="s">
        <v>409</v>
      </c>
      <c r="AU147" s="151" t="s">
        <v>87</v>
      </c>
      <c r="AY147" s="17" t="s">
        <v>146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7" t="s">
        <v>87</v>
      </c>
      <c r="BK147" s="152">
        <f t="shared" si="9"/>
        <v>0</v>
      </c>
      <c r="BL147" s="17" t="s">
        <v>241</v>
      </c>
      <c r="BM147" s="151" t="s">
        <v>1216</v>
      </c>
    </row>
    <row r="148" spans="2:65" s="1" customFormat="1" ht="66.75" customHeight="1">
      <c r="B148" s="138"/>
      <c r="C148" s="181" t="s">
        <v>253</v>
      </c>
      <c r="D148" s="181" t="s">
        <v>409</v>
      </c>
      <c r="E148" s="182" t="s">
        <v>1217</v>
      </c>
      <c r="F148" s="183" t="s">
        <v>1218</v>
      </c>
      <c r="G148" s="184" t="s">
        <v>406</v>
      </c>
      <c r="H148" s="185">
        <v>4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38</v>
      </c>
      <c r="P148" s="149">
        <f t="shared" si="1"/>
        <v>0</v>
      </c>
      <c r="Q148" s="149">
        <v>0.30530000000000002</v>
      </c>
      <c r="R148" s="149">
        <f t="shared" si="2"/>
        <v>1.2212000000000001</v>
      </c>
      <c r="S148" s="149">
        <v>0</v>
      </c>
      <c r="T148" s="150">
        <f t="shared" si="3"/>
        <v>0</v>
      </c>
      <c r="AR148" s="151" t="s">
        <v>373</v>
      </c>
      <c r="AT148" s="151" t="s">
        <v>409</v>
      </c>
      <c r="AU148" s="151" t="s">
        <v>87</v>
      </c>
      <c r="AY148" s="17" t="s">
        <v>146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7" t="s">
        <v>87</v>
      </c>
      <c r="BK148" s="152">
        <f t="shared" si="9"/>
        <v>0</v>
      </c>
      <c r="BL148" s="17" t="s">
        <v>241</v>
      </c>
      <c r="BM148" s="151" t="s">
        <v>1219</v>
      </c>
    </row>
    <row r="149" spans="2:65" s="1" customFormat="1" ht="55.5" customHeight="1">
      <c r="B149" s="138"/>
      <c r="C149" s="181" t="s">
        <v>261</v>
      </c>
      <c r="D149" s="181" t="s">
        <v>409</v>
      </c>
      <c r="E149" s="182" t="s">
        <v>1220</v>
      </c>
      <c r="F149" s="183" t="s">
        <v>1221</v>
      </c>
      <c r="G149" s="184" t="s">
        <v>406</v>
      </c>
      <c r="H149" s="185">
        <v>2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38</v>
      </c>
      <c r="P149" s="149">
        <f t="shared" si="1"/>
        <v>0</v>
      </c>
      <c r="Q149" s="149">
        <v>0.30530000000000002</v>
      </c>
      <c r="R149" s="149">
        <f t="shared" si="2"/>
        <v>0.61060000000000003</v>
      </c>
      <c r="S149" s="149">
        <v>0</v>
      </c>
      <c r="T149" s="150">
        <f t="shared" si="3"/>
        <v>0</v>
      </c>
      <c r="AR149" s="151" t="s">
        <v>373</v>
      </c>
      <c r="AT149" s="151" t="s">
        <v>409</v>
      </c>
      <c r="AU149" s="151" t="s">
        <v>87</v>
      </c>
      <c r="AY149" s="17" t="s">
        <v>146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7" t="s">
        <v>87</v>
      </c>
      <c r="BK149" s="152">
        <f t="shared" si="9"/>
        <v>0</v>
      </c>
      <c r="BL149" s="17" t="s">
        <v>241</v>
      </c>
      <c r="BM149" s="151" t="s">
        <v>1222</v>
      </c>
    </row>
    <row r="150" spans="2:65" s="1" customFormat="1" ht="24.2" customHeight="1">
      <c r="B150" s="138"/>
      <c r="C150" s="139" t="s">
        <v>265</v>
      </c>
      <c r="D150" s="139" t="s">
        <v>148</v>
      </c>
      <c r="E150" s="140" t="s">
        <v>592</v>
      </c>
      <c r="F150" s="141" t="s">
        <v>593</v>
      </c>
      <c r="G150" s="142" t="s">
        <v>459</v>
      </c>
      <c r="H150" s="192"/>
      <c r="I150" s="144"/>
      <c r="J150" s="145">
        <f t="shared" si="0"/>
        <v>0</v>
      </c>
      <c r="K150" s="146"/>
      <c r="L150" s="32"/>
      <c r="M150" s="193" t="s">
        <v>1</v>
      </c>
      <c r="N150" s="194" t="s">
        <v>38</v>
      </c>
      <c r="O150" s="195"/>
      <c r="P150" s="196">
        <f t="shared" si="1"/>
        <v>0</v>
      </c>
      <c r="Q150" s="196">
        <v>0</v>
      </c>
      <c r="R150" s="196">
        <f t="shared" si="2"/>
        <v>0</v>
      </c>
      <c r="S150" s="196">
        <v>0</v>
      </c>
      <c r="T150" s="197">
        <f t="shared" si="3"/>
        <v>0</v>
      </c>
      <c r="AR150" s="151" t="s">
        <v>241</v>
      </c>
      <c r="AT150" s="151" t="s">
        <v>148</v>
      </c>
      <c r="AU150" s="151" t="s">
        <v>87</v>
      </c>
      <c r="AY150" s="17" t="s">
        <v>146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7" t="s">
        <v>87</v>
      </c>
      <c r="BK150" s="152">
        <f t="shared" si="9"/>
        <v>0</v>
      </c>
      <c r="BL150" s="17" t="s">
        <v>241</v>
      </c>
      <c r="BM150" s="151" t="s">
        <v>1223</v>
      </c>
    </row>
    <row r="151" spans="2:65" s="1" customFormat="1" ht="6.95" customHeight="1"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2"/>
    </row>
  </sheetData>
  <autoFilter ref="C121:K150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B2:BM155"/>
  <sheetViews>
    <sheetView showGridLines="0" topLeftCell="A9" workbookViewId="0">
      <selection activeCell="F33" sqref="F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5" customHeight="1">
      <c r="B4" s="20"/>
      <c r="D4" s="21" t="s">
        <v>108</v>
      </c>
      <c r="L4" s="20"/>
      <c r="M4" s="91" t="s">
        <v>8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13</v>
      </c>
      <c r="L6" s="20"/>
    </row>
    <row r="7" spans="2:46" ht="16.5" customHeight="1">
      <c r="B7" s="20"/>
      <c r="E7" s="270" t="str">
        <f>'Rekapitulácia stavby'!K6</f>
        <v>Maštal pre mladý dobytok, jalovice, býky a výkrmový dobytok</v>
      </c>
      <c r="F7" s="271"/>
      <c r="G7" s="271"/>
      <c r="H7" s="271"/>
      <c r="L7" s="20"/>
    </row>
    <row r="8" spans="2:46" s="1" customFormat="1" ht="12" customHeight="1">
      <c r="B8" s="32"/>
      <c r="D8" s="27" t="s">
        <v>109</v>
      </c>
      <c r="L8" s="32"/>
    </row>
    <row r="9" spans="2:46" s="1" customFormat="1" ht="16.5" customHeight="1">
      <c r="B9" s="32"/>
      <c r="E9" s="241" t="s">
        <v>1224</v>
      </c>
      <c r="F9" s="269"/>
      <c r="G9" s="269"/>
      <c r="H9" s="26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15</v>
      </c>
      <c r="F11" s="25" t="s">
        <v>1</v>
      </c>
      <c r="I11" s="27" t="s">
        <v>16</v>
      </c>
      <c r="J11" s="25" t="s">
        <v>1</v>
      </c>
      <c r="L11" s="32"/>
    </row>
    <row r="12" spans="2:46" s="1" customFormat="1" ht="12" customHeight="1">
      <c r="B12" s="32"/>
      <c r="D12" s="27" t="s">
        <v>17</v>
      </c>
      <c r="F12" s="25" t="s">
        <v>18</v>
      </c>
      <c r="I12" s="27" t="s">
        <v>19</v>
      </c>
      <c r="J12" s="55" t="str">
        <f>'Rekapitulácia stavby'!AN8</f>
        <v>Vyplň údaj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20</v>
      </c>
      <c r="I14" s="27" t="s">
        <v>21</v>
      </c>
      <c r="J14" s="25" t="s">
        <v>1</v>
      </c>
      <c r="L14" s="32"/>
    </row>
    <row r="15" spans="2:46" s="1" customFormat="1" ht="18" customHeight="1">
      <c r="B15" s="32"/>
      <c r="E15" s="25" t="s">
        <v>22</v>
      </c>
      <c r="I15" s="27" t="s">
        <v>23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24</v>
      </c>
      <c r="I17" s="27" t="s">
        <v>21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72" t="str">
        <f>'Rekapitulácia stavby'!E14</f>
        <v>Vyplň údaj</v>
      </c>
      <c r="F18" s="246"/>
      <c r="G18" s="246"/>
      <c r="H18" s="246"/>
      <c r="I18" s="27" t="s">
        <v>23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26</v>
      </c>
      <c r="I20" s="27" t="s">
        <v>21</v>
      </c>
      <c r="J20" s="25" t="s">
        <v>1</v>
      </c>
      <c r="L20" s="32"/>
    </row>
    <row r="21" spans="2:12" s="1" customFormat="1" ht="18" customHeight="1">
      <c r="B21" s="32"/>
      <c r="E21" s="25" t="s">
        <v>27</v>
      </c>
      <c r="I21" s="27" t="s">
        <v>23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21</v>
      </c>
      <c r="J23" s="25" t="s">
        <v>1</v>
      </c>
      <c r="L23" s="32"/>
    </row>
    <row r="24" spans="2:12" s="1" customFormat="1" ht="18" customHeight="1">
      <c r="B24" s="32"/>
      <c r="E24" s="25" t="s">
        <v>30</v>
      </c>
      <c r="I24" s="27" t="s">
        <v>23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31</v>
      </c>
      <c r="L26" s="32"/>
    </row>
    <row r="27" spans="2:12" s="7" customFormat="1" ht="16.5" customHeight="1">
      <c r="B27" s="92"/>
      <c r="E27" s="250" t="s">
        <v>1</v>
      </c>
      <c r="F27" s="250"/>
      <c r="G27" s="250"/>
      <c r="H27" s="250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32</v>
      </c>
      <c r="J30" s="69">
        <f>ROUND(J120,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34</v>
      </c>
      <c r="I32" s="35" t="s">
        <v>33</v>
      </c>
      <c r="J32" s="35" t="s">
        <v>35</v>
      </c>
      <c r="L32" s="32"/>
    </row>
    <row r="33" spans="2:12" s="1" customFormat="1" ht="14.45" customHeight="1">
      <c r="B33" s="32"/>
      <c r="D33" s="58" t="s">
        <v>36</v>
      </c>
      <c r="E33" s="37" t="s">
        <v>37</v>
      </c>
      <c r="F33" s="94">
        <f>ROUND((SUM(BE120:BE154)),  2)</f>
        <v>0</v>
      </c>
      <c r="G33" s="95"/>
      <c r="H33" s="95"/>
      <c r="I33" s="96">
        <v>0.23</v>
      </c>
      <c r="J33" s="94">
        <f>ROUND(((SUM(BE120:BE154))*I33),  2)</f>
        <v>0</v>
      </c>
      <c r="L33" s="32"/>
    </row>
    <row r="34" spans="2:12" s="1" customFormat="1" ht="14.45" customHeight="1">
      <c r="B34" s="32"/>
      <c r="E34" s="37" t="s">
        <v>38</v>
      </c>
      <c r="F34" s="94">
        <f>ROUND((SUM(BF120:BF154)),  2)</f>
        <v>0</v>
      </c>
      <c r="G34" s="95"/>
      <c r="H34" s="95"/>
      <c r="I34" s="96">
        <v>0.23</v>
      </c>
      <c r="J34" s="94">
        <f>ROUND(((SUM(BF120:BF154))*I34),  2)</f>
        <v>0</v>
      </c>
      <c r="L34" s="32"/>
    </row>
    <row r="35" spans="2:12" s="1" customFormat="1" ht="14.45" hidden="1" customHeight="1">
      <c r="B35" s="32"/>
      <c r="E35" s="27" t="s">
        <v>39</v>
      </c>
      <c r="F35" s="88">
        <f>ROUND((SUM(BG120:BG154)),  2)</f>
        <v>0</v>
      </c>
      <c r="I35" s="97">
        <v>0.2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40</v>
      </c>
      <c r="F36" s="88">
        <f>ROUND((SUM(BH120:BH154)),  2)</f>
        <v>0</v>
      </c>
      <c r="I36" s="97">
        <v>0.2</v>
      </c>
      <c r="J36" s="88">
        <f>0</f>
        <v>0</v>
      </c>
      <c r="L36" s="32"/>
    </row>
    <row r="37" spans="2:12" s="1" customFormat="1" ht="14.45" hidden="1" customHeight="1">
      <c r="B37" s="32"/>
      <c r="E37" s="37" t="s">
        <v>41</v>
      </c>
      <c r="F37" s="94">
        <f>ROUND((SUM(BI120:BI154)),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8"/>
      <c r="D39" s="99" t="s">
        <v>42</v>
      </c>
      <c r="E39" s="60"/>
      <c r="F39" s="60"/>
      <c r="G39" s="100" t="s">
        <v>43</v>
      </c>
      <c r="H39" s="101" t="s">
        <v>44</v>
      </c>
      <c r="I39" s="60"/>
      <c r="J39" s="102">
        <f>SUM(J30:J37)</f>
        <v>0</v>
      </c>
      <c r="K39" s="103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47</v>
      </c>
      <c r="E61" s="34"/>
      <c r="F61" s="104" t="s">
        <v>48</v>
      </c>
      <c r="G61" s="46" t="s">
        <v>47</v>
      </c>
      <c r="H61" s="34"/>
      <c r="I61" s="34"/>
      <c r="J61" s="105" t="s">
        <v>48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47</v>
      </c>
      <c r="E76" s="34"/>
      <c r="F76" s="104" t="s">
        <v>48</v>
      </c>
      <c r="G76" s="46" t="s">
        <v>47</v>
      </c>
      <c r="H76" s="34"/>
      <c r="I76" s="34"/>
      <c r="J76" s="105" t="s">
        <v>48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13</v>
      </c>
      <c r="L84" s="32"/>
    </row>
    <row r="85" spans="2:47" s="1" customFormat="1" ht="16.5" customHeight="1">
      <c r="B85" s="32"/>
      <c r="E85" s="270" t="str">
        <f>E7</f>
        <v>Maštal pre mladý dobytok, jalovice, býky a výkrmový dobytok</v>
      </c>
      <c r="F85" s="271"/>
      <c r="G85" s="271"/>
      <c r="H85" s="271"/>
      <c r="L85" s="32"/>
    </row>
    <row r="86" spans="2:47" s="1" customFormat="1" ht="12" customHeight="1">
      <c r="B86" s="32"/>
      <c r="C86" s="27" t="s">
        <v>109</v>
      </c>
      <c r="L86" s="32"/>
    </row>
    <row r="87" spans="2:47" s="1" customFormat="1" ht="16.5" customHeight="1">
      <c r="B87" s="32"/>
      <c r="E87" s="241" t="str">
        <f>E9</f>
        <v>SO105 - Spevnené plochy (neoprávnené náklady)</v>
      </c>
      <c r="F87" s="269"/>
      <c r="G87" s="269"/>
      <c r="H87" s="26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17</v>
      </c>
      <c r="F89" s="25" t="str">
        <f>F12</f>
        <v>Dežerice</v>
      </c>
      <c r="I89" s="27" t="s">
        <v>19</v>
      </c>
      <c r="J89" s="55" t="str">
        <f>IF(J12="","",J12)</f>
        <v>Vyplň údaj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20</v>
      </c>
      <c r="F91" s="25" t="str">
        <f>E15</f>
        <v>Peter Viktorín, Dežerice</v>
      </c>
      <c r="I91" s="27" t="s">
        <v>26</v>
      </c>
      <c r="J91" s="30" t="str">
        <f>E21</f>
        <v>Miriam Kuchťáková</v>
      </c>
      <c r="L91" s="32"/>
    </row>
    <row r="92" spans="2:47" s="1" customFormat="1" ht="25.7" customHeight="1">
      <c r="B92" s="32"/>
      <c r="C92" s="27" t="s">
        <v>24</v>
      </c>
      <c r="F92" s="25" t="str">
        <f>IF(E18="","",E18)</f>
        <v>Vyplň údaj</v>
      </c>
      <c r="I92" s="27" t="s">
        <v>29</v>
      </c>
      <c r="J92" s="30" t="str">
        <f>E24</f>
        <v>Ing. Bodnárová Glasová Marcela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6" t="s">
        <v>112</v>
      </c>
      <c r="D94" s="98"/>
      <c r="E94" s="98"/>
      <c r="F94" s="98"/>
      <c r="G94" s="98"/>
      <c r="H94" s="98"/>
      <c r="I94" s="98"/>
      <c r="J94" s="107" t="s">
        <v>113</v>
      </c>
      <c r="K94" s="98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8" t="s">
        <v>114</v>
      </c>
      <c r="J96" s="69">
        <f>J120</f>
        <v>0</v>
      </c>
      <c r="L96" s="32"/>
      <c r="AU96" s="17" t="s">
        <v>115</v>
      </c>
    </row>
    <row r="97" spans="2:12" s="8" customFormat="1" ht="24.95" customHeight="1">
      <c r="B97" s="109"/>
      <c r="D97" s="110" t="s">
        <v>805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19.899999999999999" customHeight="1">
      <c r="B98" s="113"/>
      <c r="D98" s="114" t="s">
        <v>117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19.899999999999999" customHeight="1">
      <c r="B99" s="113"/>
      <c r="D99" s="114" t="s">
        <v>806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2:12" s="9" customFormat="1" ht="19.899999999999999" customHeight="1">
      <c r="B100" s="113"/>
      <c r="D100" s="114" t="s">
        <v>122</v>
      </c>
      <c r="E100" s="115"/>
      <c r="F100" s="115"/>
      <c r="G100" s="115"/>
      <c r="H100" s="115"/>
      <c r="I100" s="115"/>
      <c r="J100" s="116">
        <f>J153</f>
        <v>0</v>
      </c>
      <c r="L100" s="113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132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13</v>
      </c>
      <c r="L109" s="32"/>
    </row>
    <row r="110" spans="2:12" s="1" customFormat="1" ht="16.5" customHeight="1">
      <c r="B110" s="32"/>
      <c r="E110" s="270" t="str">
        <f>E7</f>
        <v>Maštal pre mladý dobytok, jalovice, býky a výkrmový dobytok</v>
      </c>
      <c r="F110" s="271"/>
      <c r="G110" s="271"/>
      <c r="H110" s="271"/>
      <c r="L110" s="32"/>
    </row>
    <row r="111" spans="2:12" s="1" customFormat="1" ht="12" customHeight="1">
      <c r="B111" s="32"/>
      <c r="C111" s="27" t="s">
        <v>109</v>
      </c>
      <c r="L111" s="32"/>
    </row>
    <row r="112" spans="2:12" s="1" customFormat="1" ht="16.5" customHeight="1">
      <c r="B112" s="32"/>
      <c r="E112" s="241" t="str">
        <f>E9</f>
        <v>SO105 - Spevnené plochy (neoprávnené náklady)</v>
      </c>
      <c r="F112" s="269"/>
      <c r="G112" s="269"/>
      <c r="H112" s="269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17</v>
      </c>
      <c r="F114" s="25" t="str">
        <f>F12</f>
        <v>Dežerice</v>
      </c>
      <c r="I114" s="27" t="s">
        <v>19</v>
      </c>
      <c r="J114" s="55" t="str">
        <f>IF(J12="","",J12)</f>
        <v>Vyplň údaj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20</v>
      </c>
      <c r="F116" s="25" t="str">
        <f>E15</f>
        <v>Peter Viktorín, Dežerice</v>
      </c>
      <c r="I116" s="27" t="s">
        <v>26</v>
      </c>
      <c r="J116" s="30" t="str">
        <f>E21</f>
        <v>Miriam Kuchťáková</v>
      </c>
      <c r="L116" s="32"/>
    </row>
    <row r="117" spans="2:65" s="1" customFormat="1" ht="25.7" customHeight="1">
      <c r="B117" s="32"/>
      <c r="C117" s="27" t="s">
        <v>24</v>
      </c>
      <c r="F117" s="25" t="str">
        <f>IF(E18="","",E18)</f>
        <v>Vyplň údaj</v>
      </c>
      <c r="I117" s="27" t="s">
        <v>29</v>
      </c>
      <c r="J117" s="30" t="str">
        <f>E24</f>
        <v>Ing. Bodnárová Glasová Marcela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7"/>
      <c r="C119" s="118" t="s">
        <v>133</v>
      </c>
      <c r="D119" s="119" t="s">
        <v>57</v>
      </c>
      <c r="E119" s="119" t="s">
        <v>53</v>
      </c>
      <c r="F119" s="119" t="s">
        <v>54</v>
      </c>
      <c r="G119" s="119" t="s">
        <v>134</v>
      </c>
      <c r="H119" s="119" t="s">
        <v>135</v>
      </c>
      <c r="I119" s="119" t="s">
        <v>136</v>
      </c>
      <c r="J119" s="120" t="s">
        <v>113</v>
      </c>
      <c r="K119" s="121" t="s">
        <v>137</v>
      </c>
      <c r="L119" s="117"/>
      <c r="M119" s="62" t="s">
        <v>1</v>
      </c>
      <c r="N119" s="63" t="s">
        <v>36</v>
      </c>
      <c r="O119" s="63" t="s">
        <v>138</v>
      </c>
      <c r="P119" s="63" t="s">
        <v>139</v>
      </c>
      <c r="Q119" s="63" t="s">
        <v>140</v>
      </c>
      <c r="R119" s="63" t="s">
        <v>141</v>
      </c>
      <c r="S119" s="63" t="s">
        <v>142</v>
      </c>
      <c r="T119" s="64" t="s">
        <v>143</v>
      </c>
    </row>
    <row r="120" spans="2:65" s="1" customFormat="1" ht="22.9" customHeight="1">
      <c r="B120" s="32"/>
      <c r="C120" s="67" t="s">
        <v>114</v>
      </c>
      <c r="J120" s="122">
        <f>BK120</f>
        <v>0</v>
      </c>
      <c r="L120" s="32"/>
      <c r="M120" s="65"/>
      <c r="N120" s="56"/>
      <c r="O120" s="56"/>
      <c r="P120" s="123">
        <f>P121</f>
        <v>0</v>
      </c>
      <c r="Q120" s="56"/>
      <c r="R120" s="123">
        <f>R121</f>
        <v>795.50349618000007</v>
      </c>
      <c r="S120" s="56"/>
      <c r="T120" s="124">
        <f>T121</f>
        <v>0</v>
      </c>
      <c r="AT120" s="17" t="s">
        <v>70</v>
      </c>
      <c r="AU120" s="17" t="s">
        <v>115</v>
      </c>
      <c r="BK120" s="125">
        <f>BK121</f>
        <v>0</v>
      </c>
    </row>
    <row r="121" spans="2:65" s="11" customFormat="1" ht="25.9" customHeight="1">
      <c r="B121" s="126"/>
      <c r="D121" s="127" t="s">
        <v>70</v>
      </c>
      <c r="E121" s="128" t="s">
        <v>144</v>
      </c>
      <c r="F121" s="128" t="s">
        <v>144</v>
      </c>
      <c r="I121" s="129"/>
      <c r="J121" s="130">
        <f>BK121</f>
        <v>0</v>
      </c>
      <c r="L121" s="126"/>
      <c r="M121" s="131"/>
      <c r="P121" s="132">
        <f>P122+P136+P153</f>
        <v>0</v>
      </c>
      <c r="R121" s="132">
        <f>R122+R136+R153</f>
        <v>795.50349618000007</v>
      </c>
      <c r="T121" s="133">
        <f>T122+T136+T153</f>
        <v>0</v>
      </c>
      <c r="AR121" s="127" t="s">
        <v>79</v>
      </c>
      <c r="AT121" s="134" t="s">
        <v>70</v>
      </c>
      <c r="AU121" s="134" t="s">
        <v>71</v>
      </c>
      <c r="AY121" s="127" t="s">
        <v>146</v>
      </c>
      <c r="BK121" s="135">
        <f>BK122+BK136+BK153</f>
        <v>0</v>
      </c>
    </row>
    <row r="122" spans="2:65" s="11" customFormat="1" ht="22.9" customHeight="1">
      <c r="B122" s="126"/>
      <c r="D122" s="127" t="s">
        <v>70</v>
      </c>
      <c r="E122" s="136" t="s">
        <v>79</v>
      </c>
      <c r="F122" s="136" t="s">
        <v>147</v>
      </c>
      <c r="I122" s="129"/>
      <c r="J122" s="137">
        <f>BK122</f>
        <v>0</v>
      </c>
      <c r="L122" s="126"/>
      <c r="M122" s="131"/>
      <c r="P122" s="132">
        <f>SUM(P123:P135)</f>
        <v>0</v>
      </c>
      <c r="R122" s="132">
        <f>SUM(R123:R135)</f>
        <v>0</v>
      </c>
      <c r="T122" s="133">
        <f>SUM(T123:T135)</f>
        <v>0</v>
      </c>
      <c r="AR122" s="127" t="s">
        <v>79</v>
      </c>
      <c r="AT122" s="134" t="s">
        <v>70</v>
      </c>
      <c r="AU122" s="134" t="s">
        <v>79</v>
      </c>
      <c r="AY122" s="127" t="s">
        <v>146</v>
      </c>
      <c r="BK122" s="135">
        <f>SUM(BK123:BK135)</f>
        <v>0</v>
      </c>
    </row>
    <row r="123" spans="2:65" s="1" customFormat="1" ht="33" customHeight="1">
      <c r="B123" s="138"/>
      <c r="C123" s="139" t="s">
        <v>79</v>
      </c>
      <c r="D123" s="139" t="s">
        <v>148</v>
      </c>
      <c r="E123" s="140" t="s">
        <v>149</v>
      </c>
      <c r="F123" s="141" t="s">
        <v>150</v>
      </c>
      <c r="G123" s="142" t="s">
        <v>151</v>
      </c>
      <c r="H123" s="143">
        <v>87.36</v>
      </c>
      <c r="I123" s="144"/>
      <c r="J123" s="145">
        <f>ROUND(I123*H123,2)</f>
        <v>0</v>
      </c>
      <c r="K123" s="146"/>
      <c r="L123" s="32"/>
      <c r="M123" s="147" t="s">
        <v>1</v>
      </c>
      <c r="N123" s="148" t="s">
        <v>38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152</v>
      </c>
      <c r="AT123" s="151" t="s">
        <v>148</v>
      </c>
      <c r="AU123" s="151" t="s">
        <v>87</v>
      </c>
      <c r="AY123" s="17" t="s">
        <v>146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7" t="s">
        <v>87</v>
      </c>
      <c r="BK123" s="152">
        <f>ROUND(I123*H123,2)</f>
        <v>0</v>
      </c>
      <c r="BL123" s="17" t="s">
        <v>152</v>
      </c>
      <c r="BM123" s="151" t="s">
        <v>1225</v>
      </c>
    </row>
    <row r="124" spans="2:65" s="12" customFormat="1">
      <c r="B124" s="153"/>
      <c r="D124" s="154" t="s">
        <v>154</v>
      </c>
      <c r="E124" s="155" t="s">
        <v>1</v>
      </c>
      <c r="F124" s="156" t="s">
        <v>1226</v>
      </c>
      <c r="H124" s="157">
        <v>87.36</v>
      </c>
      <c r="I124" s="158"/>
      <c r="L124" s="153"/>
      <c r="M124" s="159"/>
      <c r="T124" s="160"/>
      <c r="AT124" s="155" t="s">
        <v>154</v>
      </c>
      <c r="AU124" s="155" t="s">
        <v>87</v>
      </c>
      <c r="AV124" s="12" t="s">
        <v>87</v>
      </c>
      <c r="AW124" s="12" t="s">
        <v>28</v>
      </c>
      <c r="AX124" s="12" t="s">
        <v>79</v>
      </c>
      <c r="AY124" s="155" t="s">
        <v>146</v>
      </c>
    </row>
    <row r="125" spans="2:65" s="1" customFormat="1" ht="24.2" customHeight="1">
      <c r="B125" s="138"/>
      <c r="C125" s="139" t="s">
        <v>87</v>
      </c>
      <c r="D125" s="139" t="s">
        <v>148</v>
      </c>
      <c r="E125" s="140" t="s">
        <v>1227</v>
      </c>
      <c r="F125" s="141" t="s">
        <v>1228</v>
      </c>
      <c r="G125" s="142" t="s">
        <v>151</v>
      </c>
      <c r="H125" s="143">
        <v>320.32</v>
      </c>
      <c r="I125" s="144"/>
      <c r="J125" s="145">
        <f>ROUND(I125*H125,2)</f>
        <v>0</v>
      </c>
      <c r="K125" s="146"/>
      <c r="L125" s="32"/>
      <c r="M125" s="147" t="s">
        <v>1</v>
      </c>
      <c r="N125" s="148" t="s">
        <v>38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152</v>
      </c>
      <c r="AT125" s="151" t="s">
        <v>148</v>
      </c>
      <c r="AU125" s="151" t="s">
        <v>87</v>
      </c>
      <c r="AY125" s="17" t="s">
        <v>146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7" t="s">
        <v>87</v>
      </c>
      <c r="BK125" s="152">
        <f>ROUND(I125*H125,2)</f>
        <v>0</v>
      </c>
      <c r="BL125" s="17" t="s">
        <v>152</v>
      </c>
      <c r="BM125" s="151" t="s">
        <v>1229</v>
      </c>
    </row>
    <row r="126" spans="2:65" s="13" customFormat="1" ht="22.5">
      <c r="B126" s="161"/>
      <c r="D126" s="154" t="s">
        <v>154</v>
      </c>
      <c r="E126" s="162" t="s">
        <v>1</v>
      </c>
      <c r="F126" s="163" t="s">
        <v>1230</v>
      </c>
      <c r="H126" s="162" t="s">
        <v>1</v>
      </c>
      <c r="I126" s="164"/>
      <c r="L126" s="161"/>
      <c r="M126" s="165"/>
      <c r="T126" s="166"/>
      <c r="AT126" s="162" t="s">
        <v>154</v>
      </c>
      <c r="AU126" s="162" t="s">
        <v>87</v>
      </c>
      <c r="AV126" s="13" t="s">
        <v>79</v>
      </c>
      <c r="AW126" s="13" t="s">
        <v>28</v>
      </c>
      <c r="AX126" s="13" t="s">
        <v>71</v>
      </c>
      <c r="AY126" s="162" t="s">
        <v>146</v>
      </c>
    </row>
    <row r="127" spans="2:65" s="12" customFormat="1">
      <c r="B127" s="153"/>
      <c r="D127" s="154" t="s">
        <v>154</v>
      </c>
      <c r="E127" s="155" t="s">
        <v>1</v>
      </c>
      <c r="F127" s="156" t="s">
        <v>1231</v>
      </c>
      <c r="H127" s="157">
        <v>320.32</v>
      </c>
      <c r="I127" s="158"/>
      <c r="L127" s="153"/>
      <c r="M127" s="159"/>
      <c r="T127" s="160"/>
      <c r="AT127" s="155" t="s">
        <v>154</v>
      </c>
      <c r="AU127" s="155" t="s">
        <v>87</v>
      </c>
      <c r="AV127" s="12" t="s">
        <v>87</v>
      </c>
      <c r="AW127" s="12" t="s">
        <v>28</v>
      </c>
      <c r="AX127" s="12" t="s">
        <v>79</v>
      </c>
      <c r="AY127" s="155" t="s">
        <v>146</v>
      </c>
    </row>
    <row r="128" spans="2:65" s="1" customFormat="1" ht="24.2" customHeight="1">
      <c r="B128" s="138"/>
      <c r="C128" s="139" t="s">
        <v>161</v>
      </c>
      <c r="D128" s="139" t="s">
        <v>148</v>
      </c>
      <c r="E128" s="140" t="s">
        <v>1232</v>
      </c>
      <c r="F128" s="141" t="s">
        <v>1233</v>
      </c>
      <c r="G128" s="142" t="s">
        <v>151</v>
      </c>
      <c r="H128" s="143">
        <v>96.096000000000004</v>
      </c>
      <c r="I128" s="144"/>
      <c r="J128" s="145">
        <f>ROUND(I128*H128,2)</f>
        <v>0</v>
      </c>
      <c r="K128" s="146"/>
      <c r="L128" s="32"/>
      <c r="M128" s="147" t="s">
        <v>1</v>
      </c>
      <c r="N128" s="148" t="s">
        <v>38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152</v>
      </c>
      <c r="AT128" s="151" t="s">
        <v>148</v>
      </c>
      <c r="AU128" s="151" t="s">
        <v>87</v>
      </c>
      <c r="AY128" s="17" t="s">
        <v>146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7" t="s">
        <v>87</v>
      </c>
      <c r="BK128" s="152">
        <f>ROUND(I128*H128,2)</f>
        <v>0</v>
      </c>
      <c r="BL128" s="17" t="s">
        <v>152</v>
      </c>
      <c r="BM128" s="151" t="s">
        <v>1234</v>
      </c>
    </row>
    <row r="129" spans="2:65" s="12" customFormat="1">
      <c r="B129" s="153"/>
      <c r="D129" s="154" t="s">
        <v>154</v>
      </c>
      <c r="E129" s="155" t="s">
        <v>1</v>
      </c>
      <c r="F129" s="156" t="s">
        <v>1235</v>
      </c>
      <c r="H129" s="157">
        <v>96.096000000000004</v>
      </c>
      <c r="I129" s="158"/>
      <c r="L129" s="153"/>
      <c r="M129" s="159"/>
      <c r="T129" s="160"/>
      <c r="AT129" s="155" t="s">
        <v>154</v>
      </c>
      <c r="AU129" s="155" t="s">
        <v>87</v>
      </c>
      <c r="AV129" s="12" t="s">
        <v>87</v>
      </c>
      <c r="AW129" s="12" t="s">
        <v>28</v>
      </c>
      <c r="AX129" s="12" t="s">
        <v>79</v>
      </c>
      <c r="AY129" s="155" t="s">
        <v>146</v>
      </c>
    </row>
    <row r="130" spans="2:65" s="1" customFormat="1" ht="37.9" customHeight="1">
      <c r="B130" s="138"/>
      <c r="C130" s="139" t="s">
        <v>152</v>
      </c>
      <c r="D130" s="139" t="s">
        <v>148</v>
      </c>
      <c r="E130" s="140" t="s">
        <v>1236</v>
      </c>
      <c r="F130" s="141" t="s">
        <v>1237</v>
      </c>
      <c r="G130" s="142" t="s">
        <v>151</v>
      </c>
      <c r="H130" s="143">
        <v>407.68</v>
      </c>
      <c r="I130" s="144"/>
      <c r="J130" s="145">
        <f>ROUND(I130*H130,2)</f>
        <v>0</v>
      </c>
      <c r="K130" s="146"/>
      <c r="L130" s="32"/>
      <c r="M130" s="147" t="s">
        <v>1</v>
      </c>
      <c r="N130" s="148" t="s">
        <v>38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152</v>
      </c>
      <c r="AT130" s="151" t="s">
        <v>148</v>
      </c>
      <c r="AU130" s="151" t="s">
        <v>87</v>
      </c>
      <c r="AY130" s="17" t="s">
        <v>146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7" t="s">
        <v>87</v>
      </c>
      <c r="BK130" s="152">
        <f>ROUND(I130*H130,2)</f>
        <v>0</v>
      </c>
      <c r="BL130" s="17" t="s">
        <v>152</v>
      </c>
      <c r="BM130" s="151" t="s">
        <v>1238</v>
      </c>
    </row>
    <row r="131" spans="2:65" s="12" customFormat="1">
      <c r="B131" s="153"/>
      <c r="D131" s="154" t="s">
        <v>154</v>
      </c>
      <c r="E131" s="155" t="s">
        <v>1</v>
      </c>
      <c r="F131" s="156" t="s">
        <v>1239</v>
      </c>
      <c r="H131" s="157">
        <v>407.68</v>
      </c>
      <c r="I131" s="158"/>
      <c r="L131" s="153"/>
      <c r="M131" s="159"/>
      <c r="T131" s="160"/>
      <c r="AT131" s="155" t="s">
        <v>154</v>
      </c>
      <c r="AU131" s="155" t="s">
        <v>87</v>
      </c>
      <c r="AV131" s="12" t="s">
        <v>87</v>
      </c>
      <c r="AW131" s="12" t="s">
        <v>28</v>
      </c>
      <c r="AX131" s="12" t="s">
        <v>79</v>
      </c>
      <c r="AY131" s="155" t="s">
        <v>146</v>
      </c>
    </row>
    <row r="132" spans="2:65" s="1" customFormat="1" ht="24.2" customHeight="1">
      <c r="B132" s="138"/>
      <c r="C132" s="139" t="s">
        <v>179</v>
      </c>
      <c r="D132" s="139" t="s">
        <v>148</v>
      </c>
      <c r="E132" s="140" t="s">
        <v>213</v>
      </c>
      <c r="F132" s="141" t="s">
        <v>214</v>
      </c>
      <c r="G132" s="142" t="s">
        <v>151</v>
      </c>
      <c r="H132" s="143">
        <v>407.68</v>
      </c>
      <c r="I132" s="144"/>
      <c r="J132" s="145">
        <f>ROUND(I132*H132,2)</f>
        <v>0</v>
      </c>
      <c r="K132" s="146"/>
      <c r="L132" s="32"/>
      <c r="M132" s="147" t="s">
        <v>1</v>
      </c>
      <c r="N132" s="148" t="s">
        <v>38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152</v>
      </c>
      <c r="AT132" s="151" t="s">
        <v>148</v>
      </c>
      <c r="AU132" s="151" t="s">
        <v>87</v>
      </c>
      <c r="AY132" s="17" t="s">
        <v>146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7" t="s">
        <v>87</v>
      </c>
      <c r="BK132" s="152">
        <f>ROUND(I132*H132,2)</f>
        <v>0</v>
      </c>
      <c r="BL132" s="17" t="s">
        <v>152</v>
      </c>
      <c r="BM132" s="151" t="s">
        <v>1240</v>
      </c>
    </row>
    <row r="133" spans="2:65" s="1" customFormat="1" ht="21.75" customHeight="1">
      <c r="B133" s="138"/>
      <c r="C133" s="139" t="s">
        <v>184</v>
      </c>
      <c r="D133" s="139" t="s">
        <v>148</v>
      </c>
      <c r="E133" s="140" t="s">
        <v>217</v>
      </c>
      <c r="F133" s="141" t="s">
        <v>218</v>
      </c>
      <c r="G133" s="142" t="s">
        <v>151</v>
      </c>
      <c r="H133" s="143">
        <v>407.68</v>
      </c>
      <c r="I133" s="144"/>
      <c r="J133" s="145">
        <f>ROUND(I133*H133,2)</f>
        <v>0</v>
      </c>
      <c r="K133" s="146"/>
      <c r="L133" s="32"/>
      <c r="M133" s="147" t="s">
        <v>1</v>
      </c>
      <c r="N133" s="148" t="s">
        <v>38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152</v>
      </c>
      <c r="AT133" s="151" t="s">
        <v>148</v>
      </c>
      <c r="AU133" s="151" t="s">
        <v>87</v>
      </c>
      <c r="AY133" s="17" t="s">
        <v>146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7" t="s">
        <v>87</v>
      </c>
      <c r="BK133" s="152">
        <f>ROUND(I133*H133,2)</f>
        <v>0</v>
      </c>
      <c r="BL133" s="17" t="s">
        <v>152</v>
      </c>
      <c r="BM133" s="151" t="s">
        <v>1241</v>
      </c>
    </row>
    <row r="134" spans="2:65" s="1" customFormat="1" ht="24.2" customHeight="1">
      <c r="B134" s="138"/>
      <c r="C134" s="139" t="s">
        <v>192</v>
      </c>
      <c r="D134" s="139" t="s">
        <v>148</v>
      </c>
      <c r="E134" s="140" t="s">
        <v>819</v>
      </c>
      <c r="F134" s="141" t="s">
        <v>820</v>
      </c>
      <c r="G134" s="142" t="s">
        <v>294</v>
      </c>
      <c r="H134" s="143">
        <v>693.05600000000004</v>
      </c>
      <c r="I134" s="144"/>
      <c r="J134" s="145">
        <f>ROUND(I134*H134,2)</f>
        <v>0</v>
      </c>
      <c r="K134" s="146"/>
      <c r="L134" s="32"/>
      <c r="M134" s="147" t="s">
        <v>1</v>
      </c>
      <c r="N134" s="148" t="s">
        <v>38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152</v>
      </c>
      <c r="AT134" s="151" t="s">
        <v>148</v>
      </c>
      <c r="AU134" s="151" t="s">
        <v>87</v>
      </c>
      <c r="AY134" s="17" t="s">
        <v>146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7" t="s">
        <v>87</v>
      </c>
      <c r="BK134" s="152">
        <f>ROUND(I134*H134,2)</f>
        <v>0</v>
      </c>
      <c r="BL134" s="17" t="s">
        <v>152</v>
      </c>
      <c r="BM134" s="151" t="s">
        <v>1242</v>
      </c>
    </row>
    <row r="135" spans="2:65" s="12" customFormat="1">
      <c r="B135" s="153"/>
      <c r="D135" s="154" t="s">
        <v>154</v>
      </c>
      <c r="E135" s="155" t="s">
        <v>1</v>
      </c>
      <c r="F135" s="156" t="s">
        <v>1243</v>
      </c>
      <c r="H135" s="157">
        <v>693.05600000000004</v>
      </c>
      <c r="I135" s="158"/>
      <c r="L135" s="153"/>
      <c r="M135" s="159"/>
      <c r="T135" s="160"/>
      <c r="AT135" s="155" t="s">
        <v>154</v>
      </c>
      <c r="AU135" s="155" t="s">
        <v>87</v>
      </c>
      <c r="AV135" s="12" t="s">
        <v>87</v>
      </c>
      <c r="AW135" s="12" t="s">
        <v>28</v>
      </c>
      <c r="AX135" s="12" t="s">
        <v>79</v>
      </c>
      <c r="AY135" s="155" t="s">
        <v>146</v>
      </c>
    </row>
    <row r="136" spans="2:65" s="11" customFormat="1" ht="22.9" customHeight="1">
      <c r="B136" s="126"/>
      <c r="D136" s="127" t="s">
        <v>70</v>
      </c>
      <c r="E136" s="136" t="s">
        <v>179</v>
      </c>
      <c r="F136" s="136" t="s">
        <v>829</v>
      </c>
      <c r="I136" s="129"/>
      <c r="J136" s="137">
        <f>BK136</f>
        <v>0</v>
      </c>
      <c r="L136" s="126"/>
      <c r="M136" s="131"/>
      <c r="P136" s="132">
        <f>SUM(P137:P152)</f>
        <v>0</v>
      </c>
      <c r="R136" s="132">
        <f>SUM(R137:R152)</f>
        <v>795.50349618000007</v>
      </c>
      <c r="T136" s="133">
        <f>SUM(T137:T152)</f>
        <v>0</v>
      </c>
      <c r="AR136" s="127" t="s">
        <v>79</v>
      </c>
      <c r="AT136" s="134" t="s">
        <v>70</v>
      </c>
      <c r="AU136" s="134" t="s">
        <v>79</v>
      </c>
      <c r="AY136" s="127" t="s">
        <v>146</v>
      </c>
      <c r="BK136" s="135">
        <f>SUM(BK137:BK152)</f>
        <v>0</v>
      </c>
    </row>
    <row r="137" spans="2:65" s="1" customFormat="1" ht="37.9" customHeight="1">
      <c r="B137" s="138"/>
      <c r="C137" s="139" t="s">
        <v>197</v>
      </c>
      <c r="D137" s="139" t="s">
        <v>148</v>
      </c>
      <c r="E137" s="140" t="s">
        <v>1244</v>
      </c>
      <c r="F137" s="141" t="s">
        <v>1245</v>
      </c>
      <c r="G137" s="142" t="s">
        <v>224</v>
      </c>
      <c r="H137" s="143">
        <v>582.4</v>
      </c>
      <c r="I137" s="144"/>
      <c r="J137" s="145">
        <f>ROUND(I137*H137,2)</f>
        <v>0</v>
      </c>
      <c r="K137" s="146"/>
      <c r="L137" s="32"/>
      <c r="M137" s="147" t="s">
        <v>1</v>
      </c>
      <c r="N137" s="148" t="s">
        <v>38</v>
      </c>
      <c r="P137" s="149">
        <f>O137*H137</f>
        <v>0</v>
      </c>
      <c r="Q137" s="149">
        <v>0.40479999999999999</v>
      </c>
      <c r="R137" s="149">
        <f>Q137*H137</f>
        <v>235.75551999999999</v>
      </c>
      <c r="S137" s="149">
        <v>0</v>
      </c>
      <c r="T137" s="150">
        <f>S137*H137</f>
        <v>0</v>
      </c>
      <c r="AR137" s="151" t="s">
        <v>152</v>
      </c>
      <c r="AT137" s="151" t="s">
        <v>148</v>
      </c>
      <c r="AU137" s="151" t="s">
        <v>87</v>
      </c>
      <c r="AY137" s="17" t="s">
        <v>146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7" t="s">
        <v>87</v>
      </c>
      <c r="BK137" s="152">
        <f>ROUND(I137*H137,2)</f>
        <v>0</v>
      </c>
      <c r="BL137" s="17" t="s">
        <v>152</v>
      </c>
      <c r="BM137" s="151" t="s">
        <v>1246</v>
      </c>
    </row>
    <row r="138" spans="2:65" s="13" customFormat="1">
      <c r="B138" s="161"/>
      <c r="D138" s="154" t="s">
        <v>154</v>
      </c>
      <c r="E138" s="162" t="s">
        <v>1</v>
      </c>
      <c r="F138" s="163" t="s">
        <v>1247</v>
      </c>
      <c r="H138" s="162" t="s">
        <v>1</v>
      </c>
      <c r="I138" s="164"/>
      <c r="L138" s="161"/>
      <c r="M138" s="165"/>
      <c r="T138" s="166"/>
      <c r="AT138" s="162" t="s">
        <v>154</v>
      </c>
      <c r="AU138" s="162" t="s">
        <v>87</v>
      </c>
      <c r="AV138" s="13" t="s">
        <v>79</v>
      </c>
      <c r="AW138" s="13" t="s">
        <v>28</v>
      </c>
      <c r="AX138" s="13" t="s">
        <v>71</v>
      </c>
      <c r="AY138" s="162" t="s">
        <v>146</v>
      </c>
    </row>
    <row r="139" spans="2:65" s="12" customFormat="1">
      <c r="B139" s="153"/>
      <c r="D139" s="154" t="s">
        <v>154</v>
      </c>
      <c r="E139" s="155" t="s">
        <v>1</v>
      </c>
      <c r="F139" s="156" t="s">
        <v>1248</v>
      </c>
      <c r="H139" s="157">
        <v>334</v>
      </c>
      <c r="I139" s="158"/>
      <c r="L139" s="153"/>
      <c r="M139" s="159"/>
      <c r="T139" s="160"/>
      <c r="AT139" s="155" t="s">
        <v>154</v>
      </c>
      <c r="AU139" s="155" t="s">
        <v>87</v>
      </c>
      <c r="AV139" s="12" t="s">
        <v>87</v>
      </c>
      <c r="AW139" s="12" t="s">
        <v>28</v>
      </c>
      <c r="AX139" s="12" t="s">
        <v>71</v>
      </c>
      <c r="AY139" s="155" t="s">
        <v>146</v>
      </c>
    </row>
    <row r="140" spans="2:65" s="13" customFormat="1">
      <c r="B140" s="161"/>
      <c r="D140" s="154" t="s">
        <v>154</v>
      </c>
      <c r="E140" s="162" t="s">
        <v>1</v>
      </c>
      <c r="F140" s="163" t="s">
        <v>1249</v>
      </c>
      <c r="H140" s="162" t="s">
        <v>1</v>
      </c>
      <c r="I140" s="164"/>
      <c r="L140" s="161"/>
      <c r="M140" s="165"/>
      <c r="T140" s="166"/>
      <c r="AT140" s="162" t="s">
        <v>154</v>
      </c>
      <c r="AU140" s="162" t="s">
        <v>87</v>
      </c>
      <c r="AV140" s="13" t="s">
        <v>79</v>
      </c>
      <c r="AW140" s="13" t="s">
        <v>28</v>
      </c>
      <c r="AX140" s="13" t="s">
        <v>71</v>
      </c>
      <c r="AY140" s="162" t="s">
        <v>146</v>
      </c>
    </row>
    <row r="141" spans="2:65" s="12" customFormat="1">
      <c r="B141" s="153"/>
      <c r="D141" s="154" t="s">
        <v>154</v>
      </c>
      <c r="E141" s="155" t="s">
        <v>1</v>
      </c>
      <c r="F141" s="156" t="s">
        <v>1250</v>
      </c>
      <c r="H141" s="157">
        <v>248.4</v>
      </c>
      <c r="I141" s="158"/>
      <c r="L141" s="153"/>
      <c r="M141" s="159"/>
      <c r="T141" s="160"/>
      <c r="AT141" s="155" t="s">
        <v>154</v>
      </c>
      <c r="AU141" s="155" t="s">
        <v>87</v>
      </c>
      <c r="AV141" s="12" t="s">
        <v>87</v>
      </c>
      <c r="AW141" s="12" t="s">
        <v>28</v>
      </c>
      <c r="AX141" s="12" t="s">
        <v>71</v>
      </c>
      <c r="AY141" s="155" t="s">
        <v>146</v>
      </c>
    </row>
    <row r="142" spans="2:65" s="15" customFormat="1">
      <c r="B142" s="174"/>
      <c r="D142" s="154" t="s">
        <v>154</v>
      </c>
      <c r="E142" s="175" t="s">
        <v>1</v>
      </c>
      <c r="F142" s="176" t="s">
        <v>178</v>
      </c>
      <c r="H142" s="177">
        <v>582.4</v>
      </c>
      <c r="I142" s="178"/>
      <c r="L142" s="174"/>
      <c r="M142" s="179"/>
      <c r="T142" s="180"/>
      <c r="AT142" s="175" t="s">
        <v>154</v>
      </c>
      <c r="AU142" s="175" t="s">
        <v>87</v>
      </c>
      <c r="AV142" s="15" t="s">
        <v>152</v>
      </c>
      <c r="AW142" s="15" t="s">
        <v>28</v>
      </c>
      <c r="AX142" s="15" t="s">
        <v>79</v>
      </c>
      <c r="AY142" s="175" t="s">
        <v>146</v>
      </c>
    </row>
    <row r="143" spans="2:65" s="1" customFormat="1" ht="33" customHeight="1">
      <c r="B143" s="138"/>
      <c r="C143" s="139" t="s">
        <v>201</v>
      </c>
      <c r="D143" s="139" t="s">
        <v>148</v>
      </c>
      <c r="E143" s="140" t="s">
        <v>1251</v>
      </c>
      <c r="F143" s="141" t="s">
        <v>1252</v>
      </c>
      <c r="G143" s="142" t="s">
        <v>224</v>
      </c>
      <c r="H143" s="143">
        <v>582.4</v>
      </c>
      <c r="I143" s="144"/>
      <c r="J143" s="145">
        <f>ROUND(I143*H143,2)</f>
        <v>0</v>
      </c>
      <c r="K143" s="146"/>
      <c r="L143" s="32"/>
      <c r="M143" s="147" t="s">
        <v>1</v>
      </c>
      <c r="N143" s="148" t="s">
        <v>38</v>
      </c>
      <c r="P143" s="149">
        <f>O143*H143</f>
        <v>0</v>
      </c>
      <c r="Q143" s="149">
        <v>0.46166000000000001</v>
      </c>
      <c r="R143" s="149">
        <f>Q143*H143</f>
        <v>268.87078400000001</v>
      </c>
      <c r="S143" s="149">
        <v>0</v>
      </c>
      <c r="T143" s="150">
        <f>S143*H143</f>
        <v>0</v>
      </c>
      <c r="AR143" s="151" t="s">
        <v>152</v>
      </c>
      <c r="AT143" s="151" t="s">
        <v>148</v>
      </c>
      <c r="AU143" s="151" t="s">
        <v>87</v>
      </c>
      <c r="AY143" s="17" t="s">
        <v>146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7" t="s">
        <v>87</v>
      </c>
      <c r="BK143" s="152">
        <f>ROUND(I143*H143,2)</f>
        <v>0</v>
      </c>
      <c r="BL143" s="17" t="s">
        <v>152</v>
      </c>
      <c r="BM143" s="151" t="s">
        <v>1253</v>
      </c>
    </row>
    <row r="144" spans="2:65" s="1" customFormat="1" ht="24.2" customHeight="1">
      <c r="B144" s="138"/>
      <c r="C144" s="139" t="s">
        <v>207</v>
      </c>
      <c r="D144" s="139" t="s">
        <v>148</v>
      </c>
      <c r="E144" s="140" t="s">
        <v>1254</v>
      </c>
      <c r="F144" s="141" t="s">
        <v>1255</v>
      </c>
      <c r="G144" s="142" t="s">
        <v>224</v>
      </c>
      <c r="H144" s="143">
        <v>582.4</v>
      </c>
      <c r="I144" s="144"/>
      <c r="J144" s="145">
        <f>ROUND(I144*H144,2)</f>
        <v>0</v>
      </c>
      <c r="K144" s="146"/>
      <c r="L144" s="32"/>
      <c r="M144" s="147" t="s">
        <v>1</v>
      </c>
      <c r="N144" s="148" t="s">
        <v>38</v>
      </c>
      <c r="P144" s="149">
        <f>O144*H144</f>
        <v>0</v>
      </c>
      <c r="Q144" s="149">
        <v>0.49935000000000002</v>
      </c>
      <c r="R144" s="149">
        <f>Q144*H144</f>
        <v>290.82144</v>
      </c>
      <c r="S144" s="149">
        <v>0</v>
      </c>
      <c r="T144" s="150">
        <f>S144*H144</f>
        <v>0</v>
      </c>
      <c r="AR144" s="151" t="s">
        <v>152</v>
      </c>
      <c r="AT144" s="151" t="s">
        <v>148</v>
      </c>
      <c r="AU144" s="151" t="s">
        <v>87</v>
      </c>
      <c r="AY144" s="17" t="s">
        <v>146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7" t="s">
        <v>87</v>
      </c>
      <c r="BK144" s="152">
        <f>ROUND(I144*H144,2)</f>
        <v>0</v>
      </c>
      <c r="BL144" s="17" t="s">
        <v>152</v>
      </c>
      <c r="BM144" s="151" t="s">
        <v>1256</v>
      </c>
    </row>
    <row r="145" spans="2:65" s="1" customFormat="1" ht="37.9" customHeight="1">
      <c r="B145" s="138"/>
      <c r="C145" s="139" t="s">
        <v>212</v>
      </c>
      <c r="D145" s="139" t="s">
        <v>148</v>
      </c>
      <c r="E145" s="140" t="s">
        <v>1257</v>
      </c>
      <c r="F145" s="141" t="s">
        <v>1258</v>
      </c>
      <c r="G145" s="142" t="s">
        <v>416</v>
      </c>
      <c r="H145" s="143">
        <v>102.175</v>
      </c>
      <c r="I145" s="144"/>
      <c r="J145" s="145">
        <f>ROUND(I145*H145,2)</f>
        <v>0</v>
      </c>
      <c r="K145" s="146"/>
      <c r="L145" s="32"/>
      <c r="M145" s="147" t="s">
        <v>1</v>
      </c>
      <c r="N145" s="148" t="s">
        <v>38</v>
      </c>
      <c r="P145" s="149">
        <f>O145*H145</f>
        <v>0</v>
      </c>
      <c r="Q145" s="149">
        <v>1.0000000000000001E-5</v>
      </c>
      <c r="R145" s="149">
        <f>Q145*H145</f>
        <v>1.0217500000000001E-3</v>
      </c>
      <c r="S145" s="149">
        <v>0</v>
      </c>
      <c r="T145" s="150">
        <f>S145*H145</f>
        <v>0</v>
      </c>
      <c r="AR145" s="151" t="s">
        <v>152</v>
      </c>
      <c r="AT145" s="151" t="s">
        <v>148</v>
      </c>
      <c r="AU145" s="151" t="s">
        <v>87</v>
      </c>
      <c r="AY145" s="17" t="s">
        <v>146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7" t="s">
        <v>87</v>
      </c>
      <c r="BK145" s="152">
        <f>ROUND(I145*H145,2)</f>
        <v>0</v>
      </c>
      <c r="BL145" s="17" t="s">
        <v>152</v>
      </c>
      <c r="BM145" s="151" t="s">
        <v>1259</v>
      </c>
    </row>
    <row r="146" spans="2:65" s="12" customFormat="1">
      <c r="B146" s="153"/>
      <c r="D146" s="154" t="s">
        <v>154</v>
      </c>
      <c r="E146" s="155" t="s">
        <v>1</v>
      </c>
      <c r="F146" s="156" t="s">
        <v>1260</v>
      </c>
      <c r="H146" s="157">
        <v>102.175</v>
      </c>
      <c r="I146" s="158"/>
      <c r="L146" s="153"/>
      <c r="M146" s="159"/>
      <c r="T146" s="160"/>
      <c r="AT146" s="155" t="s">
        <v>154</v>
      </c>
      <c r="AU146" s="155" t="s">
        <v>87</v>
      </c>
      <c r="AV146" s="12" t="s">
        <v>87</v>
      </c>
      <c r="AW146" s="12" t="s">
        <v>28</v>
      </c>
      <c r="AX146" s="12" t="s">
        <v>79</v>
      </c>
      <c r="AY146" s="155" t="s">
        <v>146</v>
      </c>
    </row>
    <row r="147" spans="2:65" s="1" customFormat="1" ht="37.9" customHeight="1">
      <c r="B147" s="138"/>
      <c r="C147" s="139" t="s">
        <v>216</v>
      </c>
      <c r="D147" s="139" t="s">
        <v>148</v>
      </c>
      <c r="E147" s="140" t="s">
        <v>1261</v>
      </c>
      <c r="F147" s="141" t="s">
        <v>1262</v>
      </c>
      <c r="G147" s="142" t="s">
        <v>416</v>
      </c>
      <c r="H147" s="143">
        <v>97.066999999999993</v>
      </c>
      <c r="I147" s="144"/>
      <c r="J147" s="145">
        <f>ROUND(I147*H147,2)</f>
        <v>0</v>
      </c>
      <c r="K147" s="146"/>
      <c r="L147" s="32"/>
      <c r="M147" s="147" t="s">
        <v>1</v>
      </c>
      <c r="N147" s="148" t="s">
        <v>38</v>
      </c>
      <c r="P147" s="149">
        <f>O147*H147</f>
        <v>0</v>
      </c>
      <c r="Q147" s="149">
        <v>1.0000000000000001E-5</v>
      </c>
      <c r="R147" s="149">
        <f>Q147*H147</f>
        <v>9.7066999999999997E-4</v>
      </c>
      <c r="S147" s="149">
        <v>0</v>
      </c>
      <c r="T147" s="150">
        <f>S147*H147</f>
        <v>0</v>
      </c>
      <c r="AR147" s="151" t="s">
        <v>152</v>
      </c>
      <c r="AT147" s="151" t="s">
        <v>148</v>
      </c>
      <c r="AU147" s="151" t="s">
        <v>87</v>
      </c>
      <c r="AY147" s="17" t="s">
        <v>146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7" t="s">
        <v>87</v>
      </c>
      <c r="BK147" s="152">
        <f>ROUND(I147*H147,2)</f>
        <v>0</v>
      </c>
      <c r="BL147" s="17" t="s">
        <v>152</v>
      </c>
      <c r="BM147" s="151" t="s">
        <v>1263</v>
      </c>
    </row>
    <row r="148" spans="2:65" s="12" customFormat="1">
      <c r="B148" s="153"/>
      <c r="D148" s="154" t="s">
        <v>154</v>
      </c>
      <c r="E148" s="155" t="s">
        <v>1</v>
      </c>
      <c r="F148" s="156" t="s">
        <v>1264</v>
      </c>
      <c r="H148" s="157">
        <v>97.066999999999993</v>
      </c>
      <c r="I148" s="158"/>
      <c r="L148" s="153"/>
      <c r="M148" s="159"/>
      <c r="T148" s="160"/>
      <c r="AT148" s="155" t="s">
        <v>154</v>
      </c>
      <c r="AU148" s="155" t="s">
        <v>87</v>
      </c>
      <c r="AV148" s="12" t="s">
        <v>87</v>
      </c>
      <c r="AW148" s="12" t="s">
        <v>28</v>
      </c>
      <c r="AX148" s="12" t="s">
        <v>79</v>
      </c>
      <c r="AY148" s="155" t="s">
        <v>146</v>
      </c>
    </row>
    <row r="149" spans="2:65" s="1" customFormat="1" ht="37.9" customHeight="1">
      <c r="B149" s="138"/>
      <c r="C149" s="139" t="s">
        <v>221</v>
      </c>
      <c r="D149" s="139" t="s">
        <v>148</v>
      </c>
      <c r="E149" s="140" t="s">
        <v>1265</v>
      </c>
      <c r="F149" s="141" t="s">
        <v>1266</v>
      </c>
      <c r="G149" s="142" t="s">
        <v>416</v>
      </c>
      <c r="H149" s="143">
        <v>54.177</v>
      </c>
      <c r="I149" s="144"/>
      <c r="J149" s="145">
        <f>ROUND(I149*H149,2)</f>
        <v>0</v>
      </c>
      <c r="K149" s="146"/>
      <c r="L149" s="32"/>
      <c r="M149" s="147" t="s">
        <v>1</v>
      </c>
      <c r="N149" s="148" t="s">
        <v>38</v>
      </c>
      <c r="P149" s="149">
        <f>O149*H149</f>
        <v>0</v>
      </c>
      <c r="Q149" s="149">
        <v>1.0000000000000001E-5</v>
      </c>
      <c r="R149" s="149">
        <f>Q149*H149</f>
        <v>5.4177000000000001E-4</v>
      </c>
      <c r="S149" s="149">
        <v>0</v>
      </c>
      <c r="T149" s="150">
        <f>S149*H149</f>
        <v>0</v>
      </c>
      <c r="AR149" s="151" t="s">
        <v>152</v>
      </c>
      <c r="AT149" s="151" t="s">
        <v>148</v>
      </c>
      <c r="AU149" s="151" t="s">
        <v>87</v>
      </c>
      <c r="AY149" s="17" t="s">
        <v>146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7" t="s">
        <v>87</v>
      </c>
      <c r="BK149" s="152">
        <f>ROUND(I149*H149,2)</f>
        <v>0</v>
      </c>
      <c r="BL149" s="17" t="s">
        <v>152</v>
      </c>
      <c r="BM149" s="151" t="s">
        <v>1267</v>
      </c>
    </row>
    <row r="150" spans="2:65" s="12" customFormat="1">
      <c r="B150" s="153"/>
      <c r="D150" s="154" t="s">
        <v>154</v>
      </c>
      <c r="E150" s="155" t="s">
        <v>1</v>
      </c>
      <c r="F150" s="156" t="s">
        <v>1268</v>
      </c>
      <c r="H150" s="157">
        <v>54.177</v>
      </c>
      <c r="I150" s="158"/>
      <c r="L150" s="153"/>
      <c r="M150" s="159"/>
      <c r="T150" s="160"/>
      <c r="AT150" s="155" t="s">
        <v>154</v>
      </c>
      <c r="AU150" s="155" t="s">
        <v>87</v>
      </c>
      <c r="AV150" s="12" t="s">
        <v>87</v>
      </c>
      <c r="AW150" s="12" t="s">
        <v>28</v>
      </c>
      <c r="AX150" s="12" t="s">
        <v>79</v>
      </c>
      <c r="AY150" s="155" t="s">
        <v>146</v>
      </c>
    </row>
    <row r="151" spans="2:65" s="1" customFormat="1" ht="37.9" customHeight="1">
      <c r="B151" s="138"/>
      <c r="C151" s="139" t="s">
        <v>227</v>
      </c>
      <c r="D151" s="139" t="s">
        <v>148</v>
      </c>
      <c r="E151" s="140" t="s">
        <v>1269</v>
      </c>
      <c r="F151" s="141" t="s">
        <v>1270</v>
      </c>
      <c r="G151" s="142" t="s">
        <v>416</v>
      </c>
      <c r="H151" s="143">
        <v>253.41900000000001</v>
      </c>
      <c r="I151" s="144"/>
      <c r="J151" s="145">
        <f>ROUND(I151*H151,2)</f>
        <v>0</v>
      </c>
      <c r="K151" s="146"/>
      <c r="L151" s="32"/>
      <c r="M151" s="147" t="s">
        <v>1</v>
      </c>
      <c r="N151" s="148" t="s">
        <v>38</v>
      </c>
      <c r="P151" s="149">
        <f>O151*H151</f>
        <v>0</v>
      </c>
      <c r="Q151" s="149">
        <v>2.1000000000000001E-4</v>
      </c>
      <c r="R151" s="149">
        <f>Q151*H151</f>
        <v>5.3217990000000007E-2</v>
      </c>
      <c r="S151" s="149">
        <v>0</v>
      </c>
      <c r="T151" s="150">
        <f>S151*H151</f>
        <v>0</v>
      </c>
      <c r="AR151" s="151" t="s">
        <v>152</v>
      </c>
      <c r="AT151" s="151" t="s">
        <v>148</v>
      </c>
      <c r="AU151" s="151" t="s">
        <v>87</v>
      </c>
      <c r="AY151" s="17" t="s">
        <v>146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7" t="s">
        <v>87</v>
      </c>
      <c r="BK151" s="152">
        <f>ROUND(I151*H151,2)</f>
        <v>0</v>
      </c>
      <c r="BL151" s="17" t="s">
        <v>152</v>
      </c>
      <c r="BM151" s="151" t="s">
        <v>1271</v>
      </c>
    </row>
    <row r="152" spans="2:65" s="12" customFormat="1">
      <c r="B152" s="153"/>
      <c r="D152" s="154" t="s">
        <v>154</v>
      </c>
      <c r="E152" s="155" t="s">
        <v>1</v>
      </c>
      <c r="F152" s="156" t="s">
        <v>1272</v>
      </c>
      <c r="H152" s="157">
        <v>253.41900000000001</v>
      </c>
      <c r="I152" s="158"/>
      <c r="L152" s="153"/>
      <c r="M152" s="159"/>
      <c r="T152" s="160"/>
      <c r="AT152" s="155" t="s">
        <v>154</v>
      </c>
      <c r="AU152" s="155" t="s">
        <v>87</v>
      </c>
      <c r="AV152" s="12" t="s">
        <v>87</v>
      </c>
      <c r="AW152" s="12" t="s">
        <v>28</v>
      </c>
      <c r="AX152" s="12" t="s">
        <v>79</v>
      </c>
      <c r="AY152" s="155" t="s">
        <v>146</v>
      </c>
    </row>
    <row r="153" spans="2:65" s="11" customFormat="1" ht="22.9" customHeight="1">
      <c r="B153" s="126"/>
      <c r="D153" s="127" t="s">
        <v>70</v>
      </c>
      <c r="E153" s="136" t="s">
        <v>424</v>
      </c>
      <c r="F153" s="136" t="s">
        <v>425</v>
      </c>
      <c r="I153" s="129"/>
      <c r="J153" s="137">
        <f>BK153</f>
        <v>0</v>
      </c>
      <c r="L153" s="126"/>
      <c r="M153" s="131"/>
      <c r="P153" s="132">
        <f>P154</f>
        <v>0</v>
      </c>
      <c r="R153" s="132">
        <f>R154</f>
        <v>0</v>
      </c>
      <c r="T153" s="133">
        <f>T154</f>
        <v>0</v>
      </c>
      <c r="AR153" s="127" t="s">
        <v>79</v>
      </c>
      <c r="AT153" s="134" t="s">
        <v>70</v>
      </c>
      <c r="AU153" s="134" t="s">
        <v>79</v>
      </c>
      <c r="AY153" s="127" t="s">
        <v>146</v>
      </c>
      <c r="BK153" s="135">
        <f>BK154</f>
        <v>0</v>
      </c>
    </row>
    <row r="154" spans="2:65" s="1" customFormat="1" ht="33" customHeight="1">
      <c r="B154" s="138"/>
      <c r="C154" s="139" t="s">
        <v>234</v>
      </c>
      <c r="D154" s="139" t="s">
        <v>148</v>
      </c>
      <c r="E154" s="140" t="s">
        <v>1273</v>
      </c>
      <c r="F154" s="141" t="s">
        <v>1274</v>
      </c>
      <c r="G154" s="142" t="s">
        <v>294</v>
      </c>
      <c r="H154" s="143">
        <v>795.50300000000004</v>
      </c>
      <c r="I154" s="144"/>
      <c r="J154" s="145">
        <f>ROUND(I154*H154,2)</f>
        <v>0</v>
      </c>
      <c r="K154" s="146"/>
      <c r="L154" s="32"/>
      <c r="M154" s="193" t="s">
        <v>1</v>
      </c>
      <c r="N154" s="194" t="s">
        <v>38</v>
      </c>
      <c r="O154" s="195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AR154" s="151" t="s">
        <v>152</v>
      </c>
      <c r="AT154" s="151" t="s">
        <v>148</v>
      </c>
      <c r="AU154" s="151" t="s">
        <v>87</v>
      </c>
      <c r="AY154" s="17" t="s">
        <v>146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7" t="s">
        <v>87</v>
      </c>
      <c r="BK154" s="152">
        <f>ROUND(I154*H154,2)</f>
        <v>0</v>
      </c>
      <c r="BL154" s="17" t="s">
        <v>152</v>
      </c>
      <c r="BM154" s="151" t="s">
        <v>1275</v>
      </c>
    </row>
    <row r="155" spans="2:65" s="1" customFormat="1" ht="6.95" customHeight="1"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32"/>
    </row>
  </sheetData>
  <autoFilter ref="C119:K154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SO101 - Maštal</vt:lpstr>
      <vt:lpstr>1.1 - Studňa a napojenie ...</vt:lpstr>
      <vt:lpstr>1.2 - Dažďová kanalizácia</vt:lpstr>
      <vt:lpstr>1.3 - Žumpa</vt:lpstr>
      <vt:lpstr>1.3 - Elektroinštalácia +...</vt:lpstr>
      <vt:lpstr>1.4 - Bleskozvod + uzemnenie</vt:lpstr>
      <vt:lpstr>SO104 - Technológia pre m...</vt:lpstr>
      <vt:lpstr>SO105 - Spevnené plochy (...</vt:lpstr>
      <vt:lpstr>'1.1 - Studňa a napojenie ...'!Názvy_tlače</vt:lpstr>
      <vt:lpstr>'1.2 - Dažďová kanalizácia'!Názvy_tlače</vt:lpstr>
      <vt:lpstr>'1.3 - Elektroinštalácia +...'!Názvy_tlače</vt:lpstr>
      <vt:lpstr>'1.3 - Žumpa'!Názvy_tlače</vt:lpstr>
      <vt:lpstr>'1.4 - Bleskozvod + uzemnenie'!Názvy_tlače</vt:lpstr>
      <vt:lpstr>'Rekapitulácia stavby'!Názvy_tlače</vt:lpstr>
      <vt:lpstr>'SO101 - Maštal'!Názvy_tlače</vt:lpstr>
      <vt:lpstr>'SO104 - Technológia pre m...'!Názvy_tlače</vt:lpstr>
      <vt:lpstr>'SO105 - Spevnené plochy (...'!Názvy_tlače</vt:lpstr>
      <vt:lpstr>'1.1 - Studňa a napojenie ...'!Oblasť_tlače</vt:lpstr>
      <vt:lpstr>'1.2 - Dažďová kanalizácia'!Oblasť_tlače</vt:lpstr>
      <vt:lpstr>'1.3 - Elektroinštalácia +...'!Oblasť_tlače</vt:lpstr>
      <vt:lpstr>'1.3 - Žumpa'!Oblasť_tlače</vt:lpstr>
      <vt:lpstr>'1.4 - Bleskozvod + uzemnenie'!Oblasť_tlače</vt:lpstr>
      <vt:lpstr>'Rekapitulácia stavby'!Oblasť_tlače</vt:lpstr>
      <vt:lpstr>'SO101 - Maštal'!Oblasť_tlače</vt:lpstr>
      <vt:lpstr>'SO104 - Technológia pre m...'!Oblasť_tlače</vt:lpstr>
      <vt:lpstr>'SO105 - Spevnené plochy (...'!Oblasť_tlače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HP-15-BS117NE\HP</dc:creator>
  <cp:lastModifiedBy>Rumanko Vladimír</cp:lastModifiedBy>
  <dcterms:created xsi:type="dcterms:W3CDTF">2023-08-21T10:10:15Z</dcterms:created>
  <dcterms:modified xsi:type="dcterms:W3CDTF">2024-12-12T12:55:35Z</dcterms:modified>
</cp:coreProperties>
</file>