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rtinakukuckova/Dropbox (Old)/5_Verejné obstarávanie_Martina/5_Ing. Peter Kovács PPA MAS/podklady/chýbajúce zadanie/"/>
    </mc:Choice>
  </mc:AlternateContent>
  <xr:revisionPtr revIDLastSave="0" documentId="13_ncr:1_{FE7D3FFD-55E3-0240-A5C3-BBF751BC7CCB}" xr6:coauthVersionLast="47" xr6:coauthVersionMax="47" xr10:uidLastSave="{00000000-0000-0000-0000-000000000000}"/>
  <bookViews>
    <workbookView xWindow="0" yWindow="500" windowWidth="51200" windowHeight="26740" activeTab="3" xr2:uid="{00000000-000D-0000-FFFF-FFFF00000000}"/>
  </bookViews>
  <sheets>
    <sheet name="Rekapitulácia stavby" sheetId="1" r:id="rId1"/>
    <sheet name="12-11-1-2024 - Podpora ro..." sheetId="2" r:id="rId2"/>
    <sheet name="12-11-2-1-2024 - Zdravote..." sheetId="3" r:id="rId3"/>
    <sheet name="12-11-2-2-2024 - Elektroi..." sheetId="4" r:id="rId4"/>
  </sheets>
  <definedNames>
    <definedName name="_xlnm._FilterDatabase" localSheetId="1" hidden="1">'12-11-1-2024 - Podpora ro...'!$C$133:$K$304</definedName>
    <definedName name="_xlnm._FilterDatabase" localSheetId="2" hidden="1">'12-11-2-1-2024 - Zdravote...'!$C$124:$K$210</definedName>
    <definedName name="_xlnm._FilterDatabase" localSheetId="3" hidden="1">'12-11-2-2-2024 - Elektroi...'!$C$118:$K$206</definedName>
    <definedName name="_xlnm.Print_Titles" localSheetId="1">'12-11-1-2024 - Podpora ro...'!$133:$133</definedName>
    <definedName name="_xlnm.Print_Titles" localSheetId="2">'12-11-2-1-2024 - Zdravote...'!$124:$124</definedName>
    <definedName name="_xlnm.Print_Titles" localSheetId="3">'12-11-2-2-2024 - Elektroi...'!$118:$118</definedName>
    <definedName name="_xlnm.Print_Titles" localSheetId="0">'Rekapitulácia stavby'!$92:$92</definedName>
    <definedName name="_xlnm.Print_Area" localSheetId="1">'12-11-1-2024 - Podpora ro...'!$C$4:$J$76,'12-11-1-2024 - Podpora ro...'!$C$82:$J$115,'12-11-1-2024 - Podpora ro...'!$C$121:$J$304</definedName>
    <definedName name="_xlnm.Print_Area" localSheetId="2">'12-11-2-1-2024 - Zdravote...'!$C$4:$J$76,'12-11-2-1-2024 - Zdravote...'!$C$82:$J$106,'12-11-2-1-2024 - Zdravote...'!$C$112:$J$210</definedName>
    <definedName name="_xlnm.Print_Area" localSheetId="3">'12-11-2-2-2024 - Elektroi...'!$C$4:$J$76,'12-11-2-2-2024 - Elektroi...'!$C$82:$J$100,'12-11-2-2-2024 - Elektroi...'!$C$106:$J$206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5" i="4"/>
  <c r="F115" i="4"/>
  <c r="F113" i="4"/>
  <c r="E111" i="4"/>
  <c r="J91" i="4"/>
  <c r="F91" i="4"/>
  <c r="F89" i="4"/>
  <c r="E87" i="4"/>
  <c r="J24" i="4"/>
  <c r="E24" i="4"/>
  <c r="J92" i="4" s="1"/>
  <c r="J23" i="4"/>
  <c r="J18" i="4"/>
  <c r="E18" i="4"/>
  <c r="F116" i="4"/>
  <c r="J17" i="4"/>
  <c r="J12" i="4"/>
  <c r="J113" i="4" s="1"/>
  <c r="E7" i="4"/>
  <c r="E85" i="4"/>
  <c r="J37" i="3"/>
  <c r="J36" i="3"/>
  <c r="AY96" i="1" s="1"/>
  <c r="J35" i="3"/>
  <c r="AX96" i="1" s="1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T140" i="3"/>
  <c r="R141" i="3"/>
  <c r="R140" i="3"/>
  <c r="P141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1" i="3"/>
  <c r="F121" i="3"/>
  <c r="F119" i="3"/>
  <c r="E117" i="3"/>
  <c r="J91" i="3"/>
  <c r="F91" i="3"/>
  <c r="F89" i="3"/>
  <c r="E87" i="3"/>
  <c r="J24" i="3"/>
  <c r="E24" i="3"/>
  <c r="J122" i="3"/>
  <c r="J23" i="3"/>
  <c r="J18" i="3"/>
  <c r="E18" i="3"/>
  <c r="F122" i="3"/>
  <c r="J17" i="3"/>
  <c r="J12" i="3"/>
  <c r="J89" i="3" s="1"/>
  <c r="E7" i="3"/>
  <c r="E115" i="3"/>
  <c r="J37" i="2"/>
  <c r="J36" i="2"/>
  <c r="AY95" i="1"/>
  <c r="J35" i="2"/>
  <c r="AX95" i="1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T203" i="2" s="1"/>
  <c r="R204" i="2"/>
  <c r="R203" i="2"/>
  <c r="P204" i="2"/>
  <c r="P203" i="2" s="1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J130" i="2"/>
  <c r="F130" i="2"/>
  <c r="F128" i="2"/>
  <c r="E126" i="2"/>
  <c r="J91" i="2"/>
  <c r="F91" i="2"/>
  <c r="F89" i="2"/>
  <c r="E87" i="2"/>
  <c r="J24" i="2"/>
  <c r="E24" i="2"/>
  <c r="J131" i="2"/>
  <c r="J23" i="2"/>
  <c r="J18" i="2"/>
  <c r="E18" i="2"/>
  <c r="F92" i="2"/>
  <c r="J17" i="2"/>
  <c r="J12" i="2"/>
  <c r="J89" i="2" s="1"/>
  <c r="E7" i="2"/>
  <c r="E124" i="2"/>
  <c r="L90" i="1"/>
  <c r="AM90" i="1"/>
  <c r="AM89" i="1"/>
  <c r="L89" i="1"/>
  <c r="AM87" i="1"/>
  <c r="L87" i="1"/>
  <c r="L85" i="1"/>
  <c r="L84" i="1"/>
  <c r="J262" i="2"/>
  <c r="J239" i="2"/>
  <c r="BK233" i="2"/>
  <c r="BK185" i="2"/>
  <c r="J272" i="2"/>
  <c r="J137" i="2"/>
  <c r="BK243" i="2"/>
  <c r="J204" i="2"/>
  <c r="J168" i="2"/>
  <c r="BK141" i="2"/>
  <c r="J301" i="2"/>
  <c r="BK292" i="2"/>
  <c r="BK263" i="2"/>
  <c r="BK218" i="2"/>
  <c r="J196" i="2"/>
  <c r="J182" i="2"/>
  <c r="J165" i="2"/>
  <c r="BK270" i="2"/>
  <c r="J246" i="2"/>
  <c r="J217" i="2"/>
  <c r="BK181" i="2"/>
  <c r="J160" i="2"/>
  <c r="J274" i="2"/>
  <c r="J243" i="2"/>
  <c r="BK217" i="2"/>
  <c r="J173" i="2"/>
  <c r="J151" i="2"/>
  <c r="BK269" i="2"/>
  <c r="BK226" i="2"/>
  <c r="BK209" i="2"/>
  <c r="BK171" i="2"/>
  <c r="J156" i="2"/>
  <c r="J275" i="2"/>
  <c r="BK253" i="2"/>
  <c r="BK219" i="2"/>
  <c r="BK197" i="2"/>
  <c r="BK173" i="2"/>
  <c r="BK205" i="3"/>
  <c r="BK152" i="3"/>
  <c r="BK128" i="3"/>
  <c r="J176" i="3"/>
  <c r="J129" i="3"/>
  <c r="J190" i="3"/>
  <c r="BK163" i="3"/>
  <c r="BK188" i="3"/>
  <c r="BK155" i="3"/>
  <c r="BK208" i="3"/>
  <c r="J185" i="3"/>
  <c r="BK144" i="3"/>
  <c r="BK198" i="3"/>
  <c r="J153" i="3"/>
  <c r="BK197" i="3"/>
  <c r="BK162" i="3"/>
  <c r="J149" i="3"/>
  <c r="BK190" i="3"/>
  <c r="J161" i="3"/>
  <c r="J133" i="3"/>
  <c r="J186" i="4"/>
  <c r="J167" i="4"/>
  <c r="BK156" i="4"/>
  <c r="J168" i="4"/>
  <c r="J159" i="4"/>
  <c r="J139" i="4"/>
  <c r="J202" i="4"/>
  <c r="BK189" i="4"/>
  <c r="J132" i="4"/>
  <c r="J199" i="4"/>
  <c r="BK183" i="4"/>
  <c r="BK146" i="4"/>
  <c r="BK137" i="4"/>
  <c r="BK205" i="4"/>
  <c r="J175" i="4"/>
  <c r="J163" i="4"/>
  <c r="BK139" i="4"/>
  <c r="J205" i="4"/>
  <c r="BK177" i="4"/>
  <c r="J155" i="4"/>
  <c r="BK210" i="2"/>
  <c r="J178" i="2"/>
  <c r="J153" i="2"/>
  <c r="J279" i="2"/>
  <c r="J142" i="2"/>
  <c r="BK278" i="2"/>
  <c r="J230" i="2"/>
  <c r="BK200" i="2"/>
  <c r="BK156" i="2"/>
  <c r="BK140" i="2"/>
  <c r="BK299" i="2"/>
  <c r="BK291" i="2"/>
  <c r="BK276" i="2"/>
  <c r="BK251" i="2"/>
  <c r="J216" i="2"/>
  <c r="J194" i="2"/>
  <c r="BK168" i="2"/>
  <c r="BK295" i="2"/>
  <c r="J259" i="2"/>
  <c r="BK240" i="2"/>
  <c r="BK199" i="2"/>
  <c r="BK146" i="2"/>
  <c r="J264" i="2"/>
  <c r="BK239" i="2"/>
  <c r="J198" i="2"/>
  <c r="BK165" i="2"/>
  <c r="J140" i="2"/>
  <c r="BK238" i="2"/>
  <c r="J222" i="2"/>
  <c r="BK189" i="2"/>
  <c r="J161" i="2"/>
  <c r="J258" i="2"/>
  <c r="J241" i="2"/>
  <c r="BK213" i="2"/>
  <c r="J190" i="2"/>
  <c r="J164" i="2"/>
  <c r="J202" i="3"/>
  <c r="BK181" i="3"/>
  <c r="BK202" i="3"/>
  <c r="BK168" i="3"/>
  <c r="BK203" i="3"/>
  <c r="J169" i="3"/>
  <c r="BK139" i="3"/>
  <c r="BK172" i="3"/>
  <c r="J147" i="3"/>
  <c r="BK200" i="3"/>
  <c r="BK173" i="3"/>
  <c r="BK210" i="3"/>
  <c r="BK186" i="3"/>
  <c r="BK147" i="3"/>
  <c r="J195" i="3"/>
  <c r="BK179" i="3"/>
  <c r="BK154" i="3"/>
  <c r="BK194" i="3"/>
  <c r="J157" i="3"/>
  <c r="BK191" i="4"/>
  <c r="BK178" i="4"/>
  <c r="BK166" i="4"/>
  <c r="J145" i="4"/>
  <c r="J160" i="4"/>
  <c r="J158" i="4"/>
  <c r="BK133" i="4"/>
  <c r="BK196" i="4"/>
  <c r="J150" i="4"/>
  <c r="BK124" i="4"/>
  <c r="J193" i="4"/>
  <c r="BK169" i="4"/>
  <c r="J127" i="4"/>
  <c r="BK187" i="4"/>
  <c r="BK174" i="4"/>
  <c r="J154" i="4"/>
  <c r="J136" i="4"/>
  <c r="BK206" i="4"/>
  <c r="J185" i="4"/>
  <c r="J157" i="4"/>
  <c r="J122" i="4"/>
  <c r="J267" i="2"/>
  <c r="BK246" i="2"/>
  <c r="BK235" i="2"/>
  <c r="J208" i="2"/>
  <c r="J176" i="2"/>
  <c r="BK145" i="2"/>
  <c r="BK275" i="2"/>
  <c r="J287" i="2"/>
  <c r="J256" i="2"/>
  <c r="BK220" i="2"/>
  <c r="BK193" i="2"/>
  <c r="J150" i="2"/>
  <c r="BK303" i="2"/>
  <c r="BK297" i="2"/>
  <c r="BK288" i="2"/>
  <c r="BK272" i="2"/>
  <c r="BK230" i="2"/>
  <c r="BK195" i="2"/>
  <c r="J166" i="2"/>
  <c r="BK293" i="2"/>
  <c r="J261" i="2"/>
  <c r="J233" i="2"/>
  <c r="BK211" i="2"/>
  <c r="J167" i="2"/>
  <c r="BK143" i="2"/>
  <c r="J248" i="2"/>
  <c r="BK228" i="2"/>
  <c r="BK177" i="2"/>
  <c r="J143" i="2"/>
  <c r="BK258" i="2"/>
  <c r="BK231" i="2"/>
  <c r="J219" i="2"/>
  <c r="BK190" i="2"/>
  <c r="J175" i="2"/>
  <c r="BK160" i="2"/>
  <c r="BK281" i="2"/>
  <c r="J244" i="2"/>
  <c r="BK202" i="2"/>
  <c r="J184" i="2"/>
  <c r="BK139" i="2"/>
  <c r="BK183" i="3"/>
  <c r="J139" i="3"/>
  <c r="BK201" i="3"/>
  <c r="J154" i="3"/>
  <c r="J194" i="3"/>
  <c r="BK166" i="3"/>
  <c r="J163" i="3"/>
  <c r="J130" i="3"/>
  <c r="BK196" i="3"/>
  <c r="BK151" i="3"/>
  <c r="J204" i="3"/>
  <c r="J162" i="3"/>
  <c r="J199" i="3"/>
  <c r="BK177" i="3"/>
  <c r="J156" i="3"/>
  <c r="J132" i="3"/>
  <c r="BK171" i="3"/>
  <c r="J146" i="3"/>
  <c r="BK194" i="4"/>
  <c r="J176" i="4"/>
  <c r="BK158" i="4"/>
  <c r="J143" i="4"/>
  <c r="BK144" i="4"/>
  <c r="BK148" i="4"/>
  <c r="BK136" i="4"/>
  <c r="J197" i="4"/>
  <c r="BK182" i="4"/>
  <c r="BK134" i="4"/>
  <c r="BK197" i="4"/>
  <c r="J182" i="4"/>
  <c r="J162" i="4"/>
  <c r="J151" i="4"/>
  <c r="J134" i="4"/>
  <c r="BK190" i="4"/>
  <c r="BK176" i="4"/>
  <c r="J156" i="4"/>
  <c r="BK135" i="4"/>
  <c r="J206" i="4"/>
  <c r="BK175" i="4"/>
  <c r="J147" i="4"/>
  <c r="J266" i="2"/>
  <c r="J245" i="2"/>
  <c r="BK215" i="2"/>
  <c r="J181" i="2"/>
  <c r="BK154" i="2"/>
  <c r="J288" i="2"/>
  <c r="BK252" i="2"/>
  <c r="J270" i="2"/>
  <c r="J223" i="2"/>
  <c r="J195" i="2"/>
  <c r="J155" i="2"/>
  <c r="J304" i="2"/>
  <c r="BK296" i="2"/>
  <c r="J281" i="2"/>
  <c r="J255" i="2"/>
  <c r="J210" i="2"/>
  <c r="J189" i="2"/>
  <c r="BK175" i="2"/>
  <c r="J147" i="2"/>
  <c r="J283" i="2"/>
  <c r="J252" i="2"/>
  <c r="J231" i="2"/>
  <c r="BK180" i="2"/>
  <c r="BK152" i="2"/>
  <c r="J278" i="2"/>
  <c r="J235" i="2"/>
  <c r="BK212" i="2"/>
  <c r="J186" i="2"/>
  <c r="J145" i="2"/>
  <c r="BK260" i="2"/>
  <c r="J224" i="2"/>
  <c r="J197" i="2"/>
  <c r="BK167" i="2"/>
  <c r="BK279" i="2"/>
  <c r="BK248" i="2"/>
  <c r="BK234" i="2"/>
  <c r="BK196" i="2"/>
  <c r="BK182" i="2"/>
  <c r="J152" i="2"/>
  <c r="J182" i="3"/>
  <c r="J135" i="3"/>
  <c r="J177" i="3"/>
  <c r="BK149" i="3"/>
  <c r="J200" i="3"/>
  <c r="BK176" i="3"/>
  <c r="BK159" i="3"/>
  <c r="BK199" i="3"/>
  <c r="BK145" i="3"/>
  <c r="J197" i="3"/>
  <c r="J155" i="3"/>
  <c r="J167" i="3"/>
  <c r="J196" i="3"/>
  <c r="J175" i="3"/>
  <c r="J159" i="3"/>
  <c r="BK146" i="3"/>
  <c r="J187" i="3"/>
  <c r="J131" i="3"/>
  <c r="J180" i="4"/>
  <c r="BK162" i="4"/>
  <c r="J125" i="4"/>
  <c r="BK168" i="4"/>
  <c r="J142" i="4"/>
  <c r="BK203" i="4"/>
  <c r="J195" i="4"/>
  <c r="J165" i="4"/>
  <c r="BK125" i="4"/>
  <c r="J191" i="4"/>
  <c r="J170" i="4"/>
  <c r="BK150" i="4"/>
  <c r="BK140" i="4"/>
  <c r="BK192" i="4"/>
  <c r="J178" i="4"/>
  <c r="BK159" i="4"/>
  <c r="BK143" i="4"/>
  <c r="BK122" i="4"/>
  <c r="J187" i="4"/>
  <c r="BK163" i="4"/>
  <c r="J138" i="4"/>
  <c r="J291" i="2"/>
  <c r="J250" i="2"/>
  <c r="BK194" i="2"/>
  <c r="J169" i="2"/>
  <c r="BK137" i="2"/>
  <c r="BK268" i="2"/>
  <c r="J138" i="2"/>
  <c r="BK277" i="2"/>
  <c r="BK237" i="2"/>
  <c r="BK179" i="2"/>
  <c r="BK142" i="2"/>
  <c r="J300" i="2"/>
  <c r="J296" i="2"/>
  <c r="J286" i="2"/>
  <c r="J271" i="2"/>
  <c r="J227" i="2"/>
  <c r="BK201" i="2"/>
  <c r="BK170" i="2"/>
  <c r="J139" i="2"/>
  <c r="J269" i="2"/>
  <c r="BK250" i="2"/>
  <c r="J213" i="2"/>
  <c r="BK166" i="2"/>
  <c r="BK150" i="2"/>
  <c r="BK267" i="2"/>
  <c r="BK222" i="2"/>
  <c r="BK192" i="2"/>
  <c r="BK153" i="2"/>
  <c r="BK280" i="2"/>
  <c r="BK247" i="2"/>
  <c r="BK227" i="2"/>
  <c r="J215" i="2"/>
  <c r="BK178" i="2"/>
  <c r="J158" i="2"/>
  <c r="J265" i="2"/>
  <c r="J240" i="2"/>
  <c r="J207" i="2"/>
  <c r="BK186" i="2"/>
  <c r="J157" i="2"/>
  <c r="BK191" i="3"/>
  <c r="BK175" i="3"/>
  <c r="BK129" i="3"/>
  <c r="J164" i="3"/>
  <c r="BK209" i="3"/>
  <c r="J179" i="3"/>
  <c r="J141" i="3"/>
  <c r="J203" i="3"/>
  <c r="BK136" i="3"/>
  <c r="J206" i="3"/>
  <c r="J188" i="3"/>
  <c r="J136" i="3"/>
  <c r="J191" i="3"/>
  <c r="J173" i="3"/>
  <c r="BK204" i="3"/>
  <c r="J181" i="3"/>
  <c r="BK160" i="3"/>
  <c r="J192" i="3"/>
  <c r="BK165" i="3"/>
  <c r="BK135" i="3"/>
  <c r="BK188" i="4"/>
  <c r="BK170" i="4"/>
  <c r="J144" i="4"/>
  <c r="BK152" i="4"/>
  <c r="J152" i="4"/>
  <c r="BK141" i="4"/>
  <c r="J203" i="4"/>
  <c r="BK186" i="4"/>
  <c r="J173" i="4"/>
  <c r="BK202" i="4"/>
  <c r="BK185" i="4"/>
  <c r="BK160" i="4"/>
  <c r="J141" i="4"/>
  <c r="BK201" i="4"/>
  <c r="J184" i="4"/>
  <c r="BK171" i="4"/>
  <c r="J149" i="4"/>
  <c r="J129" i="4"/>
  <c r="J190" i="4"/>
  <c r="BK165" i="4"/>
  <c r="J140" i="4"/>
  <c r="BK284" i="2"/>
  <c r="J253" i="2"/>
  <c r="J234" i="2"/>
  <c r="BK187" i="2"/>
  <c r="BK157" i="2"/>
  <c r="BK287" i="2"/>
  <c r="BK256" i="2"/>
  <c r="BK286" i="2"/>
  <c r="J242" i="2"/>
  <c r="J211" i="2"/>
  <c r="J170" i="2"/>
  <c r="BK151" i="2"/>
  <c r="J303" i="2"/>
  <c r="J299" i="2"/>
  <c r="J293" i="2"/>
  <c r="BK283" i="2"/>
  <c r="BK262" i="2"/>
  <c r="J221" i="2"/>
  <c r="J193" i="2"/>
  <c r="J179" i="2"/>
  <c r="BK162" i="2"/>
  <c r="J285" i="2"/>
  <c r="BK249" i="2"/>
  <c r="J226" i="2"/>
  <c r="J192" i="2"/>
  <c r="J162" i="2"/>
  <c r="J141" i="2"/>
  <c r="BK244" i="2"/>
  <c r="BK224" i="2"/>
  <c r="J209" i="2"/>
  <c r="BK169" i="2"/>
  <c r="J276" i="2"/>
  <c r="J218" i="2"/>
  <c r="BK183" i="2"/>
  <c r="J146" i="2"/>
  <c r="J260" i="2"/>
  <c r="J238" i="2"/>
  <c r="BK198" i="2"/>
  <c r="BK174" i="2"/>
  <c r="BK207" i="3"/>
  <c r="J165" i="3"/>
  <c r="J134" i="3"/>
  <c r="J148" i="3"/>
  <c r="BK195" i="3"/>
  <c r="BK174" i="3"/>
  <c r="J158" i="3"/>
  <c r="J210" i="3"/>
  <c r="BK161" i="3"/>
  <c r="J201" i="3"/>
  <c r="BK158" i="3"/>
  <c r="BK134" i="3"/>
  <c r="J189" i="3"/>
  <c r="J168" i="3"/>
  <c r="BK132" i="3"/>
  <c r="J178" i="3"/>
  <c r="BK157" i="3"/>
  <c r="J172" i="3"/>
  <c r="BK153" i="3"/>
  <c r="J201" i="4"/>
  <c r="J171" i="4"/>
  <c r="J148" i="4"/>
  <c r="BK126" i="4"/>
  <c r="J137" i="4"/>
  <c r="BK155" i="4"/>
  <c r="J126" i="4"/>
  <c r="BK199" i="4"/>
  <c r="J179" i="4"/>
  <c r="BK149" i="4"/>
  <c r="J200" i="4"/>
  <c r="J174" i="4"/>
  <c r="BK154" i="4"/>
  <c r="J135" i="4"/>
  <c r="J188" i="4"/>
  <c r="BK173" i="4"/>
  <c r="J153" i="4"/>
  <c r="BK142" i="4"/>
  <c r="BK127" i="4"/>
  <c r="BK180" i="4"/>
  <c r="J128" i="4"/>
  <c r="J289" i="2"/>
  <c r="J251" i="2"/>
  <c r="J225" i="2"/>
  <c r="J202" i="2"/>
  <c r="J174" i="2"/>
  <c r="J292" i="2"/>
  <c r="BK264" i="2"/>
  <c r="J295" i="2"/>
  <c r="J263" i="2"/>
  <c r="BK225" i="2"/>
  <c r="J171" i="2"/>
  <c r="J149" i="2"/>
  <c r="BK300" i="2"/>
  <c r="BK294" i="2"/>
  <c r="BK265" i="2"/>
  <c r="BK242" i="2"/>
  <c r="BK208" i="2"/>
  <c r="J185" i="2"/>
  <c r="BK138" i="2"/>
  <c r="BK255" i="2"/>
  <c r="J212" i="2"/>
  <c r="J180" i="2"/>
  <c r="BK144" i="2"/>
  <c r="BK259" i="2"/>
  <c r="J237" i="2"/>
  <c r="J200" i="2"/>
  <c r="BK161" i="2"/>
  <c r="BK271" i="2"/>
  <c r="BK236" i="2"/>
  <c r="J220" i="2"/>
  <c r="BK184" i="2"/>
  <c r="J163" i="2"/>
  <c r="AS94" i="1"/>
  <c r="BK191" i="2"/>
  <c r="J209" i="3"/>
  <c r="BK184" i="3"/>
  <c r="J138" i="3"/>
  <c r="J183" i="3"/>
  <c r="J152" i="3"/>
  <c r="J193" i="3"/>
  <c r="J151" i="3"/>
  <c r="J166" i="3"/>
  <c r="J128" i="3"/>
  <c r="BK189" i="3"/>
  <c r="BK156" i="3"/>
  <c r="J207" i="3"/>
  <c r="J184" i="3"/>
  <c r="BK206" i="3"/>
  <c r="BK193" i="3"/>
  <c r="J171" i="3"/>
  <c r="BK133" i="3"/>
  <c r="J186" i="3"/>
  <c r="BK148" i="3"/>
  <c r="BK198" i="4"/>
  <c r="BK179" i="4"/>
  <c r="BK161" i="4"/>
  <c r="BK172" i="4"/>
  <c r="J166" i="4"/>
  <c r="BK145" i="4"/>
  <c r="J124" i="4"/>
  <c r="BK193" i="4"/>
  <c r="BK153" i="4"/>
  <c r="BK128" i="4"/>
  <c r="J189" i="4"/>
  <c r="BK157" i="4"/>
  <c r="BK132" i="4"/>
  <c r="BK195" i="4"/>
  <c r="BK181" i="4"/>
  <c r="J164" i="4"/>
  <c r="BK147" i="4"/>
  <c r="BK131" i="4"/>
  <c r="J198" i="4"/>
  <c r="BK184" i="4"/>
  <c r="J161" i="4"/>
  <c r="J123" i="4"/>
  <c r="J294" i="2"/>
  <c r="BK261" i="2"/>
  <c r="J236" i="2"/>
  <c r="BK207" i="2"/>
  <c r="BK158" i="2"/>
  <c r="J277" i="2"/>
  <c r="BK149" i="2"/>
  <c r="BK274" i="2"/>
  <c r="J228" i="2"/>
  <c r="J199" i="2"/>
  <c r="J154" i="2"/>
  <c r="BK304" i="2"/>
  <c r="BK301" i="2"/>
  <c r="J297" i="2"/>
  <c r="BK285" i="2"/>
  <c r="J268" i="2"/>
  <c r="BK223" i="2"/>
  <c r="BK204" i="2"/>
  <c r="J183" i="2"/>
  <c r="BK164" i="2"/>
  <c r="BK289" i="2"/>
  <c r="BK241" i="2"/>
  <c r="BK216" i="2"/>
  <c r="BK163" i="2"/>
  <c r="BK147" i="2"/>
  <c r="J280" i="2"/>
  <c r="J247" i="2"/>
  <c r="BK221" i="2"/>
  <c r="J187" i="2"/>
  <c r="J284" i="2"/>
  <c r="J249" i="2"/>
  <c r="BK229" i="2"/>
  <c r="J191" i="2"/>
  <c r="J177" i="2"/>
  <c r="BK155" i="2"/>
  <c r="BK266" i="2"/>
  <c r="BK245" i="2"/>
  <c r="J229" i="2"/>
  <c r="J201" i="2"/>
  <c r="BK176" i="2"/>
  <c r="J144" i="2"/>
  <c r="BK187" i="3"/>
  <c r="J144" i="3"/>
  <c r="J205" i="3"/>
  <c r="BK169" i="3"/>
  <c r="J145" i="3"/>
  <c r="BK192" i="3"/>
  <c r="BK164" i="3"/>
  <c r="BK131" i="3"/>
  <c r="J160" i="3"/>
  <c r="J198" i="3"/>
  <c r="J174" i="3"/>
  <c r="J208" i="3"/>
  <c r="BK178" i="3"/>
  <c r="BK138" i="3"/>
  <c r="BK185" i="3"/>
  <c r="BK167" i="3"/>
  <c r="BK141" i="3"/>
  <c r="BK182" i="3"/>
  <c r="BK130" i="3"/>
  <c r="J181" i="4"/>
  <c r="BK164" i="4"/>
  <c r="J130" i="4"/>
  <c r="J169" i="4"/>
  <c r="J146" i="4"/>
  <c r="BK123" i="4"/>
  <c r="J194" i="4"/>
  <c r="J177" i="4"/>
  <c r="J131" i="4"/>
  <c r="J196" i="4"/>
  <c r="J172" i="4"/>
  <c r="BK130" i="4"/>
  <c r="BK138" i="4"/>
  <c r="BK200" i="4"/>
  <c r="J183" i="4"/>
  <c r="BK151" i="4"/>
  <c r="J133" i="4"/>
  <c r="J192" i="4"/>
  <c r="BK167" i="4"/>
  <c r="BK129" i="4"/>
  <c r="T136" i="2" l="1"/>
  <c r="T159" i="2"/>
  <c r="T188" i="2"/>
  <c r="T232" i="2"/>
  <c r="R254" i="2"/>
  <c r="P273" i="2"/>
  <c r="T282" i="2"/>
  <c r="P298" i="2"/>
  <c r="R298" i="2"/>
  <c r="BK159" i="2"/>
  <c r="J159" i="2"/>
  <c r="J100" i="2"/>
  <c r="BK188" i="2"/>
  <c r="J188" i="2"/>
  <c r="J102" i="2"/>
  <c r="R206" i="2"/>
  <c r="P214" i="2"/>
  <c r="BK257" i="2"/>
  <c r="J257" i="2"/>
  <c r="J109" i="2"/>
  <c r="T148" i="2"/>
  <c r="R172" i="2"/>
  <c r="BK206" i="2"/>
  <c r="T214" i="2"/>
  <c r="BK254" i="2"/>
  <c r="J254" i="2"/>
  <c r="J108" i="2"/>
  <c r="BK273" i="2"/>
  <c r="J273" i="2" s="1"/>
  <c r="J110" i="2" s="1"/>
  <c r="R282" i="2"/>
  <c r="BK298" i="2"/>
  <c r="J298" i="2" s="1"/>
  <c r="J113" i="2" s="1"/>
  <c r="BK302" i="2"/>
  <c r="J302" i="2"/>
  <c r="J114" i="2" s="1"/>
  <c r="BK127" i="3"/>
  <c r="J127" i="3"/>
  <c r="J98" i="3" s="1"/>
  <c r="P137" i="3"/>
  <c r="P143" i="3"/>
  <c r="R150" i="3"/>
  <c r="BK180" i="3"/>
  <c r="J180" i="3" s="1"/>
  <c r="J105" i="3" s="1"/>
  <c r="T121" i="4"/>
  <c r="T120" i="4" s="1"/>
  <c r="P136" i="2"/>
  <c r="P159" i="2"/>
  <c r="P188" i="2"/>
  <c r="P206" i="2"/>
  <c r="P232" i="2"/>
  <c r="T257" i="2"/>
  <c r="P282" i="2"/>
  <c r="T290" i="2"/>
  <c r="P302" i="2"/>
  <c r="P127" i="3"/>
  <c r="P126" i="3"/>
  <c r="R137" i="3"/>
  <c r="P150" i="3"/>
  <c r="T180" i="3"/>
  <c r="BK204" i="4"/>
  <c r="J204" i="4"/>
  <c r="J99" i="4" s="1"/>
  <c r="BK148" i="2"/>
  <c r="J148" i="2"/>
  <c r="J99" i="2"/>
  <c r="BK172" i="2"/>
  <c r="J172" i="2"/>
  <c r="J101" i="2"/>
  <c r="BK214" i="2"/>
  <c r="J214" i="2" s="1"/>
  <c r="J106" i="2" s="1"/>
  <c r="BK232" i="2"/>
  <c r="J232" i="2"/>
  <c r="J107" i="2" s="1"/>
  <c r="R257" i="2"/>
  <c r="BK282" i="2"/>
  <c r="J282" i="2"/>
  <c r="J111" i="2" s="1"/>
  <c r="R290" i="2"/>
  <c r="T302" i="2"/>
  <c r="R121" i="4"/>
  <c r="R120" i="4" s="1"/>
  <c r="R119" i="4" s="1"/>
  <c r="R136" i="2"/>
  <c r="P148" i="2"/>
  <c r="P172" i="2"/>
  <c r="R214" i="2"/>
  <c r="P254" i="2"/>
  <c r="T254" i="2"/>
  <c r="T205" i="2" s="1"/>
  <c r="R273" i="2"/>
  <c r="P290" i="2"/>
  <c r="T298" i="2"/>
  <c r="R127" i="3"/>
  <c r="R126" i="3" s="1"/>
  <c r="T137" i="3"/>
  <c r="BK150" i="3"/>
  <c r="J150" i="3"/>
  <c r="J103" i="3" s="1"/>
  <c r="R180" i="3"/>
  <c r="BK121" i="4"/>
  <c r="J121" i="4"/>
  <c r="J98" i="4" s="1"/>
  <c r="P204" i="4"/>
  <c r="BK136" i="2"/>
  <c r="J136" i="2" s="1"/>
  <c r="J98" i="2" s="1"/>
  <c r="R148" i="2"/>
  <c r="T172" i="2"/>
  <c r="T127" i="3"/>
  <c r="T126" i="3"/>
  <c r="BK143" i="3"/>
  <c r="J143" i="3" s="1"/>
  <c r="J102" i="3" s="1"/>
  <c r="T150" i="3"/>
  <c r="P170" i="3"/>
  <c r="R170" i="3"/>
  <c r="T170" i="3"/>
  <c r="R204" i="4"/>
  <c r="R159" i="2"/>
  <c r="R188" i="2"/>
  <c r="T206" i="2"/>
  <c r="R232" i="2"/>
  <c r="P257" i="2"/>
  <c r="T273" i="2"/>
  <c r="BK290" i="2"/>
  <c r="J290" i="2"/>
  <c r="J112" i="2" s="1"/>
  <c r="R302" i="2"/>
  <c r="BK137" i="3"/>
  <c r="J137" i="3"/>
  <c r="J99" i="3" s="1"/>
  <c r="R143" i="3"/>
  <c r="T143" i="3"/>
  <c r="T142" i="3"/>
  <c r="BK170" i="3"/>
  <c r="J170" i="3"/>
  <c r="J104" i="3"/>
  <c r="P180" i="3"/>
  <c r="P121" i="4"/>
  <c r="P120" i="4"/>
  <c r="P119" i="4"/>
  <c r="AU97" i="1"/>
  <c r="T204" i="4"/>
  <c r="BK203" i="2"/>
  <c r="J203" i="2"/>
  <c r="J103" i="2"/>
  <c r="BK140" i="3"/>
  <c r="J140" i="3"/>
  <c r="J100" i="3"/>
  <c r="BK142" i="3"/>
  <c r="J142" i="3" s="1"/>
  <c r="J101" i="3" s="1"/>
  <c r="BF126" i="4"/>
  <c r="BF130" i="4"/>
  <c r="BF131" i="4"/>
  <c r="BF132" i="4"/>
  <c r="BF145" i="4"/>
  <c r="BF148" i="4"/>
  <c r="BF174" i="4"/>
  <c r="BF179" i="4"/>
  <c r="BF183" i="4"/>
  <c r="BF191" i="4"/>
  <c r="BF200" i="4"/>
  <c r="BF202" i="4"/>
  <c r="BF205" i="4"/>
  <c r="BF206" i="4"/>
  <c r="BF156" i="4"/>
  <c r="BF157" i="4"/>
  <c r="BF158" i="4"/>
  <c r="BF167" i="4"/>
  <c r="BF170" i="4"/>
  <c r="BF175" i="4"/>
  <c r="BF180" i="4"/>
  <c r="BF182" i="4"/>
  <c r="BF186" i="4"/>
  <c r="BF189" i="4"/>
  <c r="BF199" i="4"/>
  <c r="J89" i="4"/>
  <c r="BF125" i="4"/>
  <c r="BF128" i="4"/>
  <c r="E109" i="4"/>
  <c r="J116" i="4"/>
  <c r="BF123" i="4"/>
  <c r="BF134" i="4"/>
  <c r="BF135" i="4"/>
  <c r="BF138" i="4"/>
  <c r="BF144" i="4"/>
  <c r="BF147" i="4"/>
  <c r="BF160" i="4"/>
  <c r="BF164" i="4"/>
  <c r="BF165" i="4"/>
  <c r="BF168" i="4"/>
  <c r="BF184" i="4"/>
  <c r="BF196" i="4"/>
  <c r="BF198" i="4"/>
  <c r="F92" i="4"/>
  <c r="BF122" i="4"/>
  <c r="BF129" i="4"/>
  <c r="BF136" i="4"/>
  <c r="BF163" i="4"/>
  <c r="BF172" i="4"/>
  <c r="BF178" i="4"/>
  <c r="BF181" i="4"/>
  <c r="BF188" i="4"/>
  <c r="BF192" i="4"/>
  <c r="BF194" i="4"/>
  <c r="BF195" i="4"/>
  <c r="BF201" i="4"/>
  <c r="BF203" i="4"/>
  <c r="BK126" i="3"/>
  <c r="J126" i="3" s="1"/>
  <c r="J97" i="3" s="1"/>
  <c r="BF143" i="4"/>
  <c r="BF149" i="4"/>
  <c r="BF150" i="4"/>
  <c r="BF162" i="4"/>
  <c r="BF166" i="4"/>
  <c r="BF171" i="4"/>
  <c r="BF124" i="4"/>
  <c r="BF127" i="4"/>
  <c r="BF137" i="4"/>
  <c r="BF139" i="4"/>
  <c r="BF142" i="4"/>
  <c r="BF146" i="4"/>
  <c r="BF159" i="4"/>
  <c r="BF161" i="4"/>
  <c r="BF169" i="4"/>
  <c r="BF133" i="4"/>
  <c r="BF140" i="4"/>
  <c r="BF141" i="4"/>
  <c r="BF151" i="4"/>
  <c r="BF152" i="4"/>
  <c r="BF153" i="4"/>
  <c r="BF154" i="4"/>
  <c r="BF155" i="4"/>
  <c r="BF173" i="4"/>
  <c r="BF176" i="4"/>
  <c r="BF177" i="4"/>
  <c r="BF185" i="4"/>
  <c r="BF187" i="4"/>
  <c r="BF190" i="4"/>
  <c r="BF193" i="4"/>
  <c r="BF197" i="4"/>
  <c r="J119" i="3"/>
  <c r="BF144" i="3"/>
  <c r="BF162" i="3"/>
  <c r="BF166" i="3"/>
  <c r="BF179" i="3"/>
  <c r="BF185" i="3"/>
  <c r="BF187" i="3"/>
  <c r="BF188" i="3"/>
  <c r="F92" i="3"/>
  <c r="BF128" i="3"/>
  <c r="BF136" i="3"/>
  <c r="BF147" i="3"/>
  <c r="BF151" i="3"/>
  <c r="BF152" i="3"/>
  <c r="BF173" i="3"/>
  <c r="BF176" i="3"/>
  <c r="BF182" i="3"/>
  <c r="BF194" i="3"/>
  <c r="BF208" i="3"/>
  <c r="BF130" i="3"/>
  <c r="BF141" i="3"/>
  <c r="BF145" i="3"/>
  <c r="BF149" i="3"/>
  <c r="BF154" i="3"/>
  <c r="BF156" i="3"/>
  <c r="BF160" i="3"/>
  <c r="BF163" i="3"/>
  <c r="BF168" i="3"/>
  <c r="BF171" i="3"/>
  <c r="BF175" i="3"/>
  <c r="BF195" i="3"/>
  <c r="BF205" i="3"/>
  <c r="J206" i="2"/>
  <c r="J105" i="2"/>
  <c r="BF132" i="3"/>
  <c r="BF146" i="3"/>
  <c r="BF164" i="3"/>
  <c r="BF186" i="3"/>
  <c r="BF190" i="3"/>
  <c r="BF191" i="3"/>
  <c r="BF196" i="3"/>
  <c r="BF202" i="3"/>
  <c r="BF203" i="3"/>
  <c r="J92" i="3"/>
  <c r="BF131" i="3"/>
  <c r="BF158" i="3"/>
  <c r="BF183" i="3"/>
  <c r="BF193" i="3"/>
  <c r="BF200" i="3"/>
  <c r="BF201" i="3"/>
  <c r="BF204" i="3"/>
  <c r="BF206" i="3"/>
  <c r="BF207" i="3"/>
  <c r="BF129" i="3"/>
  <c r="BF133" i="3"/>
  <c r="BF134" i="3"/>
  <c r="BF148" i="3"/>
  <c r="BF155" i="3"/>
  <c r="BF177" i="3"/>
  <c r="BF184" i="3"/>
  <c r="BF198" i="3"/>
  <c r="BF210" i="3"/>
  <c r="BF135" i="3"/>
  <c r="BF138" i="3"/>
  <c r="BF139" i="3"/>
  <c r="BF159" i="3"/>
  <c r="BF165" i="3"/>
  <c r="BF174" i="3"/>
  <c r="BF178" i="3"/>
  <c r="BF181" i="3"/>
  <c r="BF192" i="3"/>
  <c r="BF197" i="3"/>
  <c r="BF199" i="3"/>
  <c r="BF209" i="3"/>
  <c r="E85" i="3"/>
  <c r="BF153" i="3"/>
  <c r="BF157" i="3"/>
  <c r="BF161" i="3"/>
  <c r="BF167" i="3"/>
  <c r="BF169" i="3"/>
  <c r="BF172" i="3"/>
  <c r="BF189" i="3"/>
  <c r="E85" i="2"/>
  <c r="J128" i="2"/>
  <c r="BF141" i="2"/>
  <c r="BF145" i="2"/>
  <c r="BF146" i="2"/>
  <c r="BF154" i="2"/>
  <c r="BF167" i="2"/>
  <c r="BF180" i="2"/>
  <c r="BF209" i="2"/>
  <c r="BF210" i="2"/>
  <c r="BF224" i="2"/>
  <c r="BF226" i="2"/>
  <c r="BF249" i="2"/>
  <c r="BF271" i="2"/>
  <c r="BF272" i="2"/>
  <c r="BF276" i="2"/>
  <c r="BF277" i="2"/>
  <c r="F131" i="2"/>
  <c r="BF137" i="2"/>
  <c r="BF149" i="2"/>
  <c r="BF151" i="2"/>
  <c r="BF153" i="2"/>
  <c r="BF162" i="2"/>
  <c r="BF168" i="2"/>
  <c r="BF169" i="2"/>
  <c r="BF179" i="2"/>
  <c r="BF186" i="2"/>
  <c r="BF195" i="2"/>
  <c r="BF200" i="2"/>
  <c r="BF201" i="2"/>
  <c r="BF233" i="2"/>
  <c r="BF242" i="2"/>
  <c r="BF250" i="2"/>
  <c r="BF251" i="2"/>
  <c r="BF252" i="2"/>
  <c r="BF263" i="2"/>
  <c r="BF264" i="2"/>
  <c r="BF266" i="2"/>
  <c r="BF285" i="2"/>
  <c r="BF289" i="2"/>
  <c r="BF147" i="2"/>
  <c r="BF156" i="2"/>
  <c r="BF170" i="2"/>
  <c r="BF175" i="2"/>
  <c r="BF181" i="2"/>
  <c r="BF190" i="2"/>
  <c r="BF194" i="2"/>
  <c r="BF202" i="2"/>
  <c r="BF204" i="2"/>
  <c r="BF213" i="2"/>
  <c r="BF215" i="2"/>
  <c r="BF218" i="2"/>
  <c r="BF240" i="2"/>
  <c r="BF241" i="2"/>
  <c r="BF248" i="2"/>
  <c r="BF253" i="2"/>
  <c r="BF260" i="2"/>
  <c r="BF269" i="2"/>
  <c r="BF270" i="2"/>
  <c r="BF281" i="2"/>
  <c r="BF283" i="2"/>
  <c r="BF139" i="2"/>
  <c r="BF163" i="2"/>
  <c r="BF165" i="2"/>
  <c r="BF174" i="2"/>
  <c r="BF178" i="2"/>
  <c r="BF185" i="2"/>
  <c r="BF189" i="2"/>
  <c r="BF193" i="2"/>
  <c r="BF196" i="2"/>
  <c r="BF208" i="2"/>
  <c r="BF222" i="2"/>
  <c r="BF223" i="2"/>
  <c r="BF234" i="2"/>
  <c r="BF235" i="2"/>
  <c r="BF237" i="2"/>
  <c r="BF238" i="2"/>
  <c r="BF243" i="2"/>
  <c r="BF247" i="2"/>
  <c r="BF256" i="2"/>
  <c r="BF274" i="2"/>
  <c r="BF275" i="2"/>
  <c r="BF278" i="2"/>
  <c r="BF280" i="2"/>
  <c r="BF291" i="2"/>
  <c r="BF292" i="2"/>
  <c r="J92" i="2"/>
  <c r="BF142" i="2"/>
  <c r="BF144" i="2"/>
  <c r="BF150" i="2"/>
  <c r="BF152" i="2"/>
  <c r="BF160" i="2"/>
  <c r="BF161" i="2"/>
  <c r="BF171" i="2"/>
  <c r="BF173" i="2"/>
  <c r="BF176" i="2"/>
  <c r="BF211" i="2"/>
  <c r="BF212" i="2"/>
  <c r="BF220" i="2"/>
  <c r="BF225" i="2"/>
  <c r="BF236" i="2"/>
  <c r="BF244" i="2"/>
  <c r="BF245" i="2"/>
  <c r="BF279" i="2"/>
  <c r="BF293" i="2"/>
  <c r="BF295" i="2"/>
  <c r="BF296" i="2"/>
  <c r="BF297" i="2"/>
  <c r="BF299" i="2"/>
  <c r="BF300" i="2"/>
  <c r="BF301" i="2"/>
  <c r="BF303" i="2"/>
  <c r="BF304" i="2"/>
  <c r="BF138" i="2"/>
  <c r="BF158" i="2"/>
  <c r="BF166" i="2"/>
  <c r="BF177" i="2"/>
  <c r="BF187" i="2"/>
  <c r="BF191" i="2"/>
  <c r="BF207" i="2"/>
  <c r="BF216" i="2"/>
  <c r="BF228" i="2"/>
  <c r="BF239" i="2"/>
  <c r="BF246" i="2"/>
  <c r="BF261" i="2"/>
  <c r="BF265" i="2"/>
  <c r="BF267" i="2"/>
  <c r="BF268" i="2"/>
  <c r="BF284" i="2"/>
  <c r="BF143" i="2"/>
  <c r="BF157" i="2"/>
  <c r="BF259" i="2"/>
  <c r="BF262" i="2"/>
  <c r="BF294" i="2"/>
  <c r="BF140" i="2"/>
  <c r="BF155" i="2"/>
  <c r="BF164" i="2"/>
  <c r="BF182" i="2"/>
  <c r="BF183" i="2"/>
  <c r="BF184" i="2"/>
  <c r="BF192" i="2"/>
  <c r="BF197" i="2"/>
  <c r="BF198" i="2"/>
  <c r="BF199" i="2"/>
  <c r="BF217" i="2"/>
  <c r="BF219" i="2"/>
  <c r="BF221" i="2"/>
  <c r="BF227" i="2"/>
  <c r="BF229" i="2"/>
  <c r="BF230" i="2"/>
  <c r="BF231" i="2"/>
  <c r="BF255" i="2"/>
  <c r="BF258" i="2"/>
  <c r="BF286" i="2"/>
  <c r="BF287" i="2"/>
  <c r="BF288" i="2"/>
  <c r="F36" i="3"/>
  <c r="BC96" i="1"/>
  <c r="F35" i="3"/>
  <c r="BB96" i="1" s="1"/>
  <c r="F33" i="3"/>
  <c r="AZ96" i="1"/>
  <c r="J33" i="3"/>
  <c r="AV96" i="1" s="1"/>
  <c r="F37" i="4"/>
  <c r="BD97" i="1"/>
  <c r="F33" i="2"/>
  <c r="AZ95" i="1" s="1"/>
  <c r="F35" i="4"/>
  <c r="BB97" i="1"/>
  <c r="F37" i="3"/>
  <c r="BD96" i="1" s="1"/>
  <c r="F33" i="4"/>
  <c r="AZ97" i="1"/>
  <c r="F35" i="2"/>
  <c r="BB95" i="1" s="1"/>
  <c r="J33" i="4"/>
  <c r="AV97" i="1"/>
  <c r="J33" i="2"/>
  <c r="AV95" i="1" s="1"/>
  <c r="F36" i="2"/>
  <c r="BC95" i="1"/>
  <c r="F36" i="4"/>
  <c r="BC97" i="1" s="1"/>
  <c r="F37" i="2"/>
  <c r="BD95" i="1"/>
  <c r="T125" i="3" l="1"/>
  <c r="P205" i="2"/>
  <c r="P135" i="2"/>
  <c r="P134" i="2"/>
  <c r="AU95" i="1" s="1"/>
  <c r="BK205" i="2"/>
  <c r="J205" i="2"/>
  <c r="J104" i="2"/>
  <c r="R135" i="2"/>
  <c r="P142" i="3"/>
  <c r="P125" i="3"/>
  <c r="AU96" i="1"/>
  <c r="BK135" i="2"/>
  <c r="BK134" i="2"/>
  <c r="J134" i="2"/>
  <c r="J96" i="2"/>
  <c r="T119" i="4"/>
  <c r="R205" i="2"/>
  <c r="R142" i="3"/>
  <c r="R125" i="3"/>
  <c r="T135" i="2"/>
  <c r="T134" i="2"/>
  <c r="BK120" i="4"/>
  <c r="J120" i="4"/>
  <c r="J97" i="4" s="1"/>
  <c r="BK125" i="3"/>
  <c r="J125" i="3"/>
  <c r="J96" i="3"/>
  <c r="F34" i="4"/>
  <c r="BA97" i="1"/>
  <c r="J34" i="2"/>
  <c r="AW95" i="1"/>
  <c r="AT95" i="1" s="1"/>
  <c r="F34" i="2"/>
  <c r="BA95" i="1"/>
  <c r="BC94" i="1"/>
  <c r="W32" i="1" s="1"/>
  <c r="BD94" i="1"/>
  <c r="W33" i="1"/>
  <c r="BB94" i="1"/>
  <c r="AX94" i="1" s="1"/>
  <c r="J34" i="4"/>
  <c r="AW97" i="1"/>
  <c r="AT97" i="1"/>
  <c r="AZ94" i="1"/>
  <c r="W29" i="1"/>
  <c r="J34" i="3"/>
  <c r="AW96" i="1"/>
  <c r="AT96" i="1" s="1"/>
  <c r="F34" i="3"/>
  <c r="BA96" i="1"/>
  <c r="R134" i="2" l="1"/>
  <c r="J135" i="2"/>
  <c r="J97" i="2"/>
  <c r="BK119" i="4"/>
  <c r="J119" i="4" s="1"/>
  <c r="J96" i="4" s="1"/>
  <c r="AU94" i="1"/>
  <c r="J30" i="2"/>
  <c r="AG95" i="1" s="1"/>
  <c r="J30" i="3"/>
  <c r="AG96" i="1"/>
  <c r="W31" i="1"/>
  <c r="AV94" i="1"/>
  <c r="AK29" i="1"/>
  <c r="AY94" i="1"/>
  <c r="BA94" i="1"/>
  <c r="AW94" i="1" s="1"/>
  <c r="AK30" i="1" s="1"/>
  <c r="J39" i="2" l="1"/>
  <c r="J39" i="3"/>
  <c r="AN96" i="1"/>
  <c r="AN95" i="1"/>
  <c r="W30" i="1"/>
  <c r="J30" i="4"/>
  <c r="AG97" i="1"/>
  <c r="AT94" i="1"/>
  <c r="J39" i="4" l="1"/>
  <c r="AN97" i="1"/>
  <c r="AG94" i="1"/>
  <c r="AK26" i="1"/>
  <c r="AK35" i="1"/>
  <c r="AN94" i="1" l="1"/>
</calcChain>
</file>

<file path=xl/sharedStrings.xml><?xml version="1.0" encoding="utf-8"?>
<sst xmlns="http://schemas.openxmlformats.org/spreadsheetml/2006/main" count="5079" uniqueCount="1244">
  <si>
    <t>Export Komplet</t>
  </si>
  <si>
    <t/>
  </si>
  <si>
    <t>2.0</t>
  </si>
  <si>
    <t>False</t>
  </si>
  <si>
    <t>{95eda85c-a70e-44f5-b168-db1ef6c2dca5}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</si>
  <si>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</si>
  <si>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</si>
  <si>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</si>
  <si>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</si>
  <si>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</si>
  <si>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</si>
  <si>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</si>
  <si>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12-11/2024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</si>
  <si>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</si>
  <si>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</si>
  <si>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Podpora rozvoja vidieckeho cestovného ruchu v obci Rimavské Janovce - pustatina SELEŠ</t>
  </si>
  <si>
    <t>JKSO:</t>
  </si>
  <si>
    <t>KS:</t>
  </si>
  <si>
    <t>Miesto:</t>
  </si>
  <si>
    <t>Rimavské Janovce</t>
  </si>
  <si>
    <t>Dátum:</t>
  </si>
  <si>
    <t>Objednávateľ:</t>
  </si>
  <si>
    <t>IČO:</t>
  </si>
  <si>
    <t>Ing. Kovács Peter, Rimavské Janovce</t>
  </si>
  <si>
    <t>IČ DPH:</t>
  </si>
  <si>
    <t>Zhotoviteľ:</t>
  </si>
  <si>
    <t>Vyplň údaj</t>
  </si>
  <si>
    <t>Projektant:</t>
  </si>
  <si>
    <t>StavoMat s.r.o., Rimavská Sobota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</si>
  <si>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</si>
  <si>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</si>
  <si>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</si>
  <si>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</si>
  <si>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</si>
  <si>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</si>
  <si>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</si>
  <si>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</si>
  <si>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</si>
  <si>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</si>
  <si>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</si>
  <si>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</si>
  <si>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</si>
  <si>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</si>
  <si>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</si>
  <si>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</si>
  <si>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</si>
  <si>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</si>
  <si>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</si>
  <si>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</si>
  <si>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</si>
  <si>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</si>
  <si>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</si>
  <si>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</si>
  <si>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</si>
  <si>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</si>
  <si>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</si>
  <si>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</si>
  <si>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</si>
  <si>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</si>
  <si>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</si>
  <si>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</si>
  <si>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</si>
  <si>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</si>
  <si>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</si>
  <si>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</si>
  <si>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</si>
  <si>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</si>
  <si>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</si>
  <si>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</si>
  <si>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</si>
  <si>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</si>
  <si>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</si>
  <si>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</si>
  <si>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</si>
  <si>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</si>
  <si>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</si>
  <si>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</si>
  <si>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</si>
  <si>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</si>
  <si>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12-11-1/2024</t>
  </si>
  <si>
    <t>Podpora rozvoja vidieckeho cestovného ruchu v obci Rimavské Janovce - pustatina SELEš - I. časť</t>
  </si>
  <si>
    <t>STA</t>
  </si>
  <si>
    <t>1</t>
  </si>
  <si>
    <t>{42e0ae62-1c2a-4b86-b3e2-e9a53671f167}</t>
  </si>
  <si>
    <t>12-11-2-1/2024</t>
  </si>
  <si>
    <t>Zdravotechnika</t>
  </si>
  <si>
    <t>{6d9f00ed-88a1-49a0-9149-a9927d48363a}</t>
  </si>
  <si>
    <t>12-11-2-2/2024</t>
  </si>
  <si>
    <t>Elektroinštalácia</t>
  </si>
  <si>
    <t>{8f45f641-5b13-4dde-af0d-1c14a4e0a8e6}</t>
  </si>
  <si>
    <t>KRYCÍ LIST ROZPOČTU</t>
  </si>
  <si>
    <t>Objekt:</t>
  </si>
  <si>
    <t>12-11-1/2024 - Podpora rozvoja vidieckeho cestovného ruchu v obci Rimavské Janovce - pustatina SELEš - I.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</si>
  <si>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</si>
  <si>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</si>
  <si>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</si>
  <si>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</si>
  <si>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</si>
  <si>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</si>
  <si>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</si>
  <si>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</si>
  <si>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</si>
  <si>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</si>
  <si>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</si>
  <si>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</si>
  <si>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</si>
  <si>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</si>
  <si>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</si>
  <si>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</si>
  <si>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</si>
  <si>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</si>
  <si>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</si>
  <si>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</si>
  <si>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</si>
  <si>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</si>
  <si>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</si>
  <si>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</si>
  <si>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</si>
  <si>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</si>
  <si>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</si>
  <si>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</si>
  <si>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</si>
  <si>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</si>
  <si>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</si>
  <si>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</si>
  <si>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</si>
  <si>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</si>
  <si>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</si>
  <si>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</si>
  <si>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</si>
  <si>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</si>
  <si>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</si>
  <si>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</si>
  <si>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</si>
  <si>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</si>
  <si>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</si>
  <si>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</si>
  <si>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</si>
  <si>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1220539252</t>
  </si>
  <si>
    <t>122201109.S</t>
  </si>
  <si>
    <t>Odkopávky a prekopávky nezapažené. Príplatok k cenám za lepivosť horniny 3</t>
  </si>
  <si>
    <t>1452491010</t>
  </si>
  <si>
    <t>3</t>
  </si>
  <si>
    <t>132201101.S</t>
  </si>
  <si>
    <t>Výkop ryhy do šírky 600 mm v horn.3 do 100 m3</t>
  </si>
  <si>
    <t>-816093958</t>
  </si>
  <si>
    <t>132201109.S</t>
  </si>
  <si>
    <t>Príplatok k cene za lepivosť pri hĺbení rýh šírky do 600 mm zapažených i nezapažených s urovnaním dna v hornine 3</t>
  </si>
  <si>
    <t>2044705898</t>
  </si>
  <si>
    <t>5</t>
  </si>
  <si>
    <t>133201101.S</t>
  </si>
  <si>
    <t>Výkop šachty zapaženej, hornina 3 do 100 m3</t>
  </si>
  <si>
    <t>1970001516</t>
  </si>
  <si>
    <t>6</t>
  </si>
  <si>
    <t>133201109.S</t>
  </si>
  <si>
    <t>Príplatok k cenám za lepivosť pri hĺbení šachiet zapažených i nezapažených v hornine 3</t>
  </si>
  <si>
    <t>-209479381</t>
  </si>
  <si>
    <t>7</t>
  </si>
  <si>
    <t>162201101.S</t>
  </si>
  <si>
    <t>Vodorovné premiestnenie výkopku z horniny 1-4 do 20m</t>
  </si>
  <si>
    <t>-1654584632</t>
  </si>
  <si>
    <t>8</t>
  </si>
  <si>
    <t>162501102.S</t>
  </si>
  <si>
    <t>Vodorovné premiestnenie výkopku po spevnenej ceste z horniny tr.1-4, do 100 m3 na vzdialenosť do 3000 m</t>
  </si>
  <si>
    <t>1050502769</t>
  </si>
  <si>
    <t>9</t>
  </si>
  <si>
    <t>162501105.S</t>
  </si>
  <si>
    <t>Vodorovné premiestnenie výkopku po spevnenej ceste z horniny tr.1-4, do 100 m3, príplatok k cene za každých ďalšich a začatých 1000 m</t>
  </si>
  <si>
    <t>-1918411378</t>
  </si>
  <si>
    <t>10</t>
  </si>
  <si>
    <t>167101101.S</t>
  </si>
  <si>
    <t>Nakladanie neuľahnutého výkopku z hornín tr.1-4 do 100 m3</t>
  </si>
  <si>
    <t>-1623566066</t>
  </si>
  <si>
    <t>11</t>
  </si>
  <si>
    <t>171201201.S</t>
  </si>
  <si>
    <t>Uloženie sypaniny na skládky do 100 m3</t>
  </si>
  <si>
    <t>-586014728</t>
  </si>
  <si>
    <t>Zakladanie</t>
  </si>
  <si>
    <t>12</t>
  </si>
  <si>
    <t>215901101.S</t>
  </si>
  <si>
    <t>Zhutnenie podložia z rastlej horniny 1 až 4 pod násypy, z hornina súdržných do 92 % PS a nesúdržných</t>
  </si>
  <si>
    <t>m2</t>
  </si>
  <si>
    <t>1107651978</t>
  </si>
  <si>
    <t>13</t>
  </si>
  <si>
    <t>271573001.S.1</t>
  </si>
  <si>
    <t>Násyp pod základové konštrukcie so zhutnením zo štrkopiesku fr.0-32 mm</t>
  </si>
  <si>
    <t>1098340419</t>
  </si>
  <si>
    <t>14</t>
  </si>
  <si>
    <t>273321311.S</t>
  </si>
  <si>
    <t>Betón základových dosiek, železový (bez výstuže), tr. C 16/20</t>
  </si>
  <si>
    <t>-2047259953</t>
  </si>
  <si>
    <t>15</t>
  </si>
  <si>
    <t>273351217.S</t>
  </si>
  <si>
    <t>Debnenie stien základových dosiek, zhotovenie-tradičné</t>
  </si>
  <si>
    <t>-673681061</t>
  </si>
  <si>
    <t>16</t>
  </si>
  <si>
    <t>273351218.S</t>
  </si>
  <si>
    <t>Debnenie stien základových dosiek, odstránenie-tradičné</t>
  </si>
  <si>
    <t>660575376</t>
  </si>
  <si>
    <t>17</t>
  </si>
  <si>
    <t>273362422.S</t>
  </si>
  <si>
    <t>Výstuž základových dosiek zo zvár. sietí KARI, priemer drôtu 6/6 mm, veľkosť oka 150x150 mm</t>
  </si>
  <si>
    <t>-416508774</t>
  </si>
  <si>
    <t>18</t>
  </si>
  <si>
    <t>274321312.S</t>
  </si>
  <si>
    <t>Betón základových pásov, železový (bez výstuže), tr. C 20/25</t>
  </si>
  <si>
    <t>-1367970120</t>
  </si>
  <si>
    <t>19</t>
  </si>
  <si>
    <t>274361821.S</t>
  </si>
  <si>
    <t>Výstuž základových pásov z ocele B500 (10505)</t>
  </si>
  <si>
    <t>t</t>
  </si>
  <si>
    <t>-1629855771</t>
  </si>
  <si>
    <t>275313612.S</t>
  </si>
  <si>
    <t>Betón základových pätiek, prostý tr. C 20/25</t>
  </si>
  <si>
    <t>-1361573330</t>
  </si>
  <si>
    <t>21</t>
  </si>
  <si>
    <t>275361821.S</t>
  </si>
  <si>
    <t>Výstuž základových pätiek z ocele B500 (10505)</t>
  </si>
  <si>
    <t>808862475</t>
  </si>
  <si>
    <t>Zvislé a kompletné konštrukcie</t>
  </si>
  <si>
    <t>22</t>
  </si>
  <si>
    <t>314275226</t>
  </si>
  <si>
    <t>Komínová zostava Schiedel UNI ADVANCED, s prefabrikovanou pätou, jednoprieduchová, DN 180/45° výšky 7 m</t>
  </si>
  <si>
    <t>súb.</t>
  </si>
  <si>
    <t>-866541711</t>
  </si>
  <si>
    <t>23</t>
  </si>
  <si>
    <t>317160151.S</t>
  </si>
  <si>
    <t>Keramický preklad nenosný šírky 115 mm, výšky 71 mm, dĺžky 1000 mm</t>
  </si>
  <si>
    <t>ks</t>
  </si>
  <si>
    <t>591821088</t>
  </si>
  <si>
    <t>24</t>
  </si>
  <si>
    <t>317160172.S</t>
  </si>
  <si>
    <t>Keramický preklad nenosný šírky 145 mm, výšky 71 mm, dĺžky 1250 mm</t>
  </si>
  <si>
    <t>-190315601</t>
  </si>
  <si>
    <t>25</t>
  </si>
  <si>
    <t>317160332.S</t>
  </si>
  <si>
    <t>Keramický preklad nosný šírky 75 mm, výšky 238 mm, dĺžky 1250 mm</t>
  </si>
  <si>
    <t>334336205</t>
  </si>
  <si>
    <t>26</t>
  </si>
  <si>
    <t>317160333.S</t>
  </si>
  <si>
    <t>Keramický preklad nosný šírky 75 mm, výšky 238 mm, dĺžky 1500 mm</t>
  </si>
  <si>
    <t>-1174526173</t>
  </si>
  <si>
    <t>27</t>
  </si>
  <si>
    <t>317160335.S</t>
  </si>
  <si>
    <t>Keramický preklad nosný šírky 75 mm, výšky 238 mm, dĺžky 2000 mm</t>
  </si>
  <si>
    <t>399868892</t>
  </si>
  <si>
    <t>28</t>
  </si>
  <si>
    <t>317321315.S</t>
  </si>
  <si>
    <t>Betón prekladov železový (bez výstuže) tr. C 20/25</t>
  </si>
  <si>
    <t>-62950932</t>
  </si>
  <si>
    <t>29</t>
  </si>
  <si>
    <t>317351107.S</t>
  </si>
  <si>
    <t>Debnenie prekladu  vrátane podpornej konštrukcie výšky do 4 m zhotovenie</t>
  </si>
  <si>
    <t>1626409204</t>
  </si>
  <si>
    <t>30</t>
  </si>
  <si>
    <t>317351108.S</t>
  </si>
  <si>
    <t>Debnenie prekladu  vrátane podpornej konštrukcie výšky do 4 m odstránenie</t>
  </si>
  <si>
    <t>-1326793560</t>
  </si>
  <si>
    <t>31</t>
  </si>
  <si>
    <t>317361821.S</t>
  </si>
  <si>
    <t>Výstuž prekladov z ocele B500 (10505)</t>
  </si>
  <si>
    <t>-459446267</t>
  </si>
  <si>
    <t>32</t>
  </si>
  <si>
    <t>342231312.S</t>
  </si>
  <si>
    <t>Priečky a múriky z tehál pálených plných rozmeru 290x140x65 mm, hr. 140 mm, na maltu MVC</t>
  </si>
  <si>
    <t>-2111196461</t>
  </si>
  <si>
    <t>33</t>
  </si>
  <si>
    <t>342240131.S</t>
  </si>
  <si>
    <t>Priečky z tehál pálených dierovaných brúsených na pero a drážku hrúbky 100 mm, na maltu pre tenké škáry</t>
  </si>
  <si>
    <t>320075550</t>
  </si>
  <si>
    <t>Úpravy povrchov, podlahy, osadenie</t>
  </si>
  <si>
    <t>34</t>
  </si>
  <si>
    <t>612460111.S</t>
  </si>
  <si>
    <t>Príprava vnútorného podkladu stien na silno a nerovnomerne nasiakavé podklady regulátorom nasiakavosti</t>
  </si>
  <si>
    <t>-338823597</t>
  </si>
  <si>
    <t>35</t>
  </si>
  <si>
    <t>612460121.S</t>
  </si>
  <si>
    <t>Príprava vnútorného podkladu stien penetráciou základnou</t>
  </si>
  <si>
    <t>1063821043</t>
  </si>
  <si>
    <t>36</t>
  </si>
  <si>
    <t>612460272.S</t>
  </si>
  <si>
    <t>Vnútorná omietka stien sadrová, hr. 10 mm</t>
  </si>
  <si>
    <t>-439914106</t>
  </si>
  <si>
    <t>37</t>
  </si>
  <si>
    <t>612460303.S</t>
  </si>
  <si>
    <t>Vnútorná stierka stien sadrová, hr. 3 mm</t>
  </si>
  <si>
    <t>-1736857906</t>
  </si>
  <si>
    <t>38</t>
  </si>
  <si>
    <t>612481119.S</t>
  </si>
  <si>
    <t>Potiahnutie vnútorných stien sklotextilnou mriežkou s celoplošným prilepením</t>
  </si>
  <si>
    <t>357980469</t>
  </si>
  <si>
    <t>39</t>
  </si>
  <si>
    <t>622460111.S</t>
  </si>
  <si>
    <t>Príprava vonkajšieho podkladu stien na silno a nerovnomerne nasiakavé podklady regulátorom nasiakavosti</t>
  </si>
  <si>
    <t>-590119599</t>
  </si>
  <si>
    <t>40</t>
  </si>
  <si>
    <t>622460125.S</t>
  </si>
  <si>
    <t>Príprava vonkajšieho podkladu stien penetráciou pod nátery a maľby</t>
  </si>
  <si>
    <t>-653266268</t>
  </si>
  <si>
    <t>41</t>
  </si>
  <si>
    <t>622481119.S</t>
  </si>
  <si>
    <t>Potiahnutie vonkajších stien sklotextilnou mriežkou s celoplošným prilepením</t>
  </si>
  <si>
    <t>577455767</t>
  </si>
  <si>
    <t>42</t>
  </si>
  <si>
    <t>622491310.S</t>
  </si>
  <si>
    <t>Fasádny náter silikátový, dvojnásobný</t>
  </si>
  <si>
    <t>1487952867</t>
  </si>
  <si>
    <t>43</t>
  </si>
  <si>
    <t>625250553.S</t>
  </si>
  <si>
    <t>Kontaktný zatepľovací systém soklovej alebo vodou namáhanej časti hr. 150 mm, skrutkovacie kotvy</t>
  </si>
  <si>
    <t>461442190</t>
  </si>
  <si>
    <t>44</t>
  </si>
  <si>
    <t>625250710.S</t>
  </si>
  <si>
    <t>Kontaktný zatepľovací systém z minerálnej vlny hr. 150 mm, skrutkovacie kotvy</t>
  </si>
  <si>
    <t>1061198273</t>
  </si>
  <si>
    <t>45</t>
  </si>
  <si>
    <t>625250761.S</t>
  </si>
  <si>
    <t>Kontaktný zatepľovací systém ostenia z minerálnej vlny hr. 20 mm</t>
  </si>
  <si>
    <t>-624982493</t>
  </si>
  <si>
    <t>46</t>
  </si>
  <si>
    <t>632001021.S</t>
  </si>
  <si>
    <t>Zhotovenie okrajovej dilatačnej pásky z PE</t>
  </si>
  <si>
    <t>m</t>
  </si>
  <si>
    <t>1148900760</t>
  </si>
  <si>
    <t>47</t>
  </si>
  <si>
    <t>M</t>
  </si>
  <si>
    <t>283320004800.S</t>
  </si>
  <si>
    <t>Okrajová dilatačná páska z PE 100/5 mm bez fólie na oddilatovanie poterov od stenových konštrukcií</t>
  </si>
  <si>
    <t>1401511341</t>
  </si>
  <si>
    <t>48</t>
  </si>
  <si>
    <t>632452219.S</t>
  </si>
  <si>
    <t>Cementový poter, pevnosti v tlaku 20 MPa, hr. 50 mm</t>
  </si>
  <si>
    <t>-857501409</t>
  </si>
  <si>
    <t>Ostatné konštrukcie a práce-búranie</t>
  </si>
  <si>
    <t>49</t>
  </si>
  <si>
    <t>941941031.S</t>
  </si>
  <si>
    <t>Montáž lešenia ľahkého pracovného radového s podlahami šírky od 0,80 do 1,00 m, výšky do 10 m</t>
  </si>
  <si>
    <t>1631863967</t>
  </si>
  <si>
    <t>50</t>
  </si>
  <si>
    <t>941941191.S</t>
  </si>
  <si>
    <t>Príplatok za prvý a každý ďalší i začatý mesiac použitia lešenia ľahkého pracovného radového s podlahami šírky od 0,80 do 1,00 m, výšky do 10 m</t>
  </si>
  <si>
    <t>-333974824</t>
  </si>
  <si>
    <t>51</t>
  </si>
  <si>
    <t>941941831.S</t>
  </si>
  <si>
    <t>Demontáž lešenia ľahkého pracovného radového s podlahami šírky nad 0,80 do 1,00 m, výšky do 10 m</t>
  </si>
  <si>
    <t>-1646810827</t>
  </si>
  <si>
    <t>52</t>
  </si>
  <si>
    <t>941955002.S</t>
  </si>
  <si>
    <t>Lešenie ľahké pracovné pomocné s výškou lešeňovej podlahy nad 1,20 do 1,90 m</t>
  </si>
  <si>
    <t>1018423847</t>
  </si>
  <si>
    <t>53</t>
  </si>
  <si>
    <t>953945314.S</t>
  </si>
  <si>
    <t>Hliníkový soklový profil šírky 153 mm</t>
  </si>
  <si>
    <t>-147287709</t>
  </si>
  <si>
    <t>54</t>
  </si>
  <si>
    <t>953995401.S</t>
  </si>
  <si>
    <t>Nasadzovacia lišta (okapnička) na soklový profil s integrovanou mriežkou</t>
  </si>
  <si>
    <t>1776038194</t>
  </si>
  <si>
    <t>55</t>
  </si>
  <si>
    <t>953995406.S</t>
  </si>
  <si>
    <t>Okenný a dverový začisťovací profil</t>
  </si>
  <si>
    <t>539917352</t>
  </si>
  <si>
    <t>56</t>
  </si>
  <si>
    <t>953995411.S</t>
  </si>
  <si>
    <t>Nadokenný profil so skrytou okapničkou</t>
  </si>
  <si>
    <t>1903939190</t>
  </si>
  <si>
    <t>57</t>
  </si>
  <si>
    <t>953995416.S</t>
  </si>
  <si>
    <t>Parapetný profil s integrovanou sieťovinou</t>
  </si>
  <si>
    <t>-523636996</t>
  </si>
  <si>
    <t>58</t>
  </si>
  <si>
    <t>953995421.S</t>
  </si>
  <si>
    <t>Rohový profil s integrovanou sieťovinou - pevný</t>
  </si>
  <si>
    <t>905968296</t>
  </si>
  <si>
    <t>59</t>
  </si>
  <si>
    <t>962032231.S</t>
  </si>
  <si>
    <t>Búranie muriva alebo vybúranie otvorov plochy nad 4 m2 nadzákladového z tehál pálených, vápenopieskových, cementových na maltu,  -1,90500t</t>
  </si>
  <si>
    <t>-1594115959</t>
  </si>
  <si>
    <t>60</t>
  </si>
  <si>
    <t>963051113.S</t>
  </si>
  <si>
    <t>Búranie železobetónových stropov doskových hr.nad 80 mm,  -2,40000t</t>
  </si>
  <si>
    <t>234427558</t>
  </si>
  <si>
    <t>61</t>
  </si>
  <si>
    <t>968061115.S</t>
  </si>
  <si>
    <t>Demontáž okien drevených, 1 bm obvodu - 0,008t</t>
  </si>
  <si>
    <t>-1263289110</t>
  </si>
  <si>
    <t>62</t>
  </si>
  <si>
    <t>968061116.S</t>
  </si>
  <si>
    <t>Demontáž dverí drevených vchodových, 1 bm obvodu - 0,012t</t>
  </si>
  <si>
    <t>-907465471</t>
  </si>
  <si>
    <t>99</t>
  </si>
  <si>
    <t>Presun hmôt HSV</t>
  </si>
  <si>
    <t>63</t>
  </si>
  <si>
    <t>998011002.S</t>
  </si>
  <si>
    <t>Presun hmôt pre budovy (801, 803, 812), zvislá konštr. z tehál, tvárnic, z kovu výšky do 12 m</t>
  </si>
  <si>
    <t>-836023208</t>
  </si>
  <si>
    <t>PSV</t>
  </si>
  <si>
    <t>Práce a dodávky PSV</t>
  </si>
  <si>
    <t>711</t>
  </si>
  <si>
    <t>Izolácie proti vode a vlhkosti</t>
  </si>
  <si>
    <t>64</t>
  </si>
  <si>
    <t>711133001.S</t>
  </si>
  <si>
    <t>Zhotovenie izolácie proti zemnej vlhkosti PVC fóliou položenou voľne na vodorovnej ploche so zvarením spoju</t>
  </si>
  <si>
    <t>711369824</t>
  </si>
  <si>
    <t>65</t>
  </si>
  <si>
    <t>283220000400.S</t>
  </si>
  <si>
    <t>Hydroizolačná fólia PVC-P, hr. 2 mm, izolácia základov proti zemnej vlhkosti, tlakovej vode, radónu</t>
  </si>
  <si>
    <t>1670089689</t>
  </si>
  <si>
    <t>66</t>
  </si>
  <si>
    <t>711210120.S</t>
  </si>
  <si>
    <t>Zhotovenie dvojnásobného izol. náteru pod keramické obklady v interiéri na ploche vodorovnej</t>
  </si>
  <si>
    <t>1502565930</t>
  </si>
  <si>
    <t>67</t>
  </si>
  <si>
    <t>245660000550.S</t>
  </si>
  <si>
    <t>Náter hydroizolačný tekutá vodonepriepustná membrána na báze živice</t>
  </si>
  <si>
    <t>kg</t>
  </si>
  <si>
    <t>-775617321</t>
  </si>
  <si>
    <t>68</t>
  </si>
  <si>
    <t>711210125.S</t>
  </si>
  <si>
    <t>Zhotovenie dvojnásobného izol. náteru pod keramické obklady v interiéri na ploche zvislej</t>
  </si>
  <si>
    <t>-812460843</t>
  </si>
  <si>
    <t>69</t>
  </si>
  <si>
    <t>1563572202</t>
  </si>
  <si>
    <t>70</t>
  </si>
  <si>
    <t>998711202.S</t>
  </si>
  <si>
    <t>Presun hmôt pre izoláciu proti vode v objektoch výšky nad 6 do 12 m</t>
  </si>
  <si>
    <t>%</t>
  </si>
  <si>
    <t>1339552454</t>
  </si>
  <si>
    <t>713</t>
  </si>
  <si>
    <t>Izolácie tepelné</t>
  </si>
  <si>
    <t>71</t>
  </si>
  <si>
    <t>713122131.S</t>
  </si>
  <si>
    <t>Montáž tepelnej izolácie podláh polystyrénom, kladeným do lepidla</t>
  </si>
  <si>
    <t>-1570790924</t>
  </si>
  <si>
    <t>72</t>
  </si>
  <si>
    <t>283750019800.S</t>
  </si>
  <si>
    <t>Univerzálna doska XPS hr. 60 mm, obojstranne povrchovo upravená doska vystužená sklotextilnou mriežkou a pokrytá maltou</t>
  </si>
  <si>
    <t>-1989910155</t>
  </si>
  <si>
    <t>73</t>
  </si>
  <si>
    <t>713131133.S</t>
  </si>
  <si>
    <t>Montáž tepelnej izolácie stien minerálnou vlnou, bodovým prilepením</t>
  </si>
  <si>
    <t>687958872</t>
  </si>
  <si>
    <t>74</t>
  </si>
  <si>
    <t>631440042000.S</t>
  </si>
  <si>
    <t>Doska z minerálnej vlny hr. 100 mm, izolácia pre nezaťažené ľahké priečky, šikmé strechy, stropy, podhľady</t>
  </si>
  <si>
    <t>752603571</t>
  </si>
  <si>
    <t>75</t>
  </si>
  <si>
    <t>713131134.S</t>
  </si>
  <si>
    <t>Montáž tepelnej izolácie stien minerálnou vlnou, vložením voľne v jednej vrstve</t>
  </si>
  <si>
    <t>862463566</t>
  </si>
  <si>
    <t>76</t>
  </si>
  <si>
    <t>535347949</t>
  </si>
  <si>
    <t>77</t>
  </si>
  <si>
    <t>713131143.S</t>
  </si>
  <si>
    <t>Montáž parotesnej fólie na steny</t>
  </si>
  <si>
    <t>2026066382</t>
  </si>
  <si>
    <t>78</t>
  </si>
  <si>
    <t>283230006700.S</t>
  </si>
  <si>
    <t>Parozábrana š. 1,5 m, hliníková vrstva uložená medzi vysoko transparentnou PES fóliou a PE fóliou s vystužujúcou mriežkou (180g/m2)</t>
  </si>
  <si>
    <t>1106981997</t>
  </si>
  <si>
    <t>79</t>
  </si>
  <si>
    <t>713131144.S</t>
  </si>
  <si>
    <t>Montáž paropriepustnej fólie na steny</t>
  </si>
  <si>
    <t>-123597427</t>
  </si>
  <si>
    <t>80</t>
  </si>
  <si>
    <t>283230005900.S</t>
  </si>
  <si>
    <t>Poistná hydroizolačná paropriepustná fólia, plošná hmotnosť 270 g/m2</t>
  </si>
  <si>
    <t>863505728</t>
  </si>
  <si>
    <t>81</t>
  </si>
  <si>
    <t>713161500.S.1</t>
  </si>
  <si>
    <t>Montáž tepelnej izolácie striech šikmých kladená voľne pod krokvy hr. do 10 cm</t>
  </si>
  <si>
    <t>1995893827</t>
  </si>
  <si>
    <t>82</t>
  </si>
  <si>
    <t>631440003900.S</t>
  </si>
  <si>
    <t>Doska z minerálnej vlny hr. 80 mm, izolácia pre šikmé strechy, nezaťažené stropy, priečky</t>
  </si>
  <si>
    <t>-455238322</t>
  </si>
  <si>
    <t>83</t>
  </si>
  <si>
    <t>713161510.S</t>
  </si>
  <si>
    <t>Montáž tepelnej izolácie striech šikmých kladená voľne medzi krokvy hr. nad 10 cm</t>
  </si>
  <si>
    <t>289934672</t>
  </si>
  <si>
    <t>84</t>
  </si>
  <si>
    <t>631440004100.S</t>
  </si>
  <si>
    <t>Doska z minerálnej vlny hr. 120 mm, izolácia pre šikmé strechy, nezaťažené stropy, priečky</t>
  </si>
  <si>
    <t>-472569528</t>
  </si>
  <si>
    <t>85</t>
  </si>
  <si>
    <t>713291121.S</t>
  </si>
  <si>
    <t>Montáž izolácie tepelnej - parotesná zábrana stropov fóliou</t>
  </si>
  <si>
    <t>191122435</t>
  </si>
  <si>
    <t>86</t>
  </si>
  <si>
    <t>283290004000.S</t>
  </si>
  <si>
    <t>Parozábrana, plošná hmotnosť 140 g/m2</t>
  </si>
  <si>
    <t>442989790</t>
  </si>
  <si>
    <t>87</t>
  </si>
  <si>
    <t>998713202.S</t>
  </si>
  <si>
    <t>Presun hmôt pre izolácie tepelné v objektoch výšky nad 6 m do 12 m</t>
  </si>
  <si>
    <t>-181186314</t>
  </si>
  <si>
    <t>762</t>
  </si>
  <si>
    <t>Konštrukcie tesárske</t>
  </si>
  <si>
    <t>88</t>
  </si>
  <si>
    <t>762332110.S</t>
  </si>
  <si>
    <t>Montáž viazaných konštrukcií krovov striech z reziva priemernej plochy do 120 cm2</t>
  </si>
  <si>
    <t>-1584297535</t>
  </si>
  <si>
    <t>89</t>
  </si>
  <si>
    <t>605470000400.S</t>
  </si>
  <si>
    <t>Hranoly drevené zo smreku, nehobľované, masív, sušené 14±2%, triedy 3A STN 480055, bez defektov, hniloby, hrčí</t>
  </si>
  <si>
    <t>1001274907</t>
  </si>
  <si>
    <t>90</t>
  </si>
  <si>
    <t>762332140.S</t>
  </si>
  <si>
    <t>Montáž viazaných konštrukcií krovov striech z reziva priemernej plochy 288 - 450 cm2</t>
  </si>
  <si>
    <t>-1299772854</t>
  </si>
  <si>
    <t>91</t>
  </si>
  <si>
    <t>217176522</t>
  </si>
  <si>
    <t>92</t>
  </si>
  <si>
    <t>762341022.S</t>
  </si>
  <si>
    <t>Montáž debnenia odkvapov z tatranského profilu pre všetky druhy striech</t>
  </si>
  <si>
    <t>1214906603</t>
  </si>
  <si>
    <t>93</t>
  </si>
  <si>
    <t>611920005900.S</t>
  </si>
  <si>
    <t>Drevený obklad tatranský profil, hrúbka 17 mm, šírka 150 mm, smrek, I. trieda</t>
  </si>
  <si>
    <t>1417922794</t>
  </si>
  <si>
    <t>94</t>
  </si>
  <si>
    <t>762341032.S</t>
  </si>
  <si>
    <t>Montáž debnenia štítových hrán z tatranského profilu pre všetky druhy striech</t>
  </si>
  <si>
    <t>-898872678</t>
  </si>
  <si>
    <t>95</t>
  </si>
  <si>
    <t>1672608383</t>
  </si>
  <si>
    <t>96</t>
  </si>
  <si>
    <t>762341201.S</t>
  </si>
  <si>
    <t>Montáž latovania jednoduchých striech pre sklon do 60°</t>
  </si>
  <si>
    <t>-1992871874</t>
  </si>
  <si>
    <t>97</t>
  </si>
  <si>
    <t>605430000203.S</t>
  </si>
  <si>
    <t>Laty a lišty z mäkkého reziva neopracované omietané impregnované akosť I</t>
  </si>
  <si>
    <t>-1379554882</t>
  </si>
  <si>
    <t>98</t>
  </si>
  <si>
    <t>762341251.S</t>
  </si>
  <si>
    <t>Montáž kontralát pre sklon do 22°</t>
  </si>
  <si>
    <t>2099029095</t>
  </si>
  <si>
    <t>355659607</t>
  </si>
  <si>
    <t>100</t>
  </si>
  <si>
    <t>762354103.S</t>
  </si>
  <si>
    <t>Montáž strešných vikierov z nehobľovaného reziva nad 144 cm2 do 224 cm2</t>
  </si>
  <si>
    <t>-1475710990</t>
  </si>
  <si>
    <t>101</t>
  </si>
  <si>
    <t>1655602154</t>
  </si>
  <si>
    <t>102</t>
  </si>
  <si>
    <t>762395000.S</t>
  </si>
  <si>
    <t>Spojovacie prostriedky pre viazané konštrukcie krovov, debnenie a laťovanie, nadstrešné konštr., spádové kliny - svorky, dosky, klince, pásová oceľ, vruty</t>
  </si>
  <si>
    <t>-1454003513</t>
  </si>
  <si>
    <t>103</t>
  </si>
  <si>
    <t>762841210.S</t>
  </si>
  <si>
    <t>Montáž podbíjania stropov a striech rovných z hobľovaných dosiek na zraz, vrátane olištovania škár</t>
  </si>
  <si>
    <t>-975403189</t>
  </si>
  <si>
    <t>104</t>
  </si>
  <si>
    <t>1888174270</t>
  </si>
  <si>
    <t>105</t>
  </si>
  <si>
    <t>-833987132</t>
  </si>
  <si>
    <t>106</t>
  </si>
  <si>
    <t>611920007000.S</t>
  </si>
  <si>
    <t>Drevený obklad tatranský profil, hrúbka 15 mm, šírka 121 mm, smrek, I. trieda</t>
  </si>
  <si>
    <t>-1764996497</t>
  </si>
  <si>
    <t>107</t>
  </si>
  <si>
    <t>762895000.S</t>
  </si>
  <si>
    <t>Spojovacie prostriedky pre záklop, stropnice, podbíjanie - klince, svorky</t>
  </si>
  <si>
    <t>2111305435</t>
  </si>
  <si>
    <t>108</t>
  </si>
  <si>
    <t>998762202.S</t>
  </si>
  <si>
    <t>Presun hmôt pre konštrukcie tesárske v objektoch výšky do 12 m</t>
  </si>
  <si>
    <t>-2058815910</t>
  </si>
  <si>
    <t>763</t>
  </si>
  <si>
    <t>Konštrukcie - drevostavby</t>
  </si>
  <si>
    <t>109</t>
  </si>
  <si>
    <t>763147111.S</t>
  </si>
  <si>
    <t>Obklad steny sadrokartónom hr. konštrukcie 25 mm, doska štandardná 12,5 mm</t>
  </si>
  <si>
    <t>-1709203243</t>
  </si>
  <si>
    <t>110</t>
  </si>
  <si>
    <t>998763201.S</t>
  </si>
  <si>
    <t>Presun hmôt pre drevostavby v objektoch výšky do 12 m</t>
  </si>
  <si>
    <t>904033839</t>
  </si>
  <si>
    <t>764</t>
  </si>
  <si>
    <t>Konštrukcie klampiarske</t>
  </si>
  <si>
    <t>111</t>
  </si>
  <si>
    <t>764171231.S</t>
  </si>
  <si>
    <t>Záveterná lišta pozink farebný, r.š. do 370 mm, sklon strechy do 30°</t>
  </si>
  <si>
    <t>458878588</t>
  </si>
  <si>
    <t>112</t>
  </si>
  <si>
    <t>764171244.S</t>
  </si>
  <si>
    <t>Lemovanie múru bočné pozink farebný, r.š. do 310 mm, sklon strechy do 30°</t>
  </si>
  <si>
    <t>843861415</t>
  </si>
  <si>
    <t>113</t>
  </si>
  <si>
    <t>764171271.S</t>
  </si>
  <si>
    <t>Lemovanie komína na ploche z PZf plechu</t>
  </si>
  <si>
    <t>-2104973518</t>
  </si>
  <si>
    <t>114</t>
  </si>
  <si>
    <t>764352810.S</t>
  </si>
  <si>
    <t>Demontáž žľabov pododkvapových polkruhových so sklonom do 30st. rš 330 mm,  -0,00330t</t>
  </si>
  <si>
    <t>-1855120382</t>
  </si>
  <si>
    <t>115</t>
  </si>
  <si>
    <t>764453842.S</t>
  </si>
  <si>
    <t>Demontáž odpadového kolena horného dvojitého 75 mm 100 mm,  -0,00210t</t>
  </si>
  <si>
    <t>-1219198495</t>
  </si>
  <si>
    <t>116</t>
  </si>
  <si>
    <t>764454801.S</t>
  </si>
  <si>
    <t>Demontáž odpadových rúr kruhových, s priemerom 75 a 100 mm,  -0,00226t</t>
  </si>
  <si>
    <t>1015433865</t>
  </si>
  <si>
    <t>117</t>
  </si>
  <si>
    <t>764456852.S</t>
  </si>
  <si>
    <t>Demontáž odpadového kolena výtokového kruhového, s priemerom 75 a 100 mm,  -0,00069t</t>
  </si>
  <si>
    <t>-483639029</t>
  </si>
  <si>
    <t>118</t>
  </si>
  <si>
    <t>764711114.S</t>
  </si>
  <si>
    <t>Oplechovanie parapetov zo zvitkov pozink farebný, r.š. 250 mm</t>
  </si>
  <si>
    <t>32514777</t>
  </si>
  <si>
    <t>119</t>
  </si>
  <si>
    <t>764711115.S</t>
  </si>
  <si>
    <t>Oplechovanie parapetov zo zvitkov pozink farebný, r.š. 330 mm</t>
  </si>
  <si>
    <t>-863868423</t>
  </si>
  <si>
    <t>120</t>
  </si>
  <si>
    <t>764751112.S</t>
  </si>
  <si>
    <t>Zvodová rúra kruhová pozink farebný vrátane príslušenstva, priemer 100 mm</t>
  </si>
  <si>
    <t>177157842</t>
  </si>
  <si>
    <t>121</t>
  </si>
  <si>
    <t>764751132.S</t>
  </si>
  <si>
    <t>Koleno zvodovej rúry pozink farebný, priemer 100 mm</t>
  </si>
  <si>
    <t>747371833</t>
  </si>
  <si>
    <t>122</t>
  </si>
  <si>
    <t>764751142.S</t>
  </si>
  <si>
    <t>Koleno výtokové zvodovej rúry pozink farebný, priemer 100 mm</t>
  </si>
  <si>
    <t>368707398</t>
  </si>
  <si>
    <t>123</t>
  </si>
  <si>
    <t>764761122.S</t>
  </si>
  <si>
    <t>Žľab pododkvapový polkruhový pozink farebný vrátane čela, hákov, rohov, kútov, r.š. 330 mm</t>
  </si>
  <si>
    <t>1501606634</t>
  </si>
  <si>
    <t>124</t>
  </si>
  <si>
    <t>764761232.S</t>
  </si>
  <si>
    <t>Kotlík žľabový oválny pozink farebný, rozmer (r.š./D) 330/100 mm</t>
  </si>
  <si>
    <t>1655962698</t>
  </si>
  <si>
    <t>125</t>
  </si>
  <si>
    <t>998764202.S</t>
  </si>
  <si>
    <t>Presun hmôt pre konštrukcie klampiarske v objektoch výšky nad 6 do 12 m</t>
  </si>
  <si>
    <t>1884898765</t>
  </si>
  <si>
    <t>765</t>
  </si>
  <si>
    <t>Konštrukcie - krytiny tvrdé</t>
  </si>
  <si>
    <t>126</t>
  </si>
  <si>
    <t>765331621.S</t>
  </si>
  <si>
    <t>Prirezanie a uchytenie rezaných škridiel betónových, sklon do 35°</t>
  </si>
  <si>
    <t>2123102875</t>
  </si>
  <si>
    <t>127</t>
  </si>
  <si>
    <t>765331701.S</t>
  </si>
  <si>
    <t>Štítová hrana z okrajových škridiel pre betónovú krytinu drážkovú</t>
  </si>
  <si>
    <t>2098946962</t>
  </si>
  <si>
    <t>128</t>
  </si>
  <si>
    <t>765332001.S</t>
  </si>
  <si>
    <t>Betónová krytina drážková, jednoduchých striech, sklon do 35°</t>
  </si>
  <si>
    <t>-1878329765</t>
  </si>
  <si>
    <t>129</t>
  </si>
  <si>
    <t>765332165.S</t>
  </si>
  <si>
    <t>Úžľabie - hliníkový pás, r.š. 500 mm</t>
  </si>
  <si>
    <t>1854013776</t>
  </si>
  <si>
    <t>130</t>
  </si>
  <si>
    <t>765332561.S</t>
  </si>
  <si>
    <t>Protisnehový hák pre krytinu betónovú</t>
  </si>
  <si>
    <t>-2063680887</t>
  </si>
  <si>
    <t>131</t>
  </si>
  <si>
    <t>765334501.S</t>
  </si>
  <si>
    <t>Hrebeň s použitím vetracieho pásu so samolepiacim okrajom pre betónovú krytinu, sklon do 35°</t>
  </si>
  <si>
    <t>437220051</t>
  </si>
  <si>
    <t>132</t>
  </si>
  <si>
    <t>765901343.S</t>
  </si>
  <si>
    <t>Strešná fólia paropriepustná, na krokvy, sklon do 35°, plošná hmotnosť 140 g/m2</t>
  </si>
  <si>
    <t>-1017687199</t>
  </si>
  <si>
    <t>133</t>
  </si>
  <si>
    <t>998765202.S</t>
  </si>
  <si>
    <t>Presun hmôt pre tvrdé krytiny v objektoch výšky nad 6 do 12 m</t>
  </si>
  <si>
    <t>-752730848</t>
  </si>
  <si>
    <t>771</t>
  </si>
  <si>
    <t>Podlahy z dlaždíc</t>
  </si>
  <si>
    <t>134</t>
  </si>
  <si>
    <t>771415004.S</t>
  </si>
  <si>
    <t>Montáž soklíkov z obkladačiek do tmelu veľ. 300 x 80 mm</t>
  </si>
  <si>
    <t>380260919</t>
  </si>
  <si>
    <t>135</t>
  </si>
  <si>
    <t>597640006300.S</t>
  </si>
  <si>
    <t>Sokel keramický, lxvxhr 298x80x9 mm</t>
  </si>
  <si>
    <t>49800542</t>
  </si>
  <si>
    <t>136</t>
  </si>
  <si>
    <t>771551030.S</t>
  </si>
  <si>
    <t>Montáž podláh z dlaždíc terazzových kladených do malty 300 x 300 mm</t>
  </si>
  <si>
    <t>527745561</t>
  </si>
  <si>
    <t>137</t>
  </si>
  <si>
    <t>592470000300.S</t>
  </si>
  <si>
    <t>Dlaždica terazzová Mramorit, HBT, rozmer 300x300x35 mm, farebná</t>
  </si>
  <si>
    <t>-1832283306</t>
  </si>
  <si>
    <t>138</t>
  </si>
  <si>
    <t>771576109.S</t>
  </si>
  <si>
    <t>Montáž podláh z dlaždíc keramických do tmelu flexibilného veľ. 300 x 300 mm</t>
  </si>
  <si>
    <t>1389026835</t>
  </si>
  <si>
    <t>139</t>
  </si>
  <si>
    <t>597740001910.S</t>
  </si>
  <si>
    <t>Dlaždice keramické, lxvxhr 298x298x9 mm, gresové neglazované</t>
  </si>
  <si>
    <t>-136608304</t>
  </si>
  <si>
    <t>140</t>
  </si>
  <si>
    <t>998771202.S</t>
  </si>
  <si>
    <t>Presun hmôt pre podlahy z dlaždíc v objektoch výšky nad 6 do 12 m</t>
  </si>
  <si>
    <t>-1136552409</t>
  </si>
  <si>
    <t>776</t>
  </si>
  <si>
    <t>Podlahy povlakové</t>
  </si>
  <si>
    <t>141</t>
  </si>
  <si>
    <t>776541300.S</t>
  </si>
  <si>
    <t>Lepenie povlakových podláh PVC vinyl heterogénnych LVT v dielcoch</t>
  </si>
  <si>
    <t>1440808159</t>
  </si>
  <si>
    <t>142</t>
  </si>
  <si>
    <t>284110004000.S</t>
  </si>
  <si>
    <t>Podlaha PVC heterogénna, LVT vinylové dielce, lepená, hrúbka do 3 mm</t>
  </si>
  <si>
    <t>-1975759373</t>
  </si>
  <si>
    <t>143</t>
  </si>
  <si>
    <t>776620010.S</t>
  </si>
  <si>
    <t>Lepenie PVC heterogénnych alebo homogénnych v pásoch na steny</t>
  </si>
  <si>
    <t>1467034396</t>
  </si>
  <si>
    <t>144</t>
  </si>
  <si>
    <t>320331502</t>
  </si>
  <si>
    <t>145</t>
  </si>
  <si>
    <t>776990110.S</t>
  </si>
  <si>
    <t>Penetrovanie podkladu pred kladením povlakových podláh</t>
  </si>
  <si>
    <t>1178778210</t>
  </si>
  <si>
    <t>146</t>
  </si>
  <si>
    <t>776992125.S</t>
  </si>
  <si>
    <t>Vyspravenie podkladu nivelačnou stierkou hr. 3 mm</t>
  </si>
  <si>
    <t>-118080406</t>
  </si>
  <si>
    <t>147</t>
  </si>
  <si>
    <t>998776202.S</t>
  </si>
  <si>
    <t>Presun hmôt pre podlahy povlakové v objektoch výšky nad 6 do 12 m</t>
  </si>
  <si>
    <t>-1053145580</t>
  </si>
  <si>
    <t>781</t>
  </si>
  <si>
    <t>Obklady</t>
  </si>
  <si>
    <t>148</t>
  </si>
  <si>
    <t>781445210.S</t>
  </si>
  <si>
    <t>Montáž obkladov vnútor. stien z obkladačiek kladených do tmelu flexibilného veľ. 300x300 mm</t>
  </si>
  <si>
    <t>-817686300</t>
  </si>
  <si>
    <t>149</t>
  </si>
  <si>
    <t>1283629468</t>
  </si>
  <si>
    <t>150</t>
  </si>
  <si>
    <t>998781202.S</t>
  </si>
  <si>
    <t>Presun hmôt pre obklady keramické v objektoch výšky nad 6 do 12 m</t>
  </si>
  <si>
    <t>-750524208</t>
  </si>
  <si>
    <t>784</t>
  </si>
  <si>
    <t>Maľby</t>
  </si>
  <si>
    <t>151</t>
  </si>
  <si>
    <t>784452271.S</t>
  </si>
  <si>
    <t>Maľby z maliarskych zmesí na vodnej báze, ručne nanášané dvojnásobné základné na podklad jemnozrnný výšky do 3,80 m</t>
  </si>
  <si>
    <t>-414904550</t>
  </si>
  <si>
    <t>152</t>
  </si>
  <si>
    <t>784452371.S</t>
  </si>
  <si>
    <t>Maľby z maliarskych zmesí na vodnej báze, ručne nanášané tónované dvojnásobné na jemnozrnný podklad výšky do 3,80 m</t>
  </si>
  <si>
    <t>987976186</t>
  </si>
  <si>
    <t>12-11-2-1/2024 - Zdravotechnika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</si>
  <si>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</si>
  <si>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</si>
  <si>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</si>
  <si>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</si>
  <si>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-1587303671</t>
  </si>
  <si>
    <t>-1606256949</t>
  </si>
  <si>
    <t>-176939182</t>
  </si>
  <si>
    <t>713509417</t>
  </si>
  <si>
    <t>1875926589</t>
  </si>
  <si>
    <t>-817820532</t>
  </si>
  <si>
    <t>-1130479128</t>
  </si>
  <si>
    <t>171201101.S</t>
  </si>
  <si>
    <t>Uloženie sypaniny do násypov s rozprestretím sypaniny vo vrstvách a s hrubým urovnaním nezhutnených</t>
  </si>
  <si>
    <t>1772463795</t>
  </si>
  <si>
    <t>174101001.S</t>
  </si>
  <si>
    <t>Zásyp sypaninou so zhutnením jám, šachiet, rýh, zárezov alebo okolo objektov do 100 m3</t>
  </si>
  <si>
    <t>1071735871</t>
  </si>
  <si>
    <t>Rúrové vedenie</t>
  </si>
  <si>
    <t>894101112.S</t>
  </si>
  <si>
    <t>Osadenie akumulačnej nádrže železobetónovej, hmotnosti nad 4 do 10 t</t>
  </si>
  <si>
    <t>1330414578</t>
  </si>
  <si>
    <t>594340000600.S</t>
  </si>
  <si>
    <t>Akumulačná nádrž, lxšxv 3700x2400x2250 mm, objem nádrže 14,5 m3, železobetónová</t>
  </si>
  <si>
    <t>-1190460524</t>
  </si>
  <si>
    <t>998012021.S</t>
  </si>
  <si>
    <t>Presun hmôt pre budovy (801, 803, 812), zvislá konštr. monolit. betónová výšky do 6 m</t>
  </si>
  <si>
    <t>131905936</t>
  </si>
  <si>
    <t>713482121.S</t>
  </si>
  <si>
    <t>Montáž trubíc z PE, hr.15-20 mm,vnút.priemer do 38 mm</t>
  </si>
  <si>
    <t>952333428</t>
  </si>
  <si>
    <t>283310004500.S</t>
  </si>
  <si>
    <t>Izolačná PE trubica dxhr. 15x20 mm, nadrezaná, na izolovanie rozvodov vody, kúrenia, zdravotechniky</t>
  </si>
  <si>
    <t>-1239023662</t>
  </si>
  <si>
    <t>283310004600.S</t>
  </si>
  <si>
    <t>Izolačná PE trubica dxhr. 18x20 mm, nadrezaná, na izolovanie rozvodov vody, kúrenia, zdravotechniky</t>
  </si>
  <si>
    <t>-932808608</t>
  </si>
  <si>
    <t>283310004700.S</t>
  </si>
  <si>
    <t>Izolačná PE trubica dxhr. 22x20 mm, nadrezaná, na izolovanie rozvodov vody, kúrenia, zdravotechniky</t>
  </si>
  <si>
    <t>-63666435</t>
  </si>
  <si>
    <t>283310004800.S</t>
  </si>
  <si>
    <t>Izolačná PE trubica dxhr. 28x20 mm, nadrezaná, na izolovanie rozvodov vody, kúrenia, zdravotechniky</t>
  </si>
  <si>
    <t>-622092457</t>
  </si>
  <si>
    <t>998713102.S</t>
  </si>
  <si>
    <t>-1184130875</t>
  </si>
  <si>
    <t>721</t>
  </si>
  <si>
    <t>Zdravotechnika - vnútorná kanalizácia</t>
  </si>
  <si>
    <t>721172014.S</t>
  </si>
  <si>
    <t>Potrubie odpadové HT z PP, vodorovné DN 125</t>
  </si>
  <si>
    <t>-604039009</t>
  </si>
  <si>
    <t>721172015.S</t>
  </si>
  <si>
    <t>Potrubie odpadové HT z PP, vodorovné DN 160</t>
  </si>
  <si>
    <t>-1188144503</t>
  </si>
  <si>
    <t>721172023.S</t>
  </si>
  <si>
    <t>Potrubie odpadové HT z PP, zvislé DN 110</t>
  </si>
  <si>
    <t>-502514648</t>
  </si>
  <si>
    <t>721172033.S</t>
  </si>
  <si>
    <t>Potrubie odpadové HT z PP, pripojovacie DN 50</t>
  </si>
  <si>
    <t>-279820361</t>
  </si>
  <si>
    <t>721172035.S</t>
  </si>
  <si>
    <t>Potrubie odpadové HT z PP, pripojovacie DN 110</t>
  </si>
  <si>
    <t>-187461349</t>
  </si>
  <si>
    <t>721172299.S</t>
  </si>
  <si>
    <t>Montáž kolena HT potrubia DN 125</t>
  </si>
  <si>
    <t>-1038362752</t>
  </si>
  <si>
    <t>286540002700.S</t>
  </si>
  <si>
    <t>Koleno HT DN 125, PP systém pre beztlakový rozvod vnútorného odpadu</t>
  </si>
  <si>
    <t>-2089172469</t>
  </si>
  <si>
    <t>721172318.S</t>
  </si>
  <si>
    <t>Montáž odbočky HT potrubia DN 125</t>
  </si>
  <si>
    <t>-25877141</t>
  </si>
  <si>
    <t>286540011300.S</t>
  </si>
  <si>
    <t>Odbočka HT DN 125, PP systém pre beztlakový rozvod vnútorného odpadu</t>
  </si>
  <si>
    <t>1528273476</t>
  </si>
  <si>
    <t>721172336.S</t>
  </si>
  <si>
    <t>Montáž redukcie HT potrubia DN 125</t>
  </si>
  <si>
    <t>1049190405</t>
  </si>
  <si>
    <t>286540005700.S</t>
  </si>
  <si>
    <t>Redukcia HT DN 125, PP systém pre beztlakový rozvod vnútorného odpadu</t>
  </si>
  <si>
    <t>584218497</t>
  </si>
  <si>
    <t>721172393.S</t>
  </si>
  <si>
    <t>Montáž vetracej hlavice pre HT potrubie DN 100</t>
  </si>
  <si>
    <t>2106476750</t>
  </si>
  <si>
    <t>429720001200.S</t>
  </si>
  <si>
    <t>Hlavica vetracia HT DN 100, PP systém pre rozvod vnútorného odpadu</t>
  </si>
  <si>
    <t>558784703</t>
  </si>
  <si>
    <t>721194105.S</t>
  </si>
  <si>
    <t>Zriadenie prípojky na potrubí vyvedenie a upevnenie odpadových výpustiek D 50 mm</t>
  </si>
  <si>
    <t>1824819121</t>
  </si>
  <si>
    <t>721194109.S</t>
  </si>
  <si>
    <t>Zriadenie prípojky na potrubí vyvedenie a upevnenie odpadových výpustiek D 110 mm</t>
  </si>
  <si>
    <t>153698893</t>
  </si>
  <si>
    <t>721242130.S</t>
  </si>
  <si>
    <t>Montáž lapača strešných splavenín plastového z PP s kĺbom, lapacím košom a zápachovou uzávierkou DN 110/125</t>
  </si>
  <si>
    <t>-1039688140</t>
  </si>
  <si>
    <t>286630056150.S</t>
  </si>
  <si>
    <t>Lapač strešných naplavenín plastový z PP s otočným kĺbom, lapacím košom a zápachovou uzávierkou DN 110/125, pohľadové diely z liatiny</t>
  </si>
  <si>
    <t>-1929484294</t>
  </si>
  <si>
    <t>721290111.S</t>
  </si>
  <si>
    <t>Ostatné - skúška tesnosti kanalizácie v objektoch vodou do DN 125</t>
  </si>
  <si>
    <t>-984258881</t>
  </si>
  <si>
    <t>998721102.S</t>
  </si>
  <si>
    <t>Presun hmôt pre vnútornú kanalizáciu v objektoch výšky nad 6 do 12 m</t>
  </si>
  <si>
    <t>-845073786</t>
  </si>
  <si>
    <t>722</t>
  </si>
  <si>
    <t>Zdravotechnika - vnútorný vodovod</t>
  </si>
  <si>
    <t>722171130.S</t>
  </si>
  <si>
    <t>Plasthliníkové potrubie v tyčiach spájané lisovaním d 16 mm</t>
  </si>
  <si>
    <t>-1114506126</t>
  </si>
  <si>
    <t>722171132.S</t>
  </si>
  <si>
    <t>Plasthliníkové potrubie v tyčiach spájané lisovaním d 20 mm</t>
  </si>
  <si>
    <t>1159521264</t>
  </si>
  <si>
    <t>722171133.S</t>
  </si>
  <si>
    <t>Plasthliníkové potrubie v tyčiach spájané lisovaním d 25/26 mm</t>
  </si>
  <si>
    <t>-8301015</t>
  </si>
  <si>
    <t>722172113.S</t>
  </si>
  <si>
    <t>Potrubie z plastických rúr PP-R D 32 mm - PN16, polyfúznym zváraním</t>
  </si>
  <si>
    <t>1041874088</t>
  </si>
  <si>
    <t>722221119.S</t>
  </si>
  <si>
    <t>Montáž nezámrzného ventilu záhradného s automatickým vypúšťaním DN 15</t>
  </si>
  <si>
    <t>1150250963</t>
  </si>
  <si>
    <t>551110030025.S</t>
  </si>
  <si>
    <t>Armatúra mrazuvzdorná vonkajšia s automatickým vypúšťaním DN 15</t>
  </si>
  <si>
    <t>1184795946</t>
  </si>
  <si>
    <t>722290226.S</t>
  </si>
  <si>
    <t>Tlaková skúška vodovodného potrubia  do DN 50</t>
  </si>
  <si>
    <t>-22655752</t>
  </si>
  <si>
    <t>722290234.S</t>
  </si>
  <si>
    <t>Prepláchnutie a dezinfekcia vodovodného potrubia do DN 80</t>
  </si>
  <si>
    <t>-1094874022</t>
  </si>
  <si>
    <t>998722102.S</t>
  </si>
  <si>
    <t>Presun hmôt pre vnútorný vodovod v objektoch výšky nad 6 do 12 m</t>
  </si>
  <si>
    <t>-1641826410</t>
  </si>
  <si>
    <t>725</t>
  </si>
  <si>
    <t>Zdravotechnika - zariaďovacie predmety</t>
  </si>
  <si>
    <t>725119410.S</t>
  </si>
  <si>
    <t>Montáž záchodovej misy keramickej zavesenej s rovným odpadom</t>
  </si>
  <si>
    <t>-93447042</t>
  </si>
  <si>
    <t>642360000500.S</t>
  </si>
  <si>
    <t>Misa záchodová keramická závesná so splachovacím okruhom</t>
  </si>
  <si>
    <t>-1573753208</t>
  </si>
  <si>
    <t>551620020400.S</t>
  </si>
  <si>
    <t>Koleno pripojovacie 90° DN 110, s manžetovým tesnením pre keramiku, PP</t>
  </si>
  <si>
    <t>22389152</t>
  </si>
  <si>
    <t>725219401.S</t>
  </si>
  <si>
    <t>Montáž umývadla keramického na skrutky do muriva, bez výtokovej armatúry</t>
  </si>
  <si>
    <t>-1936434578</t>
  </si>
  <si>
    <t>642110004300.S</t>
  </si>
  <si>
    <t>Umývadlo keramické bežný typ</t>
  </si>
  <si>
    <t>-573687526</t>
  </si>
  <si>
    <t>725245122.S</t>
  </si>
  <si>
    <t>Montáž sprchových dverí do niky, otváravé, dvojkrídlové, so sklenenou výplňou, do výšky 2000 mm a šírky 900 mm</t>
  </si>
  <si>
    <t>-830880533</t>
  </si>
  <si>
    <t>552260001605.S</t>
  </si>
  <si>
    <t>Sprchové dvere dvojdielne rozmer 875-905x1950 mm, 6 mm bezpečnostné číre sklo</t>
  </si>
  <si>
    <t>-1739853477</t>
  </si>
  <si>
    <t>725245172.S</t>
  </si>
  <si>
    <t>Montáž sprchovej zásteny tvaru L, sprchové dvere posuvné, štvordielne, s rohovým vstupom, na vaničku, so sklenenou výplňou, výšky 2000 mm a šírky 900 mm rohová</t>
  </si>
  <si>
    <t>1362056812</t>
  </si>
  <si>
    <t>725291112.S</t>
  </si>
  <si>
    <t>Montáž záchodového sedadla s poklopom</t>
  </si>
  <si>
    <t>-314632487</t>
  </si>
  <si>
    <t>554330000300.S</t>
  </si>
  <si>
    <t>Záchodové sedadlo plastové s poklopom</t>
  </si>
  <si>
    <t>1169642973</t>
  </si>
  <si>
    <t>725319111.S</t>
  </si>
  <si>
    <t>Montáž kuchynských drezov jednoduchých, hranatých s rozmerom do 400x400 mm, bez výtokových armatúr</t>
  </si>
  <si>
    <t>1204681259</t>
  </si>
  <si>
    <t>552310000200.S</t>
  </si>
  <si>
    <t>Kuchynský drez nerezový na zapustenie do dosky 340x400 mm</t>
  </si>
  <si>
    <t>-114196007</t>
  </si>
  <si>
    <t>725332320.S</t>
  </si>
  <si>
    <t>Montáž výlevky keramickej závesnej bez výtokovej armatúry</t>
  </si>
  <si>
    <t>-710124393</t>
  </si>
  <si>
    <t>642710000100.S</t>
  </si>
  <si>
    <t>Výlevka stojatá keramická s plastovou mrežou</t>
  </si>
  <si>
    <t>1142056058</t>
  </si>
  <si>
    <t>725819401.S</t>
  </si>
  <si>
    <t>Montáž ventilu rohového s pripojovacou rúrkou G 1/2</t>
  </si>
  <si>
    <t>-113919932</t>
  </si>
  <si>
    <t>551410000500.S</t>
  </si>
  <si>
    <t>Ventil rohový RDL 80 1/2"</t>
  </si>
  <si>
    <t>1288655434</t>
  </si>
  <si>
    <t>552270000400.S</t>
  </si>
  <si>
    <t>Hadica flexi nerezová 1/2", dĺ. 500 mm, priemyselná pripojovacia pre vykurovanie, chladenie, sanitu</t>
  </si>
  <si>
    <t>2022283188</t>
  </si>
  <si>
    <t>725829201.S</t>
  </si>
  <si>
    <t>Montáž batérie umývadlovej a drezovej nástennej pákovej alebo klasickej s mechanickým ovládaním - výlevka</t>
  </si>
  <si>
    <t>1825017439</t>
  </si>
  <si>
    <t>551450000200.S</t>
  </si>
  <si>
    <t>Batéria drezová nástenná jednopáková, chróm</t>
  </si>
  <si>
    <t>-1247719207</t>
  </si>
  <si>
    <t>725829601.S</t>
  </si>
  <si>
    <t>Montáž batérie umývadlovej a drezovej stojankovej, pákovej alebo klasickej s mechanickým ovládaním</t>
  </si>
  <si>
    <t>-219228658</t>
  </si>
  <si>
    <t>551450003800.S</t>
  </si>
  <si>
    <t>Batéria umývadlová stojanková páková</t>
  </si>
  <si>
    <t>705282450</t>
  </si>
  <si>
    <t>725849201.S</t>
  </si>
  <si>
    <t>Montáž batérie sprchovej nástennej pákovej, klasickej</t>
  </si>
  <si>
    <t>-327732524</t>
  </si>
  <si>
    <t>551450003300</t>
  </si>
  <si>
    <t>Teleskopický sprchový stĺp s nástennou batériou s prepínačom Lyra, 700x400x150 mm, výškové nastavenie 400 mm, JIKA</t>
  </si>
  <si>
    <t>324075837</t>
  </si>
  <si>
    <t>725869302.S</t>
  </si>
  <si>
    <t>Montáž zápachovej uzávierky pre zariaďovacie predmety, umývadlovej do D 50 mm (podomietková)</t>
  </si>
  <si>
    <t>1133443455</t>
  </si>
  <si>
    <t>551620005600.S</t>
  </si>
  <si>
    <t>Zápachová uzávierka - sifón pre umývadlá DN 50</t>
  </si>
  <si>
    <t>-1210988520</t>
  </si>
  <si>
    <t>725869311.S</t>
  </si>
  <si>
    <t>Montáž zápachovej uzávierky pre zariaďovacie predmety, drezovej do D 50 mm (pre jeden drez)</t>
  </si>
  <si>
    <t>617906283</t>
  </si>
  <si>
    <t>551620007100.S</t>
  </si>
  <si>
    <t>Zápachová uzávierka- sifón pre jednodielne drezy DN 50</t>
  </si>
  <si>
    <t>566197774</t>
  </si>
  <si>
    <t>725869323.S</t>
  </si>
  <si>
    <t>Montáž zápachovej uzávierky pre zariaďovacie predmety, pračkovej do D 50 mm (podomietkovej)</t>
  </si>
  <si>
    <t>308900831</t>
  </si>
  <si>
    <t>551620012200.S</t>
  </si>
  <si>
    <t>Zápachová uzávierka podomietková DN 50 pre pripojenie práčok a umývačiek riadu, plast</t>
  </si>
  <si>
    <t>-679726880</t>
  </si>
  <si>
    <t>998725102.S</t>
  </si>
  <si>
    <t>Presun hmôt pre zariaďovacie predmety v objektoch výšky nad 6 do 12 m</t>
  </si>
  <si>
    <t>-1786948549</t>
  </si>
  <si>
    <t>12-11-2-2/2024 - Elektroinštalácia</t>
  </si>
  <si>
    <t>M - Práce a dodávky M</t>
  </si>
  <si>
    <t xml:space="preserve">    21-M - Elektromontáže</t>
  </si>
  <si>
    <t>HZS - Hodinové zúčtovacie sadzby</t>
  </si>
  <si>
    <t>Práce a dodávky M</t>
  </si>
  <si>
    <t>21-M</t>
  </si>
  <si>
    <t>Elektromontáže</t>
  </si>
  <si>
    <t>210010306.S</t>
  </si>
  <si>
    <t>Krabica prístrojová KU 68/71 L1, KU 68 LA/1, do dutých stien,bez zapojenia</t>
  </si>
  <si>
    <t>-346142450</t>
  </si>
  <si>
    <t>345410002600.S</t>
  </si>
  <si>
    <t>Krabica inštalačná KU 68-1903 KA so svorkovnicou a viečkom</t>
  </si>
  <si>
    <t>1921623338</t>
  </si>
  <si>
    <t>210010307.S</t>
  </si>
  <si>
    <t>Krabica prístrojová KP 64/2, do dutých stien,bez zapojenia</t>
  </si>
  <si>
    <t>-775931119</t>
  </si>
  <si>
    <t>345410014910.S</t>
  </si>
  <si>
    <t>Krabica prístrojová KPL 64-50/2LD, z PVC</t>
  </si>
  <si>
    <t>-1401103276</t>
  </si>
  <si>
    <t>210010501.S</t>
  </si>
  <si>
    <t>Osadenie lustrovej svorky vrátane zapojenia do 2 x 4</t>
  </si>
  <si>
    <t>-858815227</t>
  </si>
  <si>
    <t>345610009500.S</t>
  </si>
  <si>
    <t>Svorkovnica svietidlová 6311-06, 250 V, max. prierez 4 mm2, 2 póly, IP20</t>
  </si>
  <si>
    <t>1771773876</t>
  </si>
  <si>
    <t>210010532.S</t>
  </si>
  <si>
    <t>Rúrka ohybná elektroinštalačná typ 1220, uložená voľne alebo pod omietkou</t>
  </si>
  <si>
    <t>-1825158853</t>
  </si>
  <si>
    <t>345710008425.S</t>
  </si>
  <si>
    <t>Rúrka ohybná 1220 so strednou mechanickou odolnosťou z PVC, samozhášavá, D 20 mm</t>
  </si>
  <si>
    <t>-1594603539</t>
  </si>
  <si>
    <t>345710020015.S</t>
  </si>
  <si>
    <t>Spojka 0220 z PVC pra tuhé elektroinštal. rúrky, samozhášavé, D 20 mm</t>
  </si>
  <si>
    <t>136735093</t>
  </si>
  <si>
    <t>210110021.S</t>
  </si>
  <si>
    <t>Jednopólový spínač - radenie 1, zapustená montáž IP 44, vrátane zapojenia</t>
  </si>
  <si>
    <t>605491337</t>
  </si>
  <si>
    <t>345340007925.S</t>
  </si>
  <si>
    <t>Spínač jednopólový pre zapustenú montáž, radenie č.1, IP44</t>
  </si>
  <si>
    <t>-721155306</t>
  </si>
  <si>
    <t>210110023.S</t>
  </si>
  <si>
    <t>Sériový spínač - radenie 5, zapustená montáž IP 44, vrátane zapojenia</t>
  </si>
  <si>
    <t>1452081603</t>
  </si>
  <si>
    <t>345330002965.S</t>
  </si>
  <si>
    <t>Prepínač pre zapustenú montáž, bezšr., radenie 5, IP44</t>
  </si>
  <si>
    <t>1950006865</t>
  </si>
  <si>
    <t>210110024.S</t>
  </si>
  <si>
    <t>Striedavý prepínač - radenie 6, zapustená montáž IP 44, vrátane zapojenia</t>
  </si>
  <si>
    <t>-451286969</t>
  </si>
  <si>
    <t>345330002970.S</t>
  </si>
  <si>
    <t>Prepínač pre zapustenú montáž, bezšr., radenie 6, IP44</t>
  </si>
  <si>
    <t>1532069024</t>
  </si>
  <si>
    <t>210110081.S</t>
  </si>
  <si>
    <t>Sporáková prípojka nástenná vrátane tlejivky</t>
  </si>
  <si>
    <t>-2013433573</t>
  </si>
  <si>
    <t>345320003610.S</t>
  </si>
  <si>
    <t>Sporáková prípojka 400V/20A nástenná, biela</t>
  </si>
  <si>
    <t>2110873652</t>
  </si>
  <si>
    <t>210111011.S</t>
  </si>
  <si>
    <t>Domová zásuvka polozapustená alebo zapustená 250 V / 16A, vrátane zapojenia 2P + PE</t>
  </si>
  <si>
    <t>145905622</t>
  </si>
  <si>
    <t>345350004320.S</t>
  </si>
  <si>
    <t>Rámik jednoduchý pre spínače a zásuvky</t>
  </si>
  <si>
    <t>1383807273</t>
  </si>
  <si>
    <t>345520000430.S</t>
  </si>
  <si>
    <t>Zásuvka jednonásobná polozapustená, radenie 2P+PE, komplet</t>
  </si>
  <si>
    <t>374329139</t>
  </si>
  <si>
    <t>345350003000.S</t>
  </si>
  <si>
    <t>Rámček 3-násobný vodorovný</t>
  </si>
  <si>
    <t>405760072</t>
  </si>
  <si>
    <t>210111012.S</t>
  </si>
  <si>
    <t>Domová zásuvka polozapustená alebo zapustená, 10/16 A 250 V 2P + Z 2 x zapojenie</t>
  </si>
  <si>
    <t>2067739706</t>
  </si>
  <si>
    <t>345520000450.S</t>
  </si>
  <si>
    <t>Zásuvka dvojnásobná polozapustená, radenie 2x(2P+PE), komplet</t>
  </si>
  <si>
    <t>-1730824388</t>
  </si>
  <si>
    <t>210190003.S</t>
  </si>
  <si>
    <t>Montáž oceľoplechovej rozvodnice do váhy 100 kg</t>
  </si>
  <si>
    <t>550799980</t>
  </si>
  <si>
    <t>357120011300.S.1</t>
  </si>
  <si>
    <t>Rozvádzač RE so zostavenou prístrojovou náplňou</t>
  </si>
  <si>
    <t>-3491438</t>
  </si>
  <si>
    <t>210203040.S</t>
  </si>
  <si>
    <t>Montáž a zapojenie stropného  a nástenného LED svietidla 3-18 W</t>
  </si>
  <si>
    <t>2075504914</t>
  </si>
  <si>
    <t>348120002300.S</t>
  </si>
  <si>
    <t xml:space="preserve">LED svietidlo kruhové, 18W </t>
  </si>
  <si>
    <t>450891645</t>
  </si>
  <si>
    <t>210203055.S</t>
  </si>
  <si>
    <t>Montáž a zapojenie LED panelu 300x300 mm zaveseného</t>
  </si>
  <si>
    <t>2139494502</t>
  </si>
  <si>
    <t>348130002200.S</t>
  </si>
  <si>
    <t>LED panel 300x300 mm, 24W</t>
  </si>
  <si>
    <t>1580733342</t>
  </si>
  <si>
    <t>210220021.S</t>
  </si>
  <si>
    <t>Uzemňovacie vedenie v zemi FeZn vrátane izolácie spojov O 10 mm</t>
  </si>
  <si>
    <t>-69974957</t>
  </si>
  <si>
    <t>354410054800.S</t>
  </si>
  <si>
    <t>Drôt bleskozvodový FeZn, d 10 mm</t>
  </si>
  <si>
    <t>-1075503310</t>
  </si>
  <si>
    <t>210220050.S</t>
  </si>
  <si>
    <t>Označenie zvodov číselnými štítkami</t>
  </si>
  <si>
    <t>-958213455</t>
  </si>
  <si>
    <t>354410064700.S</t>
  </si>
  <si>
    <t>Štítok orientačný nerezový na zvody 0</t>
  </si>
  <si>
    <t>758552946</t>
  </si>
  <si>
    <t>210220102.S</t>
  </si>
  <si>
    <t>Podpery vedenia FeZn na vrchol krovu PV15 A-F +UNI</t>
  </si>
  <si>
    <t>-712931285</t>
  </si>
  <si>
    <t>354410033000.S</t>
  </si>
  <si>
    <t>Podpera vedenia FeZn na vrchol krovu označenie PV 15 A</t>
  </si>
  <si>
    <t>-1294390280</t>
  </si>
  <si>
    <t>210220103.S</t>
  </si>
  <si>
    <t>Podpery vedenia FeZn pre lepenkové a škridlové strechy PV22 a PV25</t>
  </si>
  <si>
    <t>738989340</t>
  </si>
  <si>
    <t>354410035400.S</t>
  </si>
  <si>
    <t>Podpera vedenia FeZn na lepenkové a šindľové strechy označenie PV 22</t>
  </si>
  <si>
    <t>-522030678</t>
  </si>
  <si>
    <t>354410067000.S</t>
  </si>
  <si>
    <t>Tesniaci set</t>
  </si>
  <si>
    <t>1453740949</t>
  </si>
  <si>
    <t>210220105.S</t>
  </si>
  <si>
    <t>Podpery vedenia FeZn do muriva PV 01h a PV 01, 02, 03</t>
  </si>
  <si>
    <t>871712123</t>
  </si>
  <si>
    <t>311310008520.S</t>
  </si>
  <si>
    <t>Hmoždinka 12x160 rámová KPR</t>
  </si>
  <si>
    <t>-309206892</t>
  </si>
  <si>
    <t>354410032000.S</t>
  </si>
  <si>
    <t>Podpera vedenia FeZn do muriva označenie PV 01</t>
  </si>
  <si>
    <t>1744976739</t>
  </si>
  <si>
    <t>210220106.S</t>
  </si>
  <si>
    <t>Podpery vedenia FeZn do dreva a drevených konštrukcií PV 04, 05, 06 a PV17, 18</t>
  </si>
  <si>
    <t>-745441128</t>
  </si>
  <si>
    <t>354410032300.S</t>
  </si>
  <si>
    <t>Podpera vedenia FeZn do dreva označenie PV 04</t>
  </si>
  <si>
    <t>-1079824095</t>
  </si>
  <si>
    <t>210220201.S</t>
  </si>
  <si>
    <t>Zachytávacia tyč FeZn s vrutom do dreva JD 10, JD 15, JD 20</t>
  </si>
  <si>
    <t>1830622618</t>
  </si>
  <si>
    <t>354410022400.S</t>
  </si>
  <si>
    <t>Tyč zachytávacia FeZn s vrutom do dreva označenie JD 15</t>
  </si>
  <si>
    <t>1815412931</t>
  </si>
  <si>
    <t>210220230.S</t>
  </si>
  <si>
    <t>Ochranná strieška FeZn</t>
  </si>
  <si>
    <t>135999427</t>
  </si>
  <si>
    <t>354410025200.S</t>
  </si>
  <si>
    <t>Strieška FeZn ochranná pri hrebeni strechy označenie OS 07</t>
  </si>
  <si>
    <t>-1363119989</t>
  </si>
  <si>
    <t>210220240.S</t>
  </si>
  <si>
    <t>Svorka FeZn k zachytávacej, uzemňovacej tyči  SJ</t>
  </si>
  <si>
    <t>1639791610</t>
  </si>
  <si>
    <t>354410001700.S</t>
  </si>
  <si>
    <t>Svorka FeZn k uzemňovacej tyči označenie SJ 02</t>
  </si>
  <si>
    <t>612303840</t>
  </si>
  <si>
    <t>210220243.S</t>
  </si>
  <si>
    <t>Svorka FeZn spojovacia SS</t>
  </si>
  <si>
    <t>-1067865825</t>
  </si>
  <si>
    <t>354410003400.S</t>
  </si>
  <si>
    <t>Svorka FeZn spojovacia označenie SS 2 skrutky s príložkou</t>
  </si>
  <si>
    <t>1259578892</t>
  </si>
  <si>
    <t>210220246.S</t>
  </si>
  <si>
    <t>Svorka FeZn na odkvapový žľab SO</t>
  </si>
  <si>
    <t>1638798514</t>
  </si>
  <si>
    <t>354410004200.S</t>
  </si>
  <si>
    <t>Svorka FeZn odkvapová označenie SO</t>
  </si>
  <si>
    <t>-24847600</t>
  </si>
  <si>
    <t>210220247.S</t>
  </si>
  <si>
    <t>Svorka FeZn skúšobná SZ</t>
  </si>
  <si>
    <t>1976514740</t>
  </si>
  <si>
    <t>354410004300.S</t>
  </si>
  <si>
    <t>Svorka FeZn skúšobná označenie SZ</t>
  </si>
  <si>
    <t>-1309352520</t>
  </si>
  <si>
    <t>210220260.S</t>
  </si>
  <si>
    <t>Ochranný uholník FeZn OU</t>
  </si>
  <si>
    <t>-1250634983</t>
  </si>
  <si>
    <t>354410053300.S</t>
  </si>
  <si>
    <t>Uholník ochranný FeZn označenie OU 1,7 m</t>
  </si>
  <si>
    <t>1090582578</t>
  </si>
  <si>
    <t>210220265.S</t>
  </si>
  <si>
    <t>Držiak ochranného uholníka FeZn univerzálny DOU</t>
  </si>
  <si>
    <t>1617021719</t>
  </si>
  <si>
    <t>311310008530.S</t>
  </si>
  <si>
    <t>Hmoždinka 12x180 rámová KPR</t>
  </si>
  <si>
    <t>-1669156738</t>
  </si>
  <si>
    <t>354410054050.S</t>
  </si>
  <si>
    <t>Držiak FeZn ochranného uholníka univerzálny s vrutom označenie DUU vr. 4</t>
  </si>
  <si>
    <t>1962428627</t>
  </si>
  <si>
    <t>210220280.S</t>
  </si>
  <si>
    <t>Uzemňovacia tyč FeZn ZT</t>
  </si>
  <si>
    <t>202047723</t>
  </si>
  <si>
    <t>354410055700.S</t>
  </si>
  <si>
    <t>Tyč uzemňovacia FeZn označenie ZT 2 m</t>
  </si>
  <si>
    <t>-2096030553</t>
  </si>
  <si>
    <t>210220800.S</t>
  </si>
  <si>
    <t>Uzemňovacie vedenie na povrchu AlMgSi drôt zvodový Ø 8-10 mm</t>
  </si>
  <si>
    <t>-251712598</t>
  </si>
  <si>
    <t>354410064200.S</t>
  </si>
  <si>
    <t>Drôt bleskozvodový zliatina AlMgSi, d 8 mm, Al</t>
  </si>
  <si>
    <t>1270532214</t>
  </si>
  <si>
    <t>210451001.S</t>
  </si>
  <si>
    <t>Montáž vykurovacej rohože 80 W/m2</t>
  </si>
  <si>
    <t>1820545007</t>
  </si>
  <si>
    <t>341720007300.S</t>
  </si>
  <si>
    <t>Vykurovacia rohož s dvojžilovým vodičom 80W/3,6, šxl 0,50x7,2 m, príkon 290 W</t>
  </si>
  <si>
    <t>-1232655205</t>
  </si>
  <si>
    <t>210451002.S</t>
  </si>
  <si>
    <t>Montáž vykurovacej rohože 100 W/m2</t>
  </si>
  <si>
    <t>-271902508</t>
  </si>
  <si>
    <t>341720008800.S</t>
  </si>
  <si>
    <t>Vykurovacia rohož samolepiaca s dvojžilovým vodičom 100W/5,6, šxl 0,50x11,2 m, príkon 560 W</t>
  </si>
  <si>
    <t>-1107507122</t>
  </si>
  <si>
    <t>341720009200.S</t>
  </si>
  <si>
    <t>Vykurovacia rohož samolepiaca s dvojžilovým vodičom 100W/17,9, šxl 0,50x35,8 m, príkon 1800 W</t>
  </si>
  <si>
    <t>-109593728</t>
  </si>
  <si>
    <t>210451003.S</t>
  </si>
  <si>
    <t>Montáž vykurovacej rohože 160 W/m2</t>
  </si>
  <si>
    <t>-667963393</t>
  </si>
  <si>
    <t>341720010600.S</t>
  </si>
  <si>
    <t>Vykurovacia rohož samolepiaca s dvojžilovým vodičom 160W/11,0, šxl 0,50x22,0 m, príkon 1800 W</t>
  </si>
  <si>
    <t>-440294821</t>
  </si>
  <si>
    <t>210451020.S</t>
  </si>
  <si>
    <t>Montáž a napojenie termostatu na stenu pre elektrické podlahové kúrenie</t>
  </si>
  <si>
    <t>758283064</t>
  </si>
  <si>
    <t>341730002900.S</t>
  </si>
  <si>
    <t>Termostat digitálny pre podlahové vykurovanie, do montážnej krabice KU 68</t>
  </si>
  <si>
    <t>-907728983</t>
  </si>
  <si>
    <t>210800226.S</t>
  </si>
  <si>
    <t>Kábel medený uložený pod omietkou CYKY  450/750 V  3x1,5mm2</t>
  </si>
  <si>
    <t>-127302055</t>
  </si>
  <si>
    <t>341110000700.S</t>
  </si>
  <si>
    <t>Kábel medený CYKY 3x1,5 mm2</t>
  </si>
  <si>
    <t>-924133682</t>
  </si>
  <si>
    <t>210800227.S</t>
  </si>
  <si>
    <t>Kábel medený uložený pod omietkou CYKY  450/750 V  3x2,5mm2</t>
  </si>
  <si>
    <t>-1996667436</t>
  </si>
  <si>
    <t>341110000800.S</t>
  </si>
  <si>
    <t>Kábel medený CYKY 3x2,5 mm2</t>
  </si>
  <si>
    <t>-2000337843</t>
  </si>
  <si>
    <t>210800239.S</t>
  </si>
  <si>
    <t>Kábel medený uložený pod omietkou CYKY  450/750 V  5x2,5mm2</t>
  </si>
  <si>
    <t>1320549115</t>
  </si>
  <si>
    <t>341110002000.S</t>
  </si>
  <si>
    <t>Kábel medený CYKY-J 5x2,5 mm2</t>
  </si>
  <si>
    <t>2081535052</t>
  </si>
  <si>
    <t>210800612.S</t>
  </si>
  <si>
    <t>Vodič medený uložený voľne H07V-K (CYA)  450/750 V 4</t>
  </si>
  <si>
    <t>-230654421</t>
  </si>
  <si>
    <t>341310009000.S</t>
  </si>
  <si>
    <t>Vodič medený flexibilný H07V-K 4 mm2</t>
  </si>
  <si>
    <t>-1681940977</t>
  </si>
  <si>
    <t>998921201.S</t>
  </si>
  <si>
    <t>Presun hmôt pre montáž silnoprúdových rozvodov a zariadení v stavbe (objekte) výšky do 7 m</t>
  </si>
  <si>
    <t>1734895913</t>
  </si>
  <si>
    <t>HZS</t>
  </si>
  <si>
    <t>Hodinové zúčtovacie sadzby</t>
  </si>
  <si>
    <t>HZS000112.S</t>
  </si>
  <si>
    <t>Stavebno montážne práce náročnejšie, ucelené, obtiažne, rutinné (Tr. 2) v rozsahu viac ako 8 hodín náročnejšie- stavebné práce pre ELI</t>
  </si>
  <si>
    <t>hod</t>
  </si>
  <si>
    <t>512</t>
  </si>
  <si>
    <t>-1763503671</t>
  </si>
  <si>
    <t>HZS000114.S</t>
  </si>
  <si>
    <t>Stavebno montážne práce najnáročnejšie na odbornosť - prehliadky pracoviska a revízie (Tr. 4) v rozsahu viac ako 8 hodín</t>
  </si>
  <si>
    <t>532945684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</si>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</sst>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79" workbookViewId="0">
      <selection activeCell="AN9" sqref="AN9"/>
    </sheetView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6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68" t="s">
        <v>12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E5" s="165" t="s">
        <v>13</v>
      </c>
      <c r="BS5" s="13" t="s">
        <v>6</v>
      </c>
    </row>
    <row r="6" spans="1:74" ht="37" customHeight="1">
      <c r="B6" s="16"/>
      <c r="D6" s="22" t="s">
        <v>14</v>
      </c>
      <c r="K6" s="170" t="s">
        <v>15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E6" s="166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66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1243</v>
      </c>
      <c r="AR8" s="16"/>
      <c r="BE8" s="166"/>
      <c r="BS8" s="13" t="s">
        <v>6</v>
      </c>
    </row>
    <row r="9" spans="1:74" ht="14.5" customHeight="1">
      <c r="B9" s="16"/>
      <c r="AR9" s="16"/>
      <c r="BE9" s="166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166"/>
      <c r="BS10" s="13" t="s">
        <v>6</v>
      </c>
    </row>
    <row r="11" spans="1:74" ht="18.5" customHeight="1">
      <c r="B11" s="16"/>
      <c r="E11" s="21" t="s">
        <v>23</v>
      </c>
      <c r="AK11" s="23" t="s">
        <v>24</v>
      </c>
      <c r="AN11" s="21" t="s">
        <v>1</v>
      </c>
      <c r="AR11" s="16"/>
      <c r="BE11" s="166"/>
      <c r="BS11" s="13" t="s">
        <v>6</v>
      </c>
    </row>
    <row r="12" spans="1:74" ht="7" customHeight="1">
      <c r="B12" s="16"/>
      <c r="AR12" s="16"/>
      <c r="BE12" s="166"/>
      <c r="BS12" s="13" t="s">
        <v>6</v>
      </c>
    </row>
    <row r="13" spans="1:74" ht="12" customHeight="1">
      <c r="B13" s="16"/>
      <c r="D13" s="23" t="s">
        <v>25</v>
      </c>
      <c r="AK13" s="23" t="s">
        <v>22</v>
      </c>
      <c r="AN13" s="25" t="s">
        <v>26</v>
      </c>
      <c r="AR13" s="16"/>
      <c r="BE13" s="166"/>
      <c r="BS13" s="13" t="s">
        <v>6</v>
      </c>
    </row>
    <row r="14" spans="1:74" ht="13">
      <c r="B14" s="16"/>
      <c r="E14" s="171" t="s">
        <v>26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3" t="s">
        <v>24</v>
      </c>
      <c r="AN14" s="25" t="s">
        <v>26</v>
      </c>
      <c r="AR14" s="16"/>
      <c r="BE14" s="166"/>
      <c r="BS14" s="13" t="s">
        <v>6</v>
      </c>
    </row>
    <row r="15" spans="1:74" ht="7" customHeight="1">
      <c r="B15" s="16"/>
      <c r="AR15" s="16"/>
      <c r="BE15" s="166"/>
      <c r="BS15" s="13" t="s">
        <v>3</v>
      </c>
    </row>
    <row r="16" spans="1:74" ht="12" customHeight="1">
      <c r="B16" s="16"/>
      <c r="D16" s="23" t="s">
        <v>27</v>
      </c>
      <c r="AK16" s="23" t="s">
        <v>22</v>
      </c>
      <c r="AN16" s="21" t="s">
        <v>1</v>
      </c>
      <c r="AR16" s="16"/>
      <c r="BE16" s="166"/>
      <c r="BS16" s="13" t="s">
        <v>3</v>
      </c>
    </row>
    <row r="17" spans="2:71" ht="18.5" customHeight="1">
      <c r="B17" s="16"/>
      <c r="E17" s="21" t="s">
        <v>28</v>
      </c>
      <c r="AK17" s="23" t="s">
        <v>24</v>
      </c>
      <c r="AN17" s="21" t="s">
        <v>1</v>
      </c>
      <c r="AR17" s="16"/>
      <c r="BE17" s="166"/>
      <c r="BS17" s="13" t="s">
        <v>29</v>
      </c>
    </row>
    <row r="18" spans="2:71" ht="7" customHeight="1">
      <c r="B18" s="16"/>
      <c r="AR18" s="16"/>
      <c r="BE18" s="166"/>
      <c r="BS18" s="13" t="s">
        <v>30</v>
      </c>
    </row>
    <row r="19" spans="2:71" ht="12" customHeight="1">
      <c r="B19" s="16"/>
      <c r="D19" s="23" t="s">
        <v>31</v>
      </c>
      <c r="AK19" s="23" t="s">
        <v>22</v>
      </c>
      <c r="AN19" s="21" t="s">
        <v>1</v>
      </c>
      <c r="AR19" s="16"/>
      <c r="BE19" s="166"/>
      <c r="BS19" s="13" t="s">
        <v>30</v>
      </c>
    </row>
    <row r="20" spans="2:71" ht="18.5" customHeight="1">
      <c r="B20" s="16"/>
      <c r="E20" s="21" t="s">
        <v>32</v>
      </c>
      <c r="AK20" s="23" t="s">
        <v>24</v>
      </c>
      <c r="AN20" s="21" t="s">
        <v>1</v>
      </c>
      <c r="AR20" s="16"/>
      <c r="BE20" s="166"/>
      <c r="BS20" s="13" t="s">
        <v>29</v>
      </c>
    </row>
    <row r="21" spans="2:71" ht="7" customHeight="1">
      <c r="B21" s="16"/>
      <c r="AR21" s="16"/>
      <c r="BE21" s="166"/>
    </row>
    <row r="22" spans="2:71" ht="12" customHeight="1">
      <c r="B22" s="16"/>
      <c r="D22" s="23" t="s">
        <v>33</v>
      </c>
      <c r="AR22" s="16"/>
      <c r="BE22" s="16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  <c r="BE23" s="166"/>
    </row>
    <row r="24" spans="2:71" ht="7" customHeight="1">
      <c r="B24" s="16"/>
      <c r="AR24" s="16"/>
      <c r="BE24" s="166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6"/>
    </row>
    <row r="26" spans="2:71" s="1" customFormat="1" ht="26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E26" s="166"/>
    </row>
    <row r="27" spans="2:71" s="1" customFormat="1" ht="7" customHeight="1">
      <c r="B27" s="28"/>
      <c r="AR27" s="28"/>
      <c r="BE27" s="166"/>
    </row>
    <row r="28" spans="2:71" s="1" customFormat="1" ht="13">
      <c r="B28" s="28"/>
      <c r="L28" s="176" t="s">
        <v>35</v>
      </c>
      <c r="M28" s="176"/>
      <c r="N28" s="176"/>
      <c r="O28" s="176"/>
      <c r="P28" s="176"/>
      <c r="W28" s="176" t="s">
        <v>36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37</v>
      </c>
      <c r="AL28" s="176"/>
      <c r="AM28" s="176"/>
      <c r="AN28" s="176"/>
      <c r="AO28" s="176"/>
      <c r="AR28" s="28"/>
      <c r="BE28" s="166"/>
    </row>
    <row r="29" spans="2:71" s="2" customFormat="1" ht="14.5" customHeight="1">
      <c r="B29" s="32"/>
      <c r="D29" s="23" t="s">
        <v>38</v>
      </c>
      <c r="F29" s="33" t="s">
        <v>39</v>
      </c>
      <c r="L29" s="179">
        <v>0.2</v>
      </c>
      <c r="M29" s="178"/>
      <c r="N29" s="178"/>
      <c r="O29" s="178"/>
      <c r="P29" s="178"/>
      <c r="Q29" s="34"/>
      <c r="R29" s="34"/>
      <c r="S29" s="34"/>
      <c r="T29" s="34"/>
      <c r="U29" s="34"/>
      <c r="V29" s="34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F29" s="34"/>
      <c r="AG29" s="34"/>
      <c r="AH29" s="34"/>
      <c r="AI29" s="34"/>
      <c r="AJ29" s="34"/>
      <c r="AK29" s="177">
        <f>ROUND(AV94, 2)</f>
        <v>0</v>
      </c>
      <c r="AL29" s="178"/>
      <c r="AM29" s="178"/>
      <c r="AN29" s="178"/>
      <c r="AO29" s="178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7"/>
    </row>
    <row r="30" spans="2:71" s="2" customFormat="1" ht="14.5" customHeight="1">
      <c r="B30" s="32"/>
      <c r="F30" s="33" t="s">
        <v>40</v>
      </c>
      <c r="L30" s="179">
        <v>0.2</v>
      </c>
      <c r="M30" s="178"/>
      <c r="N30" s="178"/>
      <c r="O30" s="178"/>
      <c r="P30" s="178"/>
      <c r="Q30" s="34"/>
      <c r="R30" s="34"/>
      <c r="S30" s="34"/>
      <c r="T30" s="34"/>
      <c r="U30" s="34"/>
      <c r="V30" s="34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F30" s="34"/>
      <c r="AG30" s="34"/>
      <c r="AH30" s="34"/>
      <c r="AI30" s="34"/>
      <c r="AJ30" s="34"/>
      <c r="AK30" s="177">
        <f>ROUND(AW94, 2)</f>
        <v>0</v>
      </c>
      <c r="AL30" s="178"/>
      <c r="AM30" s="178"/>
      <c r="AN30" s="178"/>
      <c r="AO30" s="178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7"/>
    </row>
    <row r="31" spans="2:71" s="2" customFormat="1" ht="14.5" hidden="1" customHeight="1">
      <c r="B31" s="32"/>
      <c r="F31" s="23" t="s">
        <v>41</v>
      </c>
      <c r="L31" s="182">
        <v>0.2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  <c r="BE31" s="167"/>
    </row>
    <row r="32" spans="2:71" s="2" customFormat="1" ht="14.5" hidden="1" customHeight="1">
      <c r="B32" s="32"/>
      <c r="F32" s="23" t="s">
        <v>42</v>
      </c>
      <c r="L32" s="182">
        <v>0.2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  <c r="BE32" s="167"/>
    </row>
    <row r="33" spans="2:57" s="2" customFormat="1" ht="14.5" hidden="1" customHeight="1">
      <c r="B33" s="32"/>
      <c r="F33" s="33" t="s">
        <v>43</v>
      </c>
      <c r="L33" s="179">
        <v>0</v>
      </c>
      <c r="M33" s="178"/>
      <c r="N33" s="178"/>
      <c r="O33" s="178"/>
      <c r="P33" s="178"/>
      <c r="Q33" s="34"/>
      <c r="R33" s="34"/>
      <c r="S33" s="34"/>
      <c r="T33" s="34"/>
      <c r="U33" s="34"/>
      <c r="V33" s="34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F33" s="34"/>
      <c r="AG33" s="34"/>
      <c r="AH33" s="34"/>
      <c r="AI33" s="34"/>
      <c r="AJ33" s="34"/>
      <c r="AK33" s="177">
        <v>0</v>
      </c>
      <c r="AL33" s="178"/>
      <c r="AM33" s="178"/>
      <c r="AN33" s="178"/>
      <c r="AO33" s="178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7"/>
    </row>
    <row r="34" spans="2:57" s="1" customFormat="1" ht="7" customHeight="1">
      <c r="B34" s="28"/>
      <c r="AR34" s="28"/>
      <c r="BE34" s="166"/>
    </row>
    <row r="35" spans="2:57" s="1" customFormat="1" ht="26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3" t="s">
        <v>46</v>
      </c>
      <c r="Y35" s="184"/>
      <c r="Z35" s="184"/>
      <c r="AA35" s="184"/>
      <c r="AB35" s="184"/>
      <c r="AC35" s="38"/>
      <c r="AD35" s="38"/>
      <c r="AE35" s="38"/>
      <c r="AF35" s="38"/>
      <c r="AG35" s="38"/>
      <c r="AH35" s="38"/>
      <c r="AI35" s="38"/>
      <c r="AJ35" s="38"/>
      <c r="AK35" s="185">
        <f>SUM(AK26:AK33)</f>
        <v>0</v>
      </c>
      <c r="AL35" s="184"/>
      <c r="AM35" s="184"/>
      <c r="AN35" s="184"/>
      <c r="AO35" s="186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53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12-11/2024</v>
      </c>
      <c r="AR84" s="47"/>
    </row>
    <row r="85" spans="1:91" s="4" customFormat="1" ht="37" customHeight="1">
      <c r="B85" s="48"/>
      <c r="C85" s="49" t="s">
        <v>14</v>
      </c>
      <c r="L85" s="187" t="str">
        <f>K6</f>
        <v>Podpora rozvoja vidieckeho cestovného ruchu v obci Rimavské Janovce - pustatina SELEŠ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Rimavské Janovce</v>
      </c>
      <c r="AI87" s="23" t="s">
        <v>20</v>
      </c>
      <c r="AM87" s="189" t="str">
        <f>IF(AN8= "","",AN8)</f>
        <v>vyplň údaj</v>
      </c>
      <c r="AN87" s="189"/>
      <c r="AR87" s="28"/>
    </row>
    <row r="88" spans="1:91" s="1" customFormat="1" ht="7" customHeight="1">
      <c r="B88" s="28"/>
      <c r="AR88" s="28"/>
    </row>
    <row r="89" spans="1:91" s="1" customFormat="1" ht="25.75" customHeight="1">
      <c r="B89" s="28"/>
      <c r="C89" s="23" t="s">
        <v>21</v>
      </c>
      <c r="L89" s="3" t="str">
        <f>IF(E11= "","",E11)</f>
        <v>Ing. Kovács Peter, Rimavské Janovce</v>
      </c>
      <c r="AI89" s="23" t="s">
        <v>27</v>
      </c>
      <c r="AM89" s="190" t="str">
        <f>IF(E17="","",E17)</f>
        <v>StavoMat s.r.o., Rimavská Sobota</v>
      </c>
      <c r="AN89" s="191"/>
      <c r="AO89" s="191"/>
      <c r="AP89" s="191"/>
      <c r="AR89" s="28"/>
      <c r="AS89" s="192" t="s">
        <v>54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25</v>
      </c>
      <c r="L90" s="3" t="str">
        <f>IF(E14= "Vyplň údaj","",E14)</f>
        <v/>
      </c>
      <c r="AI90" s="23" t="s">
        <v>31</v>
      </c>
      <c r="AM90" s="190" t="str">
        <f>IF(E20="","",E20)</f>
        <v xml:space="preserve"> </v>
      </c>
      <c r="AN90" s="191"/>
      <c r="AO90" s="191"/>
      <c r="AP90" s="191"/>
      <c r="AR90" s="28"/>
      <c r="AS90" s="194"/>
      <c r="AT90" s="195"/>
      <c r="BD90" s="55"/>
    </row>
    <row r="91" spans="1:91" s="1" customFormat="1" ht="10.75" customHeight="1">
      <c r="B91" s="28"/>
      <c r="AR91" s="28"/>
      <c r="AS91" s="194"/>
      <c r="AT91" s="195"/>
      <c r="BD91" s="55"/>
    </row>
    <row r="92" spans="1:91" s="1" customFormat="1" ht="29.25" customHeight="1">
      <c r="B92" s="28"/>
      <c r="C92" s="196" t="s">
        <v>55</v>
      </c>
      <c r="D92" s="197"/>
      <c r="E92" s="197"/>
      <c r="F92" s="197"/>
      <c r="G92" s="197"/>
      <c r="H92" s="56"/>
      <c r="I92" s="198" t="s">
        <v>56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57</v>
      </c>
      <c r="AH92" s="197"/>
      <c r="AI92" s="197"/>
      <c r="AJ92" s="197"/>
      <c r="AK92" s="197"/>
      <c r="AL92" s="197"/>
      <c r="AM92" s="197"/>
      <c r="AN92" s="198" t="s">
        <v>58</v>
      </c>
      <c r="AO92" s="197"/>
      <c r="AP92" s="200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ROUND(SUM(AG95:AG97),2)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37.5" customHeight="1">
      <c r="A95" s="73" t="s">
        <v>78</v>
      </c>
      <c r="B95" s="74"/>
      <c r="C95" s="75"/>
      <c r="D95" s="203" t="s">
        <v>79</v>
      </c>
      <c r="E95" s="203"/>
      <c r="F95" s="203"/>
      <c r="G95" s="203"/>
      <c r="H95" s="203"/>
      <c r="I95" s="76"/>
      <c r="J95" s="203" t="s">
        <v>80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'12-11-1-2024 - Podpora ro...'!J30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7" t="s">
        <v>81</v>
      </c>
      <c r="AR95" s="74"/>
      <c r="AS95" s="78">
        <v>0</v>
      </c>
      <c r="AT95" s="79">
        <f>ROUND(SUM(AV95:AW95),2)</f>
        <v>0</v>
      </c>
      <c r="AU95" s="80">
        <f>'12-11-1-2024 - Podpora ro...'!P134</f>
        <v>0</v>
      </c>
      <c r="AV95" s="79">
        <f>'12-11-1-2024 - Podpora ro...'!J33</f>
        <v>0</v>
      </c>
      <c r="AW95" s="79">
        <f>'12-11-1-2024 - Podpora ro...'!J34</f>
        <v>0</v>
      </c>
      <c r="AX95" s="79">
        <f>'12-11-1-2024 - Podpora ro...'!J35</f>
        <v>0</v>
      </c>
      <c r="AY95" s="79">
        <f>'12-11-1-2024 - Podpora ro...'!J36</f>
        <v>0</v>
      </c>
      <c r="AZ95" s="79">
        <f>'12-11-1-2024 - Podpora ro...'!F33</f>
        <v>0</v>
      </c>
      <c r="BA95" s="79">
        <f>'12-11-1-2024 - Podpora ro...'!F34</f>
        <v>0</v>
      </c>
      <c r="BB95" s="79">
        <f>'12-11-1-2024 - Podpora ro...'!F35</f>
        <v>0</v>
      </c>
      <c r="BC95" s="79">
        <f>'12-11-1-2024 - Podpora ro...'!F36</f>
        <v>0</v>
      </c>
      <c r="BD95" s="81">
        <f>'12-11-1-2024 - Podpora ro...'!F37</f>
        <v>0</v>
      </c>
      <c r="BT95" s="82" t="s">
        <v>82</v>
      </c>
      <c r="BV95" s="82" t="s">
        <v>76</v>
      </c>
      <c r="BW95" s="82" t="s">
        <v>83</v>
      </c>
      <c r="BX95" s="82" t="s">
        <v>4</v>
      </c>
      <c r="CL95" s="82" t="s">
        <v>1</v>
      </c>
      <c r="CM95" s="82" t="s">
        <v>74</v>
      </c>
    </row>
    <row r="96" spans="1:91" s="6" customFormat="1" ht="24.75" customHeight="1">
      <c r="A96" s="73" t="s">
        <v>78</v>
      </c>
      <c r="B96" s="74"/>
      <c r="C96" s="75"/>
      <c r="D96" s="203" t="s">
        <v>84</v>
      </c>
      <c r="E96" s="203"/>
      <c r="F96" s="203"/>
      <c r="G96" s="203"/>
      <c r="H96" s="203"/>
      <c r="I96" s="76"/>
      <c r="J96" s="203" t="s">
        <v>85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'12-11-2-1-2024 - Zdravote...'!J30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77" t="s">
        <v>81</v>
      </c>
      <c r="AR96" s="74"/>
      <c r="AS96" s="78">
        <v>0</v>
      </c>
      <c r="AT96" s="79">
        <f>ROUND(SUM(AV96:AW96),2)</f>
        <v>0</v>
      </c>
      <c r="AU96" s="80">
        <f>'12-11-2-1-2024 - Zdravote...'!P125</f>
        <v>0</v>
      </c>
      <c r="AV96" s="79">
        <f>'12-11-2-1-2024 - Zdravote...'!J33</f>
        <v>0</v>
      </c>
      <c r="AW96" s="79">
        <f>'12-11-2-1-2024 - Zdravote...'!J34</f>
        <v>0</v>
      </c>
      <c r="AX96" s="79">
        <f>'12-11-2-1-2024 - Zdravote...'!J35</f>
        <v>0</v>
      </c>
      <c r="AY96" s="79">
        <f>'12-11-2-1-2024 - Zdravote...'!J36</f>
        <v>0</v>
      </c>
      <c r="AZ96" s="79">
        <f>'12-11-2-1-2024 - Zdravote...'!F33</f>
        <v>0</v>
      </c>
      <c r="BA96" s="79">
        <f>'12-11-2-1-2024 - Zdravote...'!F34</f>
        <v>0</v>
      </c>
      <c r="BB96" s="79">
        <f>'12-11-2-1-2024 - Zdravote...'!F35</f>
        <v>0</v>
      </c>
      <c r="BC96" s="79">
        <f>'12-11-2-1-2024 - Zdravote...'!F36</f>
        <v>0</v>
      </c>
      <c r="BD96" s="81">
        <f>'12-11-2-1-2024 - Zdravote...'!F37</f>
        <v>0</v>
      </c>
      <c r="BT96" s="82" t="s">
        <v>82</v>
      </c>
      <c r="BV96" s="82" t="s">
        <v>76</v>
      </c>
      <c r="BW96" s="82" t="s">
        <v>86</v>
      </c>
      <c r="BX96" s="82" t="s">
        <v>4</v>
      </c>
      <c r="CL96" s="82" t="s">
        <v>1</v>
      </c>
      <c r="CM96" s="82" t="s">
        <v>74</v>
      </c>
    </row>
    <row r="97" spans="1:91" s="6" customFormat="1" ht="24.75" customHeight="1">
      <c r="A97" s="73" t="s">
        <v>78</v>
      </c>
      <c r="B97" s="74"/>
      <c r="C97" s="75"/>
      <c r="D97" s="203" t="s">
        <v>87</v>
      </c>
      <c r="E97" s="203"/>
      <c r="F97" s="203"/>
      <c r="G97" s="203"/>
      <c r="H97" s="203"/>
      <c r="I97" s="76"/>
      <c r="J97" s="203" t="s">
        <v>88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>
        <f>'12-11-2-2-2024 - Elektroi...'!J30</f>
        <v>0</v>
      </c>
      <c r="AH97" s="202"/>
      <c r="AI97" s="202"/>
      <c r="AJ97" s="202"/>
      <c r="AK97" s="202"/>
      <c r="AL97" s="202"/>
      <c r="AM97" s="202"/>
      <c r="AN97" s="201">
        <f>SUM(AG97,AT97)</f>
        <v>0</v>
      </c>
      <c r="AO97" s="202"/>
      <c r="AP97" s="202"/>
      <c r="AQ97" s="77" t="s">
        <v>81</v>
      </c>
      <c r="AR97" s="74"/>
      <c r="AS97" s="83">
        <v>0</v>
      </c>
      <c r="AT97" s="84">
        <f>ROUND(SUM(AV97:AW97),2)</f>
        <v>0</v>
      </c>
      <c r="AU97" s="85">
        <f>'12-11-2-2-2024 - Elektroi...'!P119</f>
        <v>0</v>
      </c>
      <c r="AV97" s="84">
        <f>'12-11-2-2-2024 - Elektroi...'!J33</f>
        <v>0</v>
      </c>
      <c r="AW97" s="84">
        <f>'12-11-2-2-2024 - Elektroi...'!J34</f>
        <v>0</v>
      </c>
      <c r="AX97" s="84">
        <f>'12-11-2-2-2024 - Elektroi...'!J35</f>
        <v>0</v>
      </c>
      <c r="AY97" s="84">
        <f>'12-11-2-2-2024 - Elektroi...'!J36</f>
        <v>0</v>
      </c>
      <c r="AZ97" s="84">
        <f>'12-11-2-2-2024 - Elektroi...'!F33</f>
        <v>0</v>
      </c>
      <c r="BA97" s="84">
        <f>'12-11-2-2-2024 - Elektroi...'!F34</f>
        <v>0</v>
      </c>
      <c r="BB97" s="84">
        <f>'12-11-2-2-2024 - Elektroi...'!F35</f>
        <v>0</v>
      </c>
      <c r="BC97" s="84">
        <f>'12-11-2-2-2024 - Elektroi...'!F36</f>
        <v>0</v>
      </c>
      <c r="BD97" s="86">
        <f>'12-11-2-2-2024 - Elektroi...'!F37</f>
        <v>0</v>
      </c>
      <c r="BT97" s="82" t="s">
        <v>82</v>
      </c>
      <c r="BV97" s="82" t="s">
        <v>76</v>
      </c>
      <c r="BW97" s="82" t="s">
        <v>89</v>
      </c>
      <c r="BX97" s="82" t="s">
        <v>4</v>
      </c>
      <c r="CL97" s="82" t="s">
        <v>1</v>
      </c>
      <c r="CM97" s="82" t="s">
        <v>74</v>
      </c>
    </row>
    <row r="98" spans="1:91" s="1" customFormat="1" ht="30" customHeight="1">
      <c r="B98" s="28"/>
      <c r="AR98" s="28"/>
    </row>
    <row r="99" spans="1:91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8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2-11-1-2024 - Podpora ro...'!C2" display="/" xr:uid="{00000000-0004-0000-0000-000000000000}"/>
    <hyperlink ref="A96" location="'12-11-2-1-2024 - Zdravote...'!C2" display="/" xr:uid="{00000000-0004-0000-0000-000001000000}"/>
    <hyperlink ref="A97" location="'12-11-2-2-2024 - Elektroi...'!C2" display="/" xr:uid="{00000000-0004-0000-0000-000002000000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5"/>
  <sheetViews>
    <sheetView showGridLines="0" workbookViewId="0">
      <selection activeCell="W17" sqref="W17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6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90</v>
      </c>
      <c r="L4" s="16"/>
      <c r="M4" s="87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7" t="str">
        <f>'Rekapitulácia stavby'!K6</f>
        <v>Podpora rozvoja vidieckeho cestovného ruchu v obci Rimavské Janovce - pustatina SELEŠ</v>
      </c>
      <c r="F7" s="208"/>
      <c r="G7" s="208"/>
      <c r="H7" s="208"/>
      <c r="L7" s="16"/>
    </row>
    <row r="8" spans="2:46" s="1" customFormat="1" ht="12" customHeight="1">
      <c r="B8" s="28"/>
      <c r="D8" s="23" t="s">
        <v>91</v>
      </c>
      <c r="L8" s="28"/>
    </row>
    <row r="9" spans="2:46" s="1" customFormat="1" ht="30" customHeight="1">
      <c r="B9" s="28"/>
      <c r="E9" s="187" t="s">
        <v>92</v>
      </c>
      <c r="F9" s="209"/>
      <c r="G9" s="209"/>
      <c r="H9" s="209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4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8"/>
      <c r="G18" s="168"/>
      <c r="H18" s="168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34</v>
      </c>
      <c r="J30" s="65">
        <f>ROUND(J134,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90">
        <f>ROUND((SUM(BE134:BE304)),  2)</f>
        <v>0</v>
      </c>
      <c r="G33" s="91"/>
      <c r="H33" s="91"/>
      <c r="I33" s="92">
        <v>0.2</v>
      </c>
      <c r="J33" s="90">
        <f>ROUND(((SUM(BE134:BE304))*I33),  2)</f>
        <v>0</v>
      </c>
      <c r="L33" s="28"/>
    </row>
    <row r="34" spans="2:12" s="1" customFormat="1" ht="14.5" customHeight="1">
      <c r="B34" s="28"/>
      <c r="E34" s="33" t="s">
        <v>40</v>
      </c>
      <c r="F34" s="90">
        <f>ROUND((SUM(BF134:BF304)),  2)</f>
        <v>0</v>
      </c>
      <c r="G34" s="91"/>
      <c r="H34" s="91"/>
      <c r="I34" s="92">
        <v>0.2</v>
      </c>
      <c r="J34" s="90">
        <f>ROUND(((SUM(BF134:BF304))*I34),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3">
        <f>ROUND((SUM(BG134:BG304)),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3">
        <f>ROUND((SUM(BH134:BH304)),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90">
        <f>ROUND((SUM(BI134:BI304)),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93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7" t="str">
        <f>E7</f>
        <v>Podpora rozvoja vidieckeho cestovného ruchu v obci Rimavské Janovce - pustatina SELEŠ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91</v>
      </c>
      <c r="L86" s="28"/>
    </row>
    <row r="87" spans="2:47" s="1" customFormat="1" ht="30" customHeight="1">
      <c r="B87" s="28"/>
      <c r="E87" s="187" t="str">
        <f>E9</f>
        <v>12-11-1/2024 - Podpora rozvoja vidieckeho cestovného ruchu v obci Rimavské Janovce - pustatina SELEš - I. časť</v>
      </c>
      <c r="F87" s="209"/>
      <c r="G87" s="209"/>
      <c r="H87" s="20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Rimavské Janovce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Ing. Kovács Peter, Rimavské Janovce</v>
      </c>
      <c r="I91" s="23" t="s">
        <v>27</v>
      </c>
      <c r="J91" s="26" t="str">
        <f>E21</f>
        <v>StavoMat s.r.o.,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94</v>
      </c>
      <c r="D94" s="95"/>
      <c r="E94" s="95"/>
      <c r="F94" s="95"/>
      <c r="G94" s="95"/>
      <c r="H94" s="95"/>
      <c r="I94" s="95"/>
      <c r="J94" s="104" t="s">
        <v>95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96</v>
      </c>
      <c r="J96" s="65">
        <f>J134</f>
        <v>0</v>
      </c>
      <c r="L96" s="28"/>
      <c r="AU96" s="13" t="s">
        <v>97</v>
      </c>
    </row>
    <row r="97" spans="2:12" s="8" customFormat="1" ht="25" customHeight="1">
      <c r="B97" s="106"/>
      <c r="D97" s="107" t="s">
        <v>98</v>
      </c>
      <c r="E97" s="108"/>
      <c r="F97" s="108"/>
      <c r="G97" s="108"/>
      <c r="H97" s="108"/>
      <c r="I97" s="108"/>
      <c r="J97" s="109">
        <f>J135</f>
        <v>0</v>
      </c>
      <c r="L97" s="106"/>
    </row>
    <row r="98" spans="2:12" s="9" customFormat="1" ht="20" customHeight="1">
      <c r="B98" s="110"/>
      <c r="D98" s="111" t="s">
        <v>99</v>
      </c>
      <c r="E98" s="112"/>
      <c r="F98" s="112"/>
      <c r="G98" s="112"/>
      <c r="H98" s="112"/>
      <c r="I98" s="112"/>
      <c r="J98" s="113">
        <f>J136</f>
        <v>0</v>
      </c>
      <c r="L98" s="110"/>
    </row>
    <row r="99" spans="2:12" s="9" customFormat="1" ht="20" customHeight="1">
      <c r="B99" s="110"/>
      <c r="D99" s="111" t="s">
        <v>100</v>
      </c>
      <c r="E99" s="112"/>
      <c r="F99" s="112"/>
      <c r="G99" s="112"/>
      <c r="H99" s="112"/>
      <c r="I99" s="112"/>
      <c r="J99" s="113">
        <f>J148</f>
        <v>0</v>
      </c>
      <c r="L99" s="110"/>
    </row>
    <row r="100" spans="2:12" s="9" customFormat="1" ht="20" customHeight="1">
      <c r="B100" s="110"/>
      <c r="D100" s="111" t="s">
        <v>101</v>
      </c>
      <c r="E100" s="112"/>
      <c r="F100" s="112"/>
      <c r="G100" s="112"/>
      <c r="H100" s="112"/>
      <c r="I100" s="112"/>
      <c r="J100" s="113">
        <f>J159</f>
        <v>0</v>
      </c>
      <c r="L100" s="110"/>
    </row>
    <row r="101" spans="2:12" s="9" customFormat="1" ht="20" customHeight="1">
      <c r="B101" s="110"/>
      <c r="D101" s="111" t="s">
        <v>102</v>
      </c>
      <c r="E101" s="112"/>
      <c r="F101" s="112"/>
      <c r="G101" s="112"/>
      <c r="H101" s="112"/>
      <c r="I101" s="112"/>
      <c r="J101" s="113">
        <f>J172</f>
        <v>0</v>
      </c>
      <c r="L101" s="110"/>
    </row>
    <row r="102" spans="2:12" s="9" customFormat="1" ht="20" customHeight="1">
      <c r="B102" s="110"/>
      <c r="D102" s="111" t="s">
        <v>103</v>
      </c>
      <c r="E102" s="112"/>
      <c r="F102" s="112"/>
      <c r="G102" s="112"/>
      <c r="H102" s="112"/>
      <c r="I102" s="112"/>
      <c r="J102" s="113">
        <f>J188</f>
        <v>0</v>
      </c>
      <c r="L102" s="110"/>
    </row>
    <row r="103" spans="2:12" s="9" customFormat="1" ht="20" customHeight="1">
      <c r="B103" s="110"/>
      <c r="D103" s="111" t="s">
        <v>104</v>
      </c>
      <c r="E103" s="112"/>
      <c r="F103" s="112"/>
      <c r="G103" s="112"/>
      <c r="H103" s="112"/>
      <c r="I103" s="112"/>
      <c r="J103" s="113">
        <f>J203</f>
        <v>0</v>
      </c>
      <c r="L103" s="110"/>
    </row>
    <row r="104" spans="2:12" s="8" customFormat="1" ht="25" customHeight="1">
      <c r="B104" s="106"/>
      <c r="D104" s="107" t="s">
        <v>105</v>
      </c>
      <c r="E104" s="108"/>
      <c r="F104" s="108"/>
      <c r="G104" s="108"/>
      <c r="H104" s="108"/>
      <c r="I104" s="108"/>
      <c r="J104" s="109">
        <f>J205</f>
        <v>0</v>
      </c>
      <c r="L104" s="106"/>
    </row>
    <row r="105" spans="2:12" s="9" customFormat="1" ht="20" customHeight="1">
      <c r="B105" s="110"/>
      <c r="D105" s="111" t="s">
        <v>106</v>
      </c>
      <c r="E105" s="112"/>
      <c r="F105" s="112"/>
      <c r="G105" s="112"/>
      <c r="H105" s="112"/>
      <c r="I105" s="112"/>
      <c r="J105" s="113">
        <f>J206</f>
        <v>0</v>
      </c>
      <c r="L105" s="110"/>
    </row>
    <row r="106" spans="2:12" s="9" customFormat="1" ht="20" customHeight="1">
      <c r="B106" s="110"/>
      <c r="D106" s="111" t="s">
        <v>107</v>
      </c>
      <c r="E106" s="112"/>
      <c r="F106" s="112"/>
      <c r="G106" s="112"/>
      <c r="H106" s="112"/>
      <c r="I106" s="112"/>
      <c r="J106" s="113">
        <f>J214</f>
        <v>0</v>
      </c>
      <c r="L106" s="110"/>
    </row>
    <row r="107" spans="2:12" s="9" customFormat="1" ht="20" customHeight="1">
      <c r="B107" s="110"/>
      <c r="D107" s="111" t="s">
        <v>108</v>
      </c>
      <c r="E107" s="112"/>
      <c r="F107" s="112"/>
      <c r="G107" s="112"/>
      <c r="H107" s="112"/>
      <c r="I107" s="112"/>
      <c r="J107" s="113">
        <f>J232</f>
        <v>0</v>
      </c>
      <c r="L107" s="110"/>
    </row>
    <row r="108" spans="2:12" s="9" customFormat="1" ht="20" customHeight="1">
      <c r="B108" s="110"/>
      <c r="D108" s="111" t="s">
        <v>109</v>
      </c>
      <c r="E108" s="112"/>
      <c r="F108" s="112"/>
      <c r="G108" s="112"/>
      <c r="H108" s="112"/>
      <c r="I108" s="112"/>
      <c r="J108" s="113">
        <f>J254</f>
        <v>0</v>
      </c>
      <c r="L108" s="110"/>
    </row>
    <row r="109" spans="2:12" s="9" customFormat="1" ht="20" customHeight="1">
      <c r="B109" s="110"/>
      <c r="D109" s="111" t="s">
        <v>110</v>
      </c>
      <c r="E109" s="112"/>
      <c r="F109" s="112"/>
      <c r="G109" s="112"/>
      <c r="H109" s="112"/>
      <c r="I109" s="112"/>
      <c r="J109" s="113">
        <f>J257</f>
        <v>0</v>
      </c>
      <c r="L109" s="110"/>
    </row>
    <row r="110" spans="2:12" s="9" customFormat="1" ht="20" customHeight="1">
      <c r="B110" s="110"/>
      <c r="D110" s="111" t="s">
        <v>111</v>
      </c>
      <c r="E110" s="112"/>
      <c r="F110" s="112"/>
      <c r="G110" s="112"/>
      <c r="H110" s="112"/>
      <c r="I110" s="112"/>
      <c r="J110" s="113">
        <f>J273</f>
        <v>0</v>
      </c>
      <c r="L110" s="110"/>
    </row>
    <row r="111" spans="2:12" s="9" customFormat="1" ht="20" customHeight="1">
      <c r="B111" s="110"/>
      <c r="D111" s="111" t="s">
        <v>112</v>
      </c>
      <c r="E111" s="112"/>
      <c r="F111" s="112"/>
      <c r="G111" s="112"/>
      <c r="H111" s="112"/>
      <c r="I111" s="112"/>
      <c r="J111" s="113">
        <f>J282</f>
        <v>0</v>
      </c>
      <c r="L111" s="110"/>
    </row>
    <row r="112" spans="2:12" s="9" customFormat="1" ht="20" customHeight="1">
      <c r="B112" s="110"/>
      <c r="D112" s="111" t="s">
        <v>113</v>
      </c>
      <c r="E112" s="112"/>
      <c r="F112" s="112"/>
      <c r="G112" s="112"/>
      <c r="H112" s="112"/>
      <c r="I112" s="112"/>
      <c r="J112" s="113">
        <f>J290</f>
        <v>0</v>
      </c>
      <c r="L112" s="110"/>
    </row>
    <row r="113" spans="2:12" s="9" customFormat="1" ht="20" customHeight="1">
      <c r="B113" s="110"/>
      <c r="D113" s="111" t="s">
        <v>114</v>
      </c>
      <c r="E113" s="112"/>
      <c r="F113" s="112"/>
      <c r="G113" s="112"/>
      <c r="H113" s="112"/>
      <c r="I113" s="112"/>
      <c r="J113" s="113">
        <f>J298</f>
        <v>0</v>
      </c>
      <c r="L113" s="110"/>
    </row>
    <row r="114" spans="2:12" s="9" customFormat="1" ht="20" customHeight="1">
      <c r="B114" s="110"/>
      <c r="D114" s="111" t="s">
        <v>115</v>
      </c>
      <c r="E114" s="112"/>
      <c r="F114" s="112"/>
      <c r="G114" s="112"/>
      <c r="H114" s="112"/>
      <c r="I114" s="112"/>
      <c r="J114" s="113">
        <f>J302</f>
        <v>0</v>
      </c>
      <c r="L114" s="110"/>
    </row>
    <row r="115" spans="2:12" s="1" customFormat="1" ht="21.75" customHeight="1">
      <c r="B115" s="28"/>
      <c r="L115" s="28"/>
    </row>
    <row r="116" spans="2:12" s="1" customFormat="1" ht="7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8"/>
    </row>
    <row r="120" spans="2:12" s="1" customFormat="1" ht="7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28"/>
    </row>
    <row r="121" spans="2:12" s="1" customFormat="1" ht="25" customHeight="1">
      <c r="B121" s="28"/>
      <c r="C121" s="17" t="s">
        <v>116</v>
      </c>
      <c r="L121" s="28"/>
    </row>
    <row r="122" spans="2:12" s="1" customFormat="1" ht="7" customHeight="1">
      <c r="B122" s="28"/>
      <c r="L122" s="28"/>
    </row>
    <row r="123" spans="2:12" s="1" customFormat="1" ht="12" customHeight="1">
      <c r="B123" s="28"/>
      <c r="C123" s="23" t="s">
        <v>14</v>
      </c>
      <c r="L123" s="28"/>
    </row>
    <row r="124" spans="2:12" s="1" customFormat="1" ht="26.25" customHeight="1">
      <c r="B124" s="28"/>
      <c r="E124" s="207" t="str">
        <f>E7</f>
        <v>Podpora rozvoja vidieckeho cestovného ruchu v obci Rimavské Janovce - pustatina SELEŠ</v>
      </c>
      <c r="F124" s="208"/>
      <c r="G124" s="208"/>
      <c r="H124" s="208"/>
      <c r="L124" s="28"/>
    </row>
    <row r="125" spans="2:12" s="1" customFormat="1" ht="12" customHeight="1">
      <c r="B125" s="28"/>
      <c r="C125" s="23" t="s">
        <v>91</v>
      </c>
      <c r="L125" s="28"/>
    </row>
    <row r="126" spans="2:12" s="1" customFormat="1" ht="30" customHeight="1">
      <c r="B126" s="28"/>
      <c r="E126" s="187" t="str">
        <f>E9</f>
        <v>12-11-1/2024 - Podpora rozvoja vidieckeho cestovného ruchu v obci Rimavské Janovce - pustatina SELEš - I. časť</v>
      </c>
      <c r="F126" s="209"/>
      <c r="G126" s="209"/>
      <c r="H126" s="209"/>
      <c r="L126" s="28"/>
    </row>
    <row r="127" spans="2:12" s="1" customFormat="1" ht="7" customHeight="1">
      <c r="B127" s="28"/>
      <c r="L127" s="28"/>
    </row>
    <row r="128" spans="2:12" s="1" customFormat="1" ht="12" customHeight="1">
      <c r="B128" s="28"/>
      <c r="C128" s="23" t="s">
        <v>18</v>
      </c>
      <c r="F128" s="21" t="str">
        <f>F12</f>
        <v>Rimavské Janovce</v>
      </c>
      <c r="I128" s="23" t="s">
        <v>20</v>
      </c>
      <c r="J128" s="51" t="str">
        <f>IF(J12="","",J12)</f>
        <v>vyplň údaj</v>
      </c>
      <c r="L128" s="28"/>
    </row>
    <row r="129" spans="2:65" s="1" customFormat="1" ht="7" customHeight="1">
      <c r="B129" s="28"/>
      <c r="L129" s="28"/>
    </row>
    <row r="130" spans="2:65" s="1" customFormat="1" ht="25.75" customHeight="1">
      <c r="B130" s="28"/>
      <c r="C130" s="23" t="s">
        <v>21</v>
      </c>
      <c r="F130" s="21" t="str">
        <f>E15</f>
        <v>Ing. Kovács Peter, Rimavské Janovce</v>
      </c>
      <c r="I130" s="23" t="s">
        <v>27</v>
      </c>
      <c r="J130" s="26" t="str">
        <f>E21</f>
        <v>StavoMat s.r.o., Rimavská Sobota</v>
      </c>
      <c r="L130" s="28"/>
    </row>
    <row r="131" spans="2:65" s="1" customFormat="1" ht="15.25" customHeight="1">
      <c r="B131" s="28"/>
      <c r="C131" s="23" t="s">
        <v>25</v>
      </c>
      <c r="F131" s="21" t="str">
        <f>IF(E18="","",E18)</f>
        <v>Vyplň údaj</v>
      </c>
      <c r="I131" s="23" t="s">
        <v>31</v>
      </c>
      <c r="J131" s="26" t="str">
        <f>E24</f>
        <v xml:space="preserve"> </v>
      </c>
      <c r="L131" s="28"/>
    </row>
    <row r="132" spans="2:65" s="1" customFormat="1" ht="10.25" customHeight="1">
      <c r="B132" s="28"/>
      <c r="L132" s="28"/>
    </row>
    <row r="133" spans="2:65" s="10" customFormat="1" ht="29.25" customHeight="1">
      <c r="B133" s="114"/>
      <c r="C133" s="115" t="s">
        <v>117</v>
      </c>
      <c r="D133" s="116" t="s">
        <v>59</v>
      </c>
      <c r="E133" s="116" t="s">
        <v>55</v>
      </c>
      <c r="F133" s="116" t="s">
        <v>56</v>
      </c>
      <c r="G133" s="116" t="s">
        <v>118</v>
      </c>
      <c r="H133" s="116" t="s">
        <v>119</v>
      </c>
      <c r="I133" s="116" t="s">
        <v>120</v>
      </c>
      <c r="J133" s="117" t="s">
        <v>95</v>
      </c>
      <c r="K133" s="118" t="s">
        <v>121</v>
      </c>
      <c r="L133" s="114"/>
      <c r="M133" s="58" t="s">
        <v>1</v>
      </c>
      <c r="N133" s="59" t="s">
        <v>38</v>
      </c>
      <c r="O133" s="59" t="s">
        <v>122</v>
      </c>
      <c r="P133" s="59" t="s">
        <v>123</v>
      </c>
      <c r="Q133" s="59" t="s">
        <v>124</v>
      </c>
      <c r="R133" s="59" t="s">
        <v>125</v>
      </c>
      <c r="S133" s="59" t="s">
        <v>126</v>
      </c>
      <c r="T133" s="60" t="s">
        <v>127</v>
      </c>
    </row>
    <row r="134" spans="2:65" s="1" customFormat="1" ht="22.75" customHeight="1">
      <c r="B134" s="28"/>
      <c r="C134" s="63" t="s">
        <v>96</v>
      </c>
      <c r="J134" s="119">
        <f>BK134</f>
        <v>0</v>
      </c>
      <c r="L134" s="28"/>
      <c r="M134" s="61"/>
      <c r="N134" s="52"/>
      <c r="O134" s="52"/>
      <c r="P134" s="120">
        <f>P135+P205</f>
        <v>0</v>
      </c>
      <c r="Q134" s="52"/>
      <c r="R134" s="120">
        <f>R135+R205</f>
        <v>203.95192581364</v>
      </c>
      <c r="S134" s="52"/>
      <c r="T134" s="121">
        <f>T135+T205</f>
        <v>34.111711000000007</v>
      </c>
      <c r="AT134" s="13" t="s">
        <v>73</v>
      </c>
      <c r="AU134" s="13" t="s">
        <v>97</v>
      </c>
      <c r="BK134" s="122">
        <f>BK135+BK205</f>
        <v>0</v>
      </c>
    </row>
    <row r="135" spans="2:65" s="11" customFormat="1" ht="26" customHeight="1">
      <c r="B135" s="123"/>
      <c r="D135" s="124" t="s">
        <v>73</v>
      </c>
      <c r="E135" s="125" t="s">
        <v>128</v>
      </c>
      <c r="F135" s="125" t="s">
        <v>129</v>
      </c>
      <c r="I135" s="126"/>
      <c r="J135" s="127">
        <f>BK135</f>
        <v>0</v>
      </c>
      <c r="L135" s="123"/>
      <c r="M135" s="128"/>
      <c r="P135" s="129">
        <f>P136+P148+P159+P172+P188+P203</f>
        <v>0</v>
      </c>
      <c r="R135" s="129">
        <f>R136+R148+R159+R172+R188+R203</f>
        <v>166.62831862760001</v>
      </c>
      <c r="T135" s="130">
        <f>T136+T148+T159+T172+T188+T203</f>
        <v>33.895055000000006</v>
      </c>
      <c r="AR135" s="124" t="s">
        <v>82</v>
      </c>
      <c r="AT135" s="131" t="s">
        <v>73</v>
      </c>
      <c r="AU135" s="131" t="s">
        <v>74</v>
      </c>
      <c r="AY135" s="124" t="s">
        <v>130</v>
      </c>
      <c r="BK135" s="132">
        <f>BK136+BK148+BK159+BK172+BK188+BK203</f>
        <v>0</v>
      </c>
    </row>
    <row r="136" spans="2:65" s="11" customFormat="1" ht="22.75" customHeight="1">
      <c r="B136" s="123"/>
      <c r="D136" s="124" t="s">
        <v>73</v>
      </c>
      <c r="E136" s="133" t="s">
        <v>82</v>
      </c>
      <c r="F136" s="133" t="s">
        <v>131</v>
      </c>
      <c r="I136" s="126"/>
      <c r="J136" s="134">
        <f>BK136</f>
        <v>0</v>
      </c>
      <c r="L136" s="123"/>
      <c r="M136" s="128"/>
      <c r="P136" s="129">
        <f>SUM(P137:P147)</f>
        <v>0</v>
      </c>
      <c r="R136" s="129">
        <f>SUM(R137:R147)</f>
        <v>0</v>
      </c>
      <c r="T136" s="130">
        <f>SUM(T137:T147)</f>
        <v>0</v>
      </c>
      <c r="AR136" s="124" t="s">
        <v>82</v>
      </c>
      <c r="AT136" s="131" t="s">
        <v>73</v>
      </c>
      <c r="AU136" s="131" t="s">
        <v>82</v>
      </c>
      <c r="AY136" s="124" t="s">
        <v>130</v>
      </c>
      <c r="BK136" s="132">
        <f>SUM(BK137:BK147)</f>
        <v>0</v>
      </c>
    </row>
    <row r="137" spans="2:65" s="1" customFormat="1" ht="24.25" customHeight="1">
      <c r="B137" s="135"/>
      <c r="C137" s="136" t="s">
        <v>82</v>
      </c>
      <c r="D137" s="136" t="s">
        <v>132</v>
      </c>
      <c r="E137" s="137" t="s">
        <v>133</v>
      </c>
      <c r="F137" s="138" t="s">
        <v>134</v>
      </c>
      <c r="G137" s="139" t="s">
        <v>135</v>
      </c>
      <c r="H137" s="140">
        <v>16.302</v>
      </c>
      <c r="I137" s="141"/>
      <c r="J137" s="140">
        <f t="shared" ref="J137:J147" si="0">ROUND(I137*H137,3)</f>
        <v>0</v>
      </c>
      <c r="K137" s="142"/>
      <c r="L137" s="28"/>
      <c r="M137" s="143" t="s">
        <v>1</v>
      </c>
      <c r="N137" s="144" t="s">
        <v>40</v>
      </c>
      <c r="P137" s="145">
        <f t="shared" ref="P137:P147" si="1">O137*H137</f>
        <v>0</v>
      </c>
      <c r="Q137" s="145">
        <v>0</v>
      </c>
      <c r="R137" s="145">
        <f t="shared" ref="R137:R147" si="2">Q137*H137</f>
        <v>0</v>
      </c>
      <c r="S137" s="145">
        <v>0</v>
      </c>
      <c r="T137" s="146">
        <f t="shared" ref="T137:T147" si="3">S137*H137</f>
        <v>0</v>
      </c>
      <c r="AR137" s="147" t="s">
        <v>136</v>
      </c>
      <c r="AT137" s="147" t="s">
        <v>132</v>
      </c>
      <c r="AU137" s="147" t="s">
        <v>137</v>
      </c>
      <c r="AY137" s="13" t="s">
        <v>130</v>
      </c>
      <c r="BE137" s="148">
        <f t="shared" ref="BE137:BE147" si="4">IF(N137="základná",J137,0)</f>
        <v>0</v>
      </c>
      <c r="BF137" s="148">
        <f t="shared" ref="BF137:BF147" si="5">IF(N137="znížená",J137,0)</f>
        <v>0</v>
      </c>
      <c r="BG137" s="148">
        <f t="shared" ref="BG137:BG147" si="6">IF(N137="zákl. prenesená",J137,0)</f>
        <v>0</v>
      </c>
      <c r="BH137" s="148">
        <f t="shared" ref="BH137:BH147" si="7">IF(N137="zníž. prenesená",J137,0)</f>
        <v>0</v>
      </c>
      <c r="BI137" s="148">
        <f t="shared" ref="BI137:BI147" si="8">IF(N137="nulová",J137,0)</f>
        <v>0</v>
      </c>
      <c r="BJ137" s="13" t="s">
        <v>137</v>
      </c>
      <c r="BK137" s="149">
        <f t="shared" ref="BK137:BK147" si="9">ROUND(I137*H137,3)</f>
        <v>0</v>
      </c>
      <c r="BL137" s="13" t="s">
        <v>136</v>
      </c>
      <c r="BM137" s="147" t="s">
        <v>138</v>
      </c>
    </row>
    <row r="138" spans="2:65" s="1" customFormat="1" ht="24.25" customHeight="1">
      <c r="B138" s="135"/>
      <c r="C138" s="136" t="s">
        <v>137</v>
      </c>
      <c r="D138" s="136" t="s">
        <v>132</v>
      </c>
      <c r="E138" s="137" t="s">
        <v>139</v>
      </c>
      <c r="F138" s="138" t="s">
        <v>140</v>
      </c>
      <c r="G138" s="139" t="s">
        <v>135</v>
      </c>
      <c r="H138" s="140">
        <v>4.891</v>
      </c>
      <c r="I138" s="141"/>
      <c r="J138" s="140">
        <f t="shared" si="0"/>
        <v>0</v>
      </c>
      <c r="K138" s="142"/>
      <c r="L138" s="28"/>
      <c r="M138" s="143" t="s">
        <v>1</v>
      </c>
      <c r="N138" s="144" t="s">
        <v>40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136</v>
      </c>
      <c r="AT138" s="147" t="s">
        <v>132</v>
      </c>
      <c r="AU138" s="147" t="s">
        <v>137</v>
      </c>
      <c r="AY138" s="13" t="s">
        <v>130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137</v>
      </c>
      <c r="BK138" s="149">
        <f t="shared" si="9"/>
        <v>0</v>
      </c>
      <c r="BL138" s="13" t="s">
        <v>136</v>
      </c>
      <c r="BM138" s="147" t="s">
        <v>141</v>
      </c>
    </row>
    <row r="139" spans="2:65" s="1" customFormat="1" ht="21.75" customHeight="1">
      <c r="B139" s="135"/>
      <c r="C139" s="136" t="s">
        <v>142</v>
      </c>
      <c r="D139" s="136" t="s">
        <v>132</v>
      </c>
      <c r="E139" s="137" t="s">
        <v>143</v>
      </c>
      <c r="F139" s="138" t="s">
        <v>144</v>
      </c>
      <c r="G139" s="139" t="s">
        <v>135</v>
      </c>
      <c r="H139" s="140">
        <v>19.763000000000002</v>
      </c>
      <c r="I139" s="141"/>
      <c r="J139" s="140">
        <f t="shared" si="0"/>
        <v>0</v>
      </c>
      <c r="K139" s="142"/>
      <c r="L139" s="28"/>
      <c r="M139" s="143" t="s">
        <v>1</v>
      </c>
      <c r="N139" s="14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136</v>
      </c>
      <c r="AT139" s="147" t="s">
        <v>132</v>
      </c>
      <c r="AU139" s="147" t="s">
        <v>137</v>
      </c>
      <c r="AY139" s="13" t="s">
        <v>130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137</v>
      </c>
      <c r="BK139" s="149">
        <f t="shared" si="9"/>
        <v>0</v>
      </c>
      <c r="BL139" s="13" t="s">
        <v>136</v>
      </c>
      <c r="BM139" s="147" t="s">
        <v>145</v>
      </c>
    </row>
    <row r="140" spans="2:65" s="1" customFormat="1" ht="37.75" customHeight="1">
      <c r="B140" s="135"/>
      <c r="C140" s="136" t="s">
        <v>136</v>
      </c>
      <c r="D140" s="136" t="s">
        <v>132</v>
      </c>
      <c r="E140" s="137" t="s">
        <v>146</v>
      </c>
      <c r="F140" s="138" t="s">
        <v>147</v>
      </c>
      <c r="G140" s="139" t="s">
        <v>135</v>
      </c>
      <c r="H140" s="140">
        <v>5.9290000000000003</v>
      </c>
      <c r="I140" s="141"/>
      <c r="J140" s="140">
        <f t="shared" si="0"/>
        <v>0</v>
      </c>
      <c r="K140" s="142"/>
      <c r="L140" s="28"/>
      <c r="M140" s="143" t="s">
        <v>1</v>
      </c>
      <c r="N140" s="144" t="s">
        <v>40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136</v>
      </c>
      <c r="AT140" s="147" t="s">
        <v>132</v>
      </c>
      <c r="AU140" s="147" t="s">
        <v>137</v>
      </c>
      <c r="AY140" s="13" t="s">
        <v>130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137</v>
      </c>
      <c r="BK140" s="149">
        <f t="shared" si="9"/>
        <v>0</v>
      </c>
      <c r="BL140" s="13" t="s">
        <v>136</v>
      </c>
      <c r="BM140" s="147" t="s">
        <v>148</v>
      </c>
    </row>
    <row r="141" spans="2:65" s="1" customFormat="1" ht="16.5" customHeight="1">
      <c r="B141" s="135"/>
      <c r="C141" s="136" t="s">
        <v>149</v>
      </c>
      <c r="D141" s="136" t="s">
        <v>132</v>
      </c>
      <c r="E141" s="137" t="s">
        <v>150</v>
      </c>
      <c r="F141" s="138" t="s">
        <v>151</v>
      </c>
      <c r="G141" s="139" t="s">
        <v>135</v>
      </c>
      <c r="H141" s="140">
        <v>8.4</v>
      </c>
      <c r="I141" s="141"/>
      <c r="J141" s="140">
        <f t="shared" si="0"/>
        <v>0</v>
      </c>
      <c r="K141" s="142"/>
      <c r="L141" s="28"/>
      <c r="M141" s="143" t="s">
        <v>1</v>
      </c>
      <c r="N141" s="144" t="s">
        <v>40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136</v>
      </c>
      <c r="AT141" s="147" t="s">
        <v>132</v>
      </c>
      <c r="AU141" s="147" t="s">
        <v>137</v>
      </c>
      <c r="AY141" s="13" t="s">
        <v>130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137</v>
      </c>
      <c r="BK141" s="149">
        <f t="shared" si="9"/>
        <v>0</v>
      </c>
      <c r="BL141" s="13" t="s">
        <v>136</v>
      </c>
      <c r="BM141" s="147" t="s">
        <v>152</v>
      </c>
    </row>
    <row r="142" spans="2:65" s="1" customFormat="1" ht="24.25" customHeight="1">
      <c r="B142" s="135"/>
      <c r="C142" s="136" t="s">
        <v>153</v>
      </c>
      <c r="D142" s="136" t="s">
        <v>132</v>
      </c>
      <c r="E142" s="137" t="s">
        <v>154</v>
      </c>
      <c r="F142" s="138" t="s">
        <v>155</v>
      </c>
      <c r="G142" s="139" t="s">
        <v>135</v>
      </c>
      <c r="H142" s="140">
        <v>2.52</v>
      </c>
      <c r="I142" s="141"/>
      <c r="J142" s="140">
        <f t="shared" si="0"/>
        <v>0</v>
      </c>
      <c r="K142" s="142"/>
      <c r="L142" s="28"/>
      <c r="M142" s="143" t="s">
        <v>1</v>
      </c>
      <c r="N142" s="144" t="s">
        <v>40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136</v>
      </c>
      <c r="AT142" s="147" t="s">
        <v>132</v>
      </c>
      <c r="AU142" s="147" t="s">
        <v>137</v>
      </c>
      <c r="AY142" s="13" t="s">
        <v>130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137</v>
      </c>
      <c r="BK142" s="149">
        <f t="shared" si="9"/>
        <v>0</v>
      </c>
      <c r="BL142" s="13" t="s">
        <v>136</v>
      </c>
      <c r="BM142" s="147" t="s">
        <v>156</v>
      </c>
    </row>
    <row r="143" spans="2:65" s="1" customFormat="1" ht="24.25" customHeight="1">
      <c r="B143" s="135"/>
      <c r="C143" s="136" t="s">
        <v>157</v>
      </c>
      <c r="D143" s="136" t="s">
        <v>132</v>
      </c>
      <c r="E143" s="137" t="s">
        <v>158</v>
      </c>
      <c r="F143" s="138" t="s">
        <v>159</v>
      </c>
      <c r="G143" s="139" t="s">
        <v>135</v>
      </c>
      <c r="H143" s="140">
        <v>44.465000000000003</v>
      </c>
      <c r="I143" s="141"/>
      <c r="J143" s="140">
        <f t="shared" si="0"/>
        <v>0</v>
      </c>
      <c r="K143" s="142"/>
      <c r="L143" s="28"/>
      <c r="M143" s="143" t="s">
        <v>1</v>
      </c>
      <c r="N143" s="14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136</v>
      </c>
      <c r="AT143" s="147" t="s">
        <v>132</v>
      </c>
      <c r="AU143" s="147" t="s">
        <v>137</v>
      </c>
      <c r="AY143" s="13" t="s">
        <v>130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137</v>
      </c>
      <c r="BK143" s="149">
        <f t="shared" si="9"/>
        <v>0</v>
      </c>
      <c r="BL143" s="13" t="s">
        <v>136</v>
      </c>
      <c r="BM143" s="147" t="s">
        <v>160</v>
      </c>
    </row>
    <row r="144" spans="2:65" s="1" customFormat="1" ht="33" customHeight="1">
      <c r="B144" s="135"/>
      <c r="C144" s="136" t="s">
        <v>161</v>
      </c>
      <c r="D144" s="136" t="s">
        <v>132</v>
      </c>
      <c r="E144" s="137" t="s">
        <v>162</v>
      </c>
      <c r="F144" s="138" t="s">
        <v>163</v>
      </c>
      <c r="G144" s="139" t="s">
        <v>135</v>
      </c>
      <c r="H144" s="140">
        <v>44.465000000000003</v>
      </c>
      <c r="I144" s="141"/>
      <c r="J144" s="140">
        <f t="shared" si="0"/>
        <v>0</v>
      </c>
      <c r="K144" s="142"/>
      <c r="L144" s="28"/>
      <c r="M144" s="143" t="s">
        <v>1</v>
      </c>
      <c r="N144" s="144" t="s">
        <v>40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136</v>
      </c>
      <c r="AT144" s="147" t="s">
        <v>132</v>
      </c>
      <c r="AU144" s="147" t="s">
        <v>137</v>
      </c>
      <c r="AY144" s="13" t="s">
        <v>130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137</v>
      </c>
      <c r="BK144" s="149">
        <f t="shared" si="9"/>
        <v>0</v>
      </c>
      <c r="BL144" s="13" t="s">
        <v>136</v>
      </c>
      <c r="BM144" s="147" t="s">
        <v>164</v>
      </c>
    </row>
    <row r="145" spans="2:65" s="1" customFormat="1" ht="37.75" customHeight="1">
      <c r="B145" s="135"/>
      <c r="C145" s="136" t="s">
        <v>165</v>
      </c>
      <c r="D145" s="136" t="s">
        <v>132</v>
      </c>
      <c r="E145" s="137" t="s">
        <v>166</v>
      </c>
      <c r="F145" s="138" t="s">
        <v>167</v>
      </c>
      <c r="G145" s="139" t="s">
        <v>135</v>
      </c>
      <c r="H145" s="140">
        <v>133.39500000000001</v>
      </c>
      <c r="I145" s="141"/>
      <c r="J145" s="140">
        <f t="shared" si="0"/>
        <v>0</v>
      </c>
      <c r="K145" s="142"/>
      <c r="L145" s="28"/>
      <c r="M145" s="143" t="s">
        <v>1</v>
      </c>
      <c r="N145" s="144" t="s">
        <v>40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136</v>
      </c>
      <c r="AT145" s="147" t="s">
        <v>132</v>
      </c>
      <c r="AU145" s="147" t="s">
        <v>137</v>
      </c>
      <c r="AY145" s="13" t="s">
        <v>130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137</v>
      </c>
      <c r="BK145" s="149">
        <f t="shared" si="9"/>
        <v>0</v>
      </c>
      <c r="BL145" s="13" t="s">
        <v>136</v>
      </c>
      <c r="BM145" s="147" t="s">
        <v>168</v>
      </c>
    </row>
    <row r="146" spans="2:65" s="1" customFormat="1" ht="24.25" customHeight="1">
      <c r="B146" s="135"/>
      <c r="C146" s="136" t="s">
        <v>169</v>
      </c>
      <c r="D146" s="136" t="s">
        <v>132</v>
      </c>
      <c r="E146" s="137" t="s">
        <v>170</v>
      </c>
      <c r="F146" s="138" t="s">
        <v>171</v>
      </c>
      <c r="G146" s="139" t="s">
        <v>135</v>
      </c>
      <c r="H146" s="140">
        <v>44.465000000000003</v>
      </c>
      <c r="I146" s="141"/>
      <c r="J146" s="140">
        <f t="shared" si="0"/>
        <v>0</v>
      </c>
      <c r="K146" s="142"/>
      <c r="L146" s="28"/>
      <c r="M146" s="143" t="s">
        <v>1</v>
      </c>
      <c r="N146" s="144" t="s">
        <v>40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136</v>
      </c>
      <c r="AT146" s="147" t="s">
        <v>132</v>
      </c>
      <c r="AU146" s="147" t="s">
        <v>137</v>
      </c>
      <c r="AY146" s="13" t="s">
        <v>130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137</v>
      </c>
      <c r="BK146" s="149">
        <f t="shared" si="9"/>
        <v>0</v>
      </c>
      <c r="BL146" s="13" t="s">
        <v>136</v>
      </c>
      <c r="BM146" s="147" t="s">
        <v>172</v>
      </c>
    </row>
    <row r="147" spans="2:65" s="1" customFormat="1" ht="16.5" customHeight="1">
      <c r="B147" s="135"/>
      <c r="C147" s="136" t="s">
        <v>173</v>
      </c>
      <c r="D147" s="136" t="s">
        <v>132</v>
      </c>
      <c r="E147" s="137" t="s">
        <v>174</v>
      </c>
      <c r="F147" s="138" t="s">
        <v>175</v>
      </c>
      <c r="G147" s="139" t="s">
        <v>135</v>
      </c>
      <c r="H147" s="140">
        <v>44.465000000000003</v>
      </c>
      <c r="I147" s="141"/>
      <c r="J147" s="140">
        <f t="shared" si="0"/>
        <v>0</v>
      </c>
      <c r="K147" s="142"/>
      <c r="L147" s="28"/>
      <c r="M147" s="143" t="s">
        <v>1</v>
      </c>
      <c r="N147" s="144" t="s">
        <v>40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136</v>
      </c>
      <c r="AT147" s="147" t="s">
        <v>132</v>
      </c>
      <c r="AU147" s="147" t="s">
        <v>137</v>
      </c>
      <c r="AY147" s="13" t="s">
        <v>130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137</v>
      </c>
      <c r="BK147" s="149">
        <f t="shared" si="9"/>
        <v>0</v>
      </c>
      <c r="BL147" s="13" t="s">
        <v>136</v>
      </c>
      <c r="BM147" s="147" t="s">
        <v>176</v>
      </c>
    </row>
    <row r="148" spans="2:65" s="11" customFormat="1" ht="22.75" customHeight="1">
      <c r="B148" s="123"/>
      <c r="D148" s="124" t="s">
        <v>73</v>
      </c>
      <c r="E148" s="133" t="s">
        <v>137</v>
      </c>
      <c r="F148" s="133" t="s">
        <v>177</v>
      </c>
      <c r="I148" s="126"/>
      <c r="J148" s="134">
        <f>BK148</f>
        <v>0</v>
      </c>
      <c r="L148" s="123"/>
      <c r="M148" s="128"/>
      <c r="P148" s="129">
        <f>SUM(P149:P158)</f>
        <v>0</v>
      </c>
      <c r="R148" s="129">
        <f>SUM(R149:R158)</f>
        <v>125.7247248</v>
      </c>
      <c r="T148" s="130">
        <f>SUM(T149:T158)</f>
        <v>0</v>
      </c>
      <c r="AR148" s="124" t="s">
        <v>82</v>
      </c>
      <c r="AT148" s="131" t="s">
        <v>73</v>
      </c>
      <c r="AU148" s="131" t="s">
        <v>82</v>
      </c>
      <c r="AY148" s="124" t="s">
        <v>130</v>
      </c>
      <c r="BK148" s="132">
        <f>SUM(BK149:BK158)</f>
        <v>0</v>
      </c>
    </row>
    <row r="149" spans="2:65" s="1" customFormat="1" ht="33" customHeight="1">
      <c r="B149" s="135"/>
      <c r="C149" s="136" t="s">
        <v>178</v>
      </c>
      <c r="D149" s="136" t="s">
        <v>132</v>
      </c>
      <c r="E149" s="137" t="s">
        <v>179</v>
      </c>
      <c r="F149" s="138" t="s">
        <v>180</v>
      </c>
      <c r="G149" s="139" t="s">
        <v>181</v>
      </c>
      <c r="H149" s="140">
        <v>96.471999999999994</v>
      </c>
      <c r="I149" s="141"/>
      <c r="J149" s="140">
        <f t="shared" ref="J149:J158" si="10">ROUND(I149*H149,3)</f>
        <v>0</v>
      </c>
      <c r="K149" s="142"/>
      <c r="L149" s="28"/>
      <c r="M149" s="143" t="s">
        <v>1</v>
      </c>
      <c r="N149" s="144" t="s">
        <v>40</v>
      </c>
      <c r="P149" s="145">
        <f t="shared" ref="P149:P158" si="11">O149*H149</f>
        <v>0</v>
      </c>
      <c r="Q149" s="145">
        <v>0</v>
      </c>
      <c r="R149" s="145">
        <f t="shared" ref="R149:R158" si="12">Q149*H149</f>
        <v>0</v>
      </c>
      <c r="S149" s="145">
        <v>0</v>
      </c>
      <c r="T149" s="146">
        <f t="shared" ref="T149:T158" si="13">S149*H149</f>
        <v>0</v>
      </c>
      <c r="AR149" s="147" t="s">
        <v>136</v>
      </c>
      <c r="AT149" s="147" t="s">
        <v>132</v>
      </c>
      <c r="AU149" s="147" t="s">
        <v>137</v>
      </c>
      <c r="AY149" s="13" t="s">
        <v>130</v>
      </c>
      <c r="BE149" s="148">
        <f t="shared" ref="BE149:BE158" si="14">IF(N149="základná",J149,0)</f>
        <v>0</v>
      </c>
      <c r="BF149" s="148">
        <f t="shared" ref="BF149:BF158" si="15">IF(N149="znížená",J149,0)</f>
        <v>0</v>
      </c>
      <c r="BG149" s="148">
        <f t="shared" ref="BG149:BG158" si="16">IF(N149="zákl. prenesená",J149,0)</f>
        <v>0</v>
      </c>
      <c r="BH149" s="148">
        <f t="shared" ref="BH149:BH158" si="17">IF(N149="zníž. prenesená",J149,0)</f>
        <v>0</v>
      </c>
      <c r="BI149" s="148">
        <f t="shared" ref="BI149:BI158" si="18">IF(N149="nulová",J149,0)</f>
        <v>0</v>
      </c>
      <c r="BJ149" s="13" t="s">
        <v>137</v>
      </c>
      <c r="BK149" s="149">
        <f t="shared" ref="BK149:BK158" si="19">ROUND(I149*H149,3)</f>
        <v>0</v>
      </c>
      <c r="BL149" s="13" t="s">
        <v>136</v>
      </c>
      <c r="BM149" s="147" t="s">
        <v>182</v>
      </c>
    </row>
    <row r="150" spans="2:65" s="1" customFormat="1" ht="24.25" customHeight="1">
      <c r="B150" s="135"/>
      <c r="C150" s="136" t="s">
        <v>183</v>
      </c>
      <c r="D150" s="136" t="s">
        <v>132</v>
      </c>
      <c r="E150" s="137" t="s">
        <v>184</v>
      </c>
      <c r="F150" s="138" t="s">
        <v>185</v>
      </c>
      <c r="G150" s="139" t="s">
        <v>135</v>
      </c>
      <c r="H150" s="140">
        <v>19.294</v>
      </c>
      <c r="I150" s="141"/>
      <c r="J150" s="140">
        <f t="shared" si="10"/>
        <v>0</v>
      </c>
      <c r="K150" s="142"/>
      <c r="L150" s="28"/>
      <c r="M150" s="143" t="s">
        <v>1</v>
      </c>
      <c r="N150" s="144" t="s">
        <v>40</v>
      </c>
      <c r="P150" s="145">
        <f t="shared" si="11"/>
        <v>0</v>
      </c>
      <c r="Q150" s="145">
        <v>2.0699999999999998</v>
      </c>
      <c r="R150" s="145">
        <f t="shared" si="12"/>
        <v>39.938579999999995</v>
      </c>
      <c r="S150" s="145">
        <v>0</v>
      </c>
      <c r="T150" s="146">
        <f t="shared" si="13"/>
        <v>0</v>
      </c>
      <c r="AR150" s="147" t="s">
        <v>136</v>
      </c>
      <c r="AT150" s="147" t="s">
        <v>132</v>
      </c>
      <c r="AU150" s="147" t="s">
        <v>137</v>
      </c>
      <c r="AY150" s="13" t="s">
        <v>130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137</v>
      </c>
      <c r="BK150" s="149">
        <f t="shared" si="19"/>
        <v>0</v>
      </c>
      <c r="BL150" s="13" t="s">
        <v>136</v>
      </c>
      <c r="BM150" s="147" t="s">
        <v>186</v>
      </c>
    </row>
    <row r="151" spans="2:65" s="1" customFormat="1" ht="24.25" customHeight="1">
      <c r="B151" s="135"/>
      <c r="C151" s="136" t="s">
        <v>187</v>
      </c>
      <c r="D151" s="136" t="s">
        <v>132</v>
      </c>
      <c r="E151" s="137" t="s">
        <v>188</v>
      </c>
      <c r="F151" s="138" t="s">
        <v>189</v>
      </c>
      <c r="G151" s="139" t="s">
        <v>135</v>
      </c>
      <c r="H151" s="140">
        <v>14.53</v>
      </c>
      <c r="I151" s="141"/>
      <c r="J151" s="140">
        <f t="shared" si="10"/>
        <v>0</v>
      </c>
      <c r="K151" s="142"/>
      <c r="L151" s="28"/>
      <c r="M151" s="143" t="s">
        <v>1</v>
      </c>
      <c r="N151" s="144" t="s">
        <v>40</v>
      </c>
      <c r="P151" s="145">
        <f t="shared" si="11"/>
        <v>0</v>
      </c>
      <c r="Q151" s="145">
        <v>2.19407</v>
      </c>
      <c r="R151" s="145">
        <f t="shared" si="12"/>
        <v>31.8798371</v>
      </c>
      <c r="S151" s="145">
        <v>0</v>
      </c>
      <c r="T151" s="146">
        <f t="shared" si="13"/>
        <v>0</v>
      </c>
      <c r="AR151" s="147" t="s">
        <v>136</v>
      </c>
      <c r="AT151" s="147" t="s">
        <v>132</v>
      </c>
      <c r="AU151" s="147" t="s">
        <v>137</v>
      </c>
      <c r="AY151" s="13" t="s">
        <v>130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137</v>
      </c>
      <c r="BK151" s="149">
        <f t="shared" si="19"/>
        <v>0</v>
      </c>
      <c r="BL151" s="13" t="s">
        <v>136</v>
      </c>
      <c r="BM151" s="147" t="s">
        <v>190</v>
      </c>
    </row>
    <row r="152" spans="2:65" s="1" customFormat="1" ht="24.25" customHeight="1">
      <c r="B152" s="135"/>
      <c r="C152" s="136" t="s">
        <v>191</v>
      </c>
      <c r="D152" s="136" t="s">
        <v>132</v>
      </c>
      <c r="E152" s="137" t="s">
        <v>192</v>
      </c>
      <c r="F152" s="138" t="s">
        <v>193</v>
      </c>
      <c r="G152" s="139" t="s">
        <v>181</v>
      </c>
      <c r="H152" s="140">
        <v>6.8769999999999998</v>
      </c>
      <c r="I152" s="141"/>
      <c r="J152" s="140">
        <f t="shared" si="10"/>
        <v>0</v>
      </c>
      <c r="K152" s="142"/>
      <c r="L152" s="28"/>
      <c r="M152" s="143" t="s">
        <v>1</v>
      </c>
      <c r="N152" s="144" t="s">
        <v>40</v>
      </c>
      <c r="P152" s="145">
        <f t="shared" si="11"/>
        <v>0</v>
      </c>
      <c r="Q152" s="145">
        <v>3.7699999999999999E-3</v>
      </c>
      <c r="R152" s="145">
        <f t="shared" si="12"/>
        <v>2.5926289999999998E-2</v>
      </c>
      <c r="S152" s="145">
        <v>0</v>
      </c>
      <c r="T152" s="146">
        <f t="shared" si="13"/>
        <v>0</v>
      </c>
      <c r="AR152" s="147" t="s">
        <v>136</v>
      </c>
      <c r="AT152" s="147" t="s">
        <v>132</v>
      </c>
      <c r="AU152" s="147" t="s">
        <v>137</v>
      </c>
      <c r="AY152" s="13" t="s">
        <v>130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137</v>
      </c>
      <c r="BK152" s="149">
        <f t="shared" si="19"/>
        <v>0</v>
      </c>
      <c r="BL152" s="13" t="s">
        <v>136</v>
      </c>
      <c r="BM152" s="147" t="s">
        <v>194</v>
      </c>
    </row>
    <row r="153" spans="2:65" s="1" customFormat="1" ht="24.25" customHeight="1">
      <c r="B153" s="135"/>
      <c r="C153" s="136" t="s">
        <v>195</v>
      </c>
      <c r="D153" s="136" t="s">
        <v>132</v>
      </c>
      <c r="E153" s="137" t="s">
        <v>196</v>
      </c>
      <c r="F153" s="138" t="s">
        <v>197</v>
      </c>
      <c r="G153" s="139" t="s">
        <v>181</v>
      </c>
      <c r="H153" s="140">
        <v>6.8769999999999998</v>
      </c>
      <c r="I153" s="141"/>
      <c r="J153" s="140">
        <f t="shared" si="10"/>
        <v>0</v>
      </c>
      <c r="K153" s="142"/>
      <c r="L153" s="28"/>
      <c r="M153" s="143" t="s">
        <v>1</v>
      </c>
      <c r="N153" s="144" t="s">
        <v>40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136</v>
      </c>
      <c r="AT153" s="147" t="s">
        <v>132</v>
      </c>
      <c r="AU153" s="147" t="s">
        <v>137</v>
      </c>
      <c r="AY153" s="13" t="s">
        <v>130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137</v>
      </c>
      <c r="BK153" s="149">
        <f t="shared" si="19"/>
        <v>0</v>
      </c>
      <c r="BL153" s="13" t="s">
        <v>136</v>
      </c>
      <c r="BM153" s="147" t="s">
        <v>198</v>
      </c>
    </row>
    <row r="154" spans="2:65" s="1" customFormat="1" ht="33" customHeight="1">
      <c r="B154" s="135"/>
      <c r="C154" s="136" t="s">
        <v>199</v>
      </c>
      <c r="D154" s="136" t="s">
        <v>132</v>
      </c>
      <c r="E154" s="137" t="s">
        <v>200</v>
      </c>
      <c r="F154" s="138" t="s">
        <v>201</v>
      </c>
      <c r="G154" s="139" t="s">
        <v>181</v>
      </c>
      <c r="H154" s="140">
        <v>96.471999999999994</v>
      </c>
      <c r="I154" s="141"/>
      <c r="J154" s="140">
        <f t="shared" si="10"/>
        <v>0</v>
      </c>
      <c r="K154" s="142"/>
      <c r="L154" s="28"/>
      <c r="M154" s="143" t="s">
        <v>1</v>
      </c>
      <c r="N154" s="144" t="s">
        <v>40</v>
      </c>
      <c r="P154" s="145">
        <f t="shared" si="11"/>
        <v>0</v>
      </c>
      <c r="Q154" s="145">
        <v>3.5200000000000001E-3</v>
      </c>
      <c r="R154" s="145">
        <f t="shared" si="12"/>
        <v>0.33958144000000001</v>
      </c>
      <c r="S154" s="145">
        <v>0</v>
      </c>
      <c r="T154" s="146">
        <f t="shared" si="13"/>
        <v>0</v>
      </c>
      <c r="AR154" s="147" t="s">
        <v>136</v>
      </c>
      <c r="AT154" s="147" t="s">
        <v>132</v>
      </c>
      <c r="AU154" s="147" t="s">
        <v>137</v>
      </c>
      <c r="AY154" s="13" t="s">
        <v>130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137</v>
      </c>
      <c r="BK154" s="149">
        <f t="shared" si="19"/>
        <v>0</v>
      </c>
      <c r="BL154" s="13" t="s">
        <v>136</v>
      </c>
      <c r="BM154" s="147" t="s">
        <v>202</v>
      </c>
    </row>
    <row r="155" spans="2:65" s="1" customFormat="1" ht="24.25" customHeight="1">
      <c r="B155" s="135"/>
      <c r="C155" s="136" t="s">
        <v>203</v>
      </c>
      <c r="D155" s="136" t="s">
        <v>132</v>
      </c>
      <c r="E155" s="137" t="s">
        <v>204</v>
      </c>
      <c r="F155" s="138" t="s">
        <v>205</v>
      </c>
      <c r="G155" s="139" t="s">
        <v>135</v>
      </c>
      <c r="H155" s="140">
        <v>16.469000000000001</v>
      </c>
      <c r="I155" s="141"/>
      <c r="J155" s="140">
        <f t="shared" si="10"/>
        <v>0</v>
      </c>
      <c r="K155" s="142"/>
      <c r="L155" s="28"/>
      <c r="M155" s="143" t="s">
        <v>1</v>
      </c>
      <c r="N155" s="144" t="s">
        <v>40</v>
      </c>
      <c r="P155" s="145">
        <f t="shared" si="11"/>
        <v>0</v>
      </c>
      <c r="Q155" s="145">
        <v>2.2151299999999998</v>
      </c>
      <c r="R155" s="145">
        <f t="shared" si="12"/>
        <v>36.480975970000003</v>
      </c>
      <c r="S155" s="145">
        <v>0</v>
      </c>
      <c r="T155" s="146">
        <f t="shared" si="13"/>
        <v>0</v>
      </c>
      <c r="AR155" s="147" t="s">
        <v>136</v>
      </c>
      <c r="AT155" s="147" t="s">
        <v>132</v>
      </c>
      <c r="AU155" s="147" t="s">
        <v>137</v>
      </c>
      <c r="AY155" s="13" t="s">
        <v>130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137</v>
      </c>
      <c r="BK155" s="149">
        <f t="shared" si="19"/>
        <v>0</v>
      </c>
      <c r="BL155" s="13" t="s">
        <v>136</v>
      </c>
      <c r="BM155" s="147" t="s">
        <v>206</v>
      </c>
    </row>
    <row r="156" spans="2:65" s="1" customFormat="1" ht="16.5" customHeight="1">
      <c r="B156" s="135"/>
      <c r="C156" s="136" t="s">
        <v>207</v>
      </c>
      <c r="D156" s="136" t="s">
        <v>132</v>
      </c>
      <c r="E156" s="137" t="s">
        <v>208</v>
      </c>
      <c r="F156" s="138" t="s">
        <v>209</v>
      </c>
      <c r="G156" s="139" t="s">
        <v>210</v>
      </c>
      <c r="H156" s="140">
        <v>0.82499999999999996</v>
      </c>
      <c r="I156" s="141"/>
      <c r="J156" s="140">
        <f t="shared" si="10"/>
        <v>0</v>
      </c>
      <c r="K156" s="142"/>
      <c r="L156" s="28"/>
      <c r="M156" s="143" t="s">
        <v>1</v>
      </c>
      <c r="N156" s="144" t="s">
        <v>40</v>
      </c>
      <c r="P156" s="145">
        <f t="shared" si="11"/>
        <v>0</v>
      </c>
      <c r="Q156" s="145">
        <v>1.0189600000000001</v>
      </c>
      <c r="R156" s="145">
        <f t="shared" si="12"/>
        <v>0.840642</v>
      </c>
      <c r="S156" s="145">
        <v>0</v>
      </c>
      <c r="T156" s="146">
        <f t="shared" si="13"/>
        <v>0</v>
      </c>
      <c r="AR156" s="147" t="s">
        <v>136</v>
      </c>
      <c r="AT156" s="147" t="s">
        <v>132</v>
      </c>
      <c r="AU156" s="147" t="s">
        <v>137</v>
      </c>
      <c r="AY156" s="13" t="s">
        <v>130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137</v>
      </c>
      <c r="BK156" s="149">
        <f t="shared" si="19"/>
        <v>0</v>
      </c>
      <c r="BL156" s="13" t="s">
        <v>136</v>
      </c>
      <c r="BM156" s="147" t="s">
        <v>211</v>
      </c>
    </row>
    <row r="157" spans="2:65" s="1" customFormat="1" ht="16.5" customHeight="1">
      <c r="B157" s="135"/>
      <c r="C157" s="136" t="s">
        <v>7</v>
      </c>
      <c r="D157" s="136" t="s">
        <v>132</v>
      </c>
      <c r="E157" s="137" t="s">
        <v>212</v>
      </c>
      <c r="F157" s="138" t="s">
        <v>213</v>
      </c>
      <c r="G157" s="139" t="s">
        <v>135</v>
      </c>
      <c r="H157" s="140">
        <v>7</v>
      </c>
      <c r="I157" s="141"/>
      <c r="J157" s="140">
        <f t="shared" si="10"/>
        <v>0</v>
      </c>
      <c r="K157" s="142"/>
      <c r="L157" s="28"/>
      <c r="M157" s="143" t="s">
        <v>1</v>
      </c>
      <c r="N157" s="144" t="s">
        <v>40</v>
      </c>
      <c r="P157" s="145">
        <f t="shared" si="11"/>
        <v>0</v>
      </c>
      <c r="Q157" s="145">
        <v>2.2151299999999998</v>
      </c>
      <c r="R157" s="145">
        <f t="shared" si="12"/>
        <v>15.505909999999998</v>
      </c>
      <c r="S157" s="145">
        <v>0</v>
      </c>
      <c r="T157" s="146">
        <f t="shared" si="13"/>
        <v>0</v>
      </c>
      <c r="AR157" s="147" t="s">
        <v>136</v>
      </c>
      <c r="AT157" s="147" t="s">
        <v>132</v>
      </c>
      <c r="AU157" s="147" t="s">
        <v>137</v>
      </c>
      <c r="AY157" s="13" t="s">
        <v>130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137</v>
      </c>
      <c r="BK157" s="149">
        <f t="shared" si="19"/>
        <v>0</v>
      </c>
      <c r="BL157" s="13" t="s">
        <v>136</v>
      </c>
      <c r="BM157" s="147" t="s">
        <v>214</v>
      </c>
    </row>
    <row r="158" spans="2:65" s="1" customFormat="1" ht="16.5" customHeight="1">
      <c r="B158" s="135"/>
      <c r="C158" s="136" t="s">
        <v>215</v>
      </c>
      <c r="D158" s="136" t="s">
        <v>132</v>
      </c>
      <c r="E158" s="137" t="s">
        <v>216</v>
      </c>
      <c r="F158" s="138" t="s">
        <v>217</v>
      </c>
      <c r="G158" s="139" t="s">
        <v>210</v>
      </c>
      <c r="H158" s="140">
        <v>0.7</v>
      </c>
      <c r="I158" s="141"/>
      <c r="J158" s="140">
        <f t="shared" si="10"/>
        <v>0</v>
      </c>
      <c r="K158" s="142"/>
      <c r="L158" s="28"/>
      <c r="M158" s="143" t="s">
        <v>1</v>
      </c>
      <c r="N158" s="144" t="s">
        <v>40</v>
      </c>
      <c r="P158" s="145">
        <f t="shared" si="11"/>
        <v>0</v>
      </c>
      <c r="Q158" s="145">
        <v>1.0189600000000001</v>
      </c>
      <c r="R158" s="145">
        <f t="shared" si="12"/>
        <v>0.71327200000000002</v>
      </c>
      <c r="S158" s="145">
        <v>0</v>
      </c>
      <c r="T158" s="146">
        <f t="shared" si="13"/>
        <v>0</v>
      </c>
      <c r="AR158" s="147" t="s">
        <v>136</v>
      </c>
      <c r="AT158" s="147" t="s">
        <v>132</v>
      </c>
      <c r="AU158" s="147" t="s">
        <v>137</v>
      </c>
      <c r="AY158" s="13" t="s">
        <v>130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137</v>
      </c>
      <c r="BK158" s="149">
        <f t="shared" si="19"/>
        <v>0</v>
      </c>
      <c r="BL158" s="13" t="s">
        <v>136</v>
      </c>
      <c r="BM158" s="147" t="s">
        <v>218</v>
      </c>
    </row>
    <row r="159" spans="2:65" s="11" customFormat="1" ht="22.75" customHeight="1">
      <c r="B159" s="123"/>
      <c r="D159" s="124" t="s">
        <v>73</v>
      </c>
      <c r="E159" s="133" t="s">
        <v>142</v>
      </c>
      <c r="F159" s="133" t="s">
        <v>219</v>
      </c>
      <c r="I159" s="126"/>
      <c r="J159" s="134">
        <f>BK159</f>
        <v>0</v>
      </c>
      <c r="L159" s="123"/>
      <c r="M159" s="128"/>
      <c r="P159" s="129">
        <f>SUM(P160:P171)</f>
        <v>0</v>
      </c>
      <c r="R159" s="129">
        <f>SUM(R160:R171)</f>
        <v>16.89755336</v>
      </c>
      <c r="T159" s="130">
        <f>SUM(T160:T171)</f>
        <v>0</v>
      </c>
      <c r="AR159" s="124" t="s">
        <v>82</v>
      </c>
      <c r="AT159" s="131" t="s">
        <v>73</v>
      </c>
      <c r="AU159" s="131" t="s">
        <v>82</v>
      </c>
      <c r="AY159" s="124" t="s">
        <v>130</v>
      </c>
      <c r="BK159" s="132">
        <f>SUM(BK160:BK171)</f>
        <v>0</v>
      </c>
    </row>
    <row r="160" spans="2:65" s="1" customFormat="1" ht="37.75" customHeight="1">
      <c r="B160" s="135"/>
      <c r="C160" s="136" t="s">
        <v>220</v>
      </c>
      <c r="D160" s="136" t="s">
        <v>132</v>
      </c>
      <c r="E160" s="137" t="s">
        <v>221</v>
      </c>
      <c r="F160" s="138" t="s">
        <v>222</v>
      </c>
      <c r="G160" s="139" t="s">
        <v>223</v>
      </c>
      <c r="H160" s="140">
        <v>2</v>
      </c>
      <c r="I160" s="141"/>
      <c r="J160" s="140">
        <f t="shared" ref="J160:J171" si="20">ROUND(I160*H160,3)</f>
        <v>0</v>
      </c>
      <c r="K160" s="142"/>
      <c r="L160" s="28"/>
      <c r="M160" s="143" t="s">
        <v>1</v>
      </c>
      <c r="N160" s="144" t="s">
        <v>40</v>
      </c>
      <c r="P160" s="145">
        <f t="shared" ref="P160:P171" si="21">O160*H160</f>
        <v>0</v>
      </c>
      <c r="Q160" s="145">
        <v>0.77004958999999995</v>
      </c>
      <c r="R160" s="145">
        <f t="shared" ref="R160:R171" si="22">Q160*H160</f>
        <v>1.5400991799999999</v>
      </c>
      <c r="S160" s="145">
        <v>0</v>
      </c>
      <c r="T160" s="146">
        <f t="shared" ref="T160:T171" si="23">S160*H160</f>
        <v>0</v>
      </c>
      <c r="AR160" s="147" t="s">
        <v>136</v>
      </c>
      <c r="AT160" s="147" t="s">
        <v>132</v>
      </c>
      <c r="AU160" s="147" t="s">
        <v>137</v>
      </c>
      <c r="AY160" s="13" t="s">
        <v>130</v>
      </c>
      <c r="BE160" s="148">
        <f t="shared" ref="BE160:BE171" si="24">IF(N160="základná",J160,0)</f>
        <v>0</v>
      </c>
      <c r="BF160" s="148">
        <f t="shared" ref="BF160:BF171" si="25">IF(N160="znížená",J160,0)</f>
        <v>0</v>
      </c>
      <c r="BG160" s="148">
        <f t="shared" ref="BG160:BG171" si="26">IF(N160="zákl. prenesená",J160,0)</f>
        <v>0</v>
      </c>
      <c r="BH160" s="148">
        <f t="shared" ref="BH160:BH171" si="27">IF(N160="zníž. prenesená",J160,0)</f>
        <v>0</v>
      </c>
      <c r="BI160" s="148">
        <f t="shared" ref="BI160:BI171" si="28">IF(N160="nulová",J160,0)</f>
        <v>0</v>
      </c>
      <c r="BJ160" s="13" t="s">
        <v>137</v>
      </c>
      <c r="BK160" s="149">
        <f t="shared" ref="BK160:BK171" si="29">ROUND(I160*H160,3)</f>
        <v>0</v>
      </c>
      <c r="BL160" s="13" t="s">
        <v>136</v>
      </c>
      <c r="BM160" s="147" t="s">
        <v>224</v>
      </c>
    </row>
    <row r="161" spans="2:65" s="1" customFormat="1" ht="24.25" customHeight="1">
      <c r="B161" s="135"/>
      <c r="C161" s="136" t="s">
        <v>225</v>
      </c>
      <c r="D161" s="136" t="s">
        <v>132</v>
      </c>
      <c r="E161" s="137" t="s">
        <v>226</v>
      </c>
      <c r="F161" s="138" t="s">
        <v>227</v>
      </c>
      <c r="G161" s="139" t="s">
        <v>228</v>
      </c>
      <c r="H161" s="140">
        <v>2</v>
      </c>
      <c r="I161" s="141"/>
      <c r="J161" s="140">
        <f t="shared" si="20"/>
        <v>0</v>
      </c>
      <c r="K161" s="142"/>
      <c r="L161" s="28"/>
      <c r="M161" s="143" t="s">
        <v>1</v>
      </c>
      <c r="N161" s="144" t="s">
        <v>40</v>
      </c>
      <c r="P161" s="145">
        <f t="shared" si="21"/>
        <v>0</v>
      </c>
      <c r="Q161" s="145">
        <v>1.6100400000000001E-2</v>
      </c>
      <c r="R161" s="145">
        <f t="shared" si="22"/>
        <v>3.2200800000000002E-2</v>
      </c>
      <c r="S161" s="145">
        <v>0</v>
      </c>
      <c r="T161" s="146">
        <f t="shared" si="23"/>
        <v>0</v>
      </c>
      <c r="AR161" s="147" t="s">
        <v>136</v>
      </c>
      <c r="AT161" s="147" t="s">
        <v>132</v>
      </c>
      <c r="AU161" s="147" t="s">
        <v>137</v>
      </c>
      <c r="AY161" s="13" t="s">
        <v>130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3" t="s">
        <v>137</v>
      </c>
      <c r="BK161" s="149">
        <f t="shared" si="29"/>
        <v>0</v>
      </c>
      <c r="BL161" s="13" t="s">
        <v>136</v>
      </c>
      <c r="BM161" s="147" t="s">
        <v>229</v>
      </c>
    </row>
    <row r="162" spans="2:65" s="1" customFormat="1" ht="24.25" customHeight="1">
      <c r="B162" s="135"/>
      <c r="C162" s="136" t="s">
        <v>230</v>
      </c>
      <c r="D162" s="136" t="s">
        <v>132</v>
      </c>
      <c r="E162" s="137" t="s">
        <v>231</v>
      </c>
      <c r="F162" s="138" t="s">
        <v>232</v>
      </c>
      <c r="G162" s="139" t="s">
        <v>228</v>
      </c>
      <c r="H162" s="140">
        <v>3</v>
      </c>
      <c r="I162" s="141"/>
      <c r="J162" s="140">
        <f t="shared" si="20"/>
        <v>0</v>
      </c>
      <c r="K162" s="142"/>
      <c r="L162" s="28"/>
      <c r="M162" s="143" t="s">
        <v>1</v>
      </c>
      <c r="N162" s="144" t="s">
        <v>40</v>
      </c>
      <c r="P162" s="145">
        <f t="shared" si="21"/>
        <v>0</v>
      </c>
      <c r="Q162" s="145">
        <v>2.9224799999999999E-2</v>
      </c>
      <c r="R162" s="145">
        <f t="shared" si="22"/>
        <v>8.76744E-2</v>
      </c>
      <c r="S162" s="145">
        <v>0</v>
      </c>
      <c r="T162" s="146">
        <f t="shared" si="23"/>
        <v>0</v>
      </c>
      <c r="AR162" s="147" t="s">
        <v>136</v>
      </c>
      <c r="AT162" s="147" t="s">
        <v>132</v>
      </c>
      <c r="AU162" s="147" t="s">
        <v>137</v>
      </c>
      <c r="AY162" s="13" t="s">
        <v>130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137</v>
      </c>
      <c r="BK162" s="149">
        <f t="shared" si="29"/>
        <v>0</v>
      </c>
      <c r="BL162" s="13" t="s">
        <v>136</v>
      </c>
      <c r="BM162" s="147" t="s">
        <v>233</v>
      </c>
    </row>
    <row r="163" spans="2:65" s="1" customFormat="1" ht="24.25" customHeight="1">
      <c r="B163" s="135"/>
      <c r="C163" s="136" t="s">
        <v>234</v>
      </c>
      <c r="D163" s="136" t="s">
        <v>132</v>
      </c>
      <c r="E163" s="137" t="s">
        <v>235</v>
      </c>
      <c r="F163" s="138" t="s">
        <v>236</v>
      </c>
      <c r="G163" s="139" t="s">
        <v>228</v>
      </c>
      <c r="H163" s="140">
        <v>8</v>
      </c>
      <c r="I163" s="141"/>
      <c r="J163" s="140">
        <f t="shared" si="20"/>
        <v>0</v>
      </c>
      <c r="K163" s="142"/>
      <c r="L163" s="28"/>
      <c r="M163" s="143" t="s">
        <v>1</v>
      </c>
      <c r="N163" s="144" t="s">
        <v>40</v>
      </c>
      <c r="P163" s="145">
        <f t="shared" si="21"/>
        <v>0</v>
      </c>
      <c r="Q163" s="145">
        <v>5.2130000000000003E-2</v>
      </c>
      <c r="R163" s="145">
        <f t="shared" si="22"/>
        <v>0.41704000000000002</v>
      </c>
      <c r="S163" s="145">
        <v>0</v>
      </c>
      <c r="T163" s="146">
        <f t="shared" si="23"/>
        <v>0</v>
      </c>
      <c r="AR163" s="147" t="s">
        <v>136</v>
      </c>
      <c r="AT163" s="147" t="s">
        <v>132</v>
      </c>
      <c r="AU163" s="147" t="s">
        <v>137</v>
      </c>
      <c r="AY163" s="13" t="s">
        <v>130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137</v>
      </c>
      <c r="BK163" s="149">
        <f t="shared" si="29"/>
        <v>0</v>
      </c>
      <c r="BL163" s="13" t="s">
        <v>136</v>
      </c>
      <c r="BM163" s="147" t="s">
        <v>237</v>
      </c>
    </row>
    <row r="164" spans="2:65" s="1" customFormat="1" ht="24.25" customHeight="1">
      <c r="B164" s="135"/>
      <c r="C164" s="136" t="s">
        <v>238</v>
      </c>
      <c r="D164" s="136" t="s">
        <v>132</v>
      </c>
      <c r="E164" s="137" t="s">
        <v>239</v>
      </c>
      <c r="F164" s="138" t="s">
        <v>240</v>
      </c>
      <c r="G164" s="139" t="s">
        <v>228</v>
      </c>
      <c r="H164" s="140">
        <v>26</v>
      </c>
      <c r="I164" s="141"/>
      <c r="J164" s="140">
        <f t="shared" si="20"/>
        <v>0</v>
      </c>
      <c r="K164" s="142"/>
      <c r="L164" s="28"/>
      <c r="M164" s="143" t="s">
        <v>1</v>
      </c>
      <c r="N164" s="144" t="s">
        <v>40</v>
      </c>
      <c r="P164" s="145">
        <f t="shared" si="21"/>
        <v>0</v>
      </c>
      <c r="Q164" s="145">
        <v>6.2460000000000002E-2</v>
      </c>
      <c r="R164" s="145">
        <f t="shared" si="22"/>
        <v>1.6239600000000001</v>
      </c>
      <c r="S164" s="145">
        <v>0</v>
      </c>
      <c r="T164" s="146">
        <f t="shared" si="23"/>
        <v>0</v>
      </c>
      <c r="AR164" s="147" t="s">
        <v>136</v>
      </c>
      <c r="AT164" s="147" t="s">
        <v>132</v>
      </c>
      <c r="AU164" s="147" t="s">
        <v>137</v>
      </c>
      <c r="AY164" s="13" t="s">
        <v>130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137</v>
      </c>
      <c r="BK164" s="149">
        <f t="shared" si="29"/>
        <v>0</v>
      </c>
      <c r="BL164" s="13" t="s">
        <v>136</v>
      </c>
      <c r="BM164" s="147" t="s">
        <v>241</v>
      </c>
    </row>
    <row r="165" spans="2:65" s="1" customFormat="1" ht="24.25" customHeight="1">
      <c r="B165" s="135"/>
      <c r="C165" s="136" t="s">
        <v>242</v>
      </c>
      <c r="D165" s="136" t="s">
        <v>132</v>
      </c>
      <c r="E165" s="137" t="s">
        <v>243</v>
      </c>
      <c r="F165" s="138" t="s">
        <v>244</v>
      </c>
      <c r="G165" s="139" t="s">
        <v>228</v>
      </c>
      <c r="H165" s="140">
        <v>2</v>
      </c>
      <c r="I165" s="141"/>
      <c r="J165" s="140">
        <f t="shared" si="20"/>
        <v>0</v>
      </c>
      <c r="K165" s="142"/>
      <c r="L165" s="28"/>
      <c r="M165" s="143" t="s">
        <v>1</v>
      </c>
      <c r="N165" s="144" t="s">
        <v>40</v>
      </c>
      <c r="P165" s="145">
        <f t="shared" si="21"/>
        <v>0</v>
      </c>
      <c r="Q165" s="145">
        <v>8.3419999999999994E-2</v>
      </c>
      <c r="R165" s="145">
        <f t="shared" si="22"/>
        <v>0.16683999999999999</v>
      </c>
      <c r="S165" s="145">
        <v>0</v>
      </c>
      <c r="T165" s="146">
        <f t="shared" si="23"/>
        <v>0</v>
      </c>
      <c r="AR165" s="147" t="s">
        <v>136</v>
      </c>
      <c r="AT165" s="147" t="s">
        <v>132</v>
      </c>
      <c r="AU165" s="147" t="s">
        <v>137</v>
      </c>
      <c r="AY165" s="13" t="s">
        <v>130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137</v>
      </c>
      <c r="BK165" s="149">
        <f t="shared" si="29"/>
        <v>0</v>
      </c>
      <c r="BL165" s="13" t="s">
        <v>136</v>
      </c>
      <c r="BM165" s="147" t="s">
        <v>245</v>
      </c>
    </row>
    <row r="166" spans="2:65" s="1" customFormat="1" ht="21.75" customHeight="1">
      <c r="B166" s="135"/>
      <c r="C166" s="136" t="s">
        <v>246</v>
      </c>
      <c r="D166" s="136" t="s">
        <v>132</v>
      </c>
      <c r="E166" s="137" t="s">
        <v>247</v>
      </c>
      <c r="F166" s="138" t="s">
        <v>248</v>
      </c>
      <c r="G166" s="139" t="s">
        <v>135</v>
      </c>
      <c r="H166" s="140">
        <v>0.374</v>
      </c>
      <c r="I166" s="141"/>
      <c r="J166" s="140">
        <f t="shared" si="20"/>
        <v>0</v>
      </c>
      <c r="K166" s="142"/>
      <c r="L166" s="28"/>
      <c r="M166" s="143" t="s">
        <v>1</v>
      </c>
      <c r="N166" s="144" t="s">
        <v>40</v>
      </c>
      <c r="P166" s="145">
        <f t="shared" si="21"/>
        <v>0</v>
      </c>
      <c r="Q166" s="145">
        <v>2.21191</v>
      </c>
      <c r="R166" s="145">
        <f t="shared" si="22"/>
        <v>0.82725433999999998</v>
      </c>
      <c r="S166" s="145">
        <v>0</v>
      </c>
      <c r="T166" s="146">
        <f t="shared" si="23"/>
        <v>0</v>
      </c>
      <c r="AR166" s="147" t="s">
        <v>136</v>
      </c>
      <c r="AT166" s="147" t="s">
        <v>132</v>
      </c>
      <c r="AU166" s="147" t="s">
        <v>137</v>
      </c>
      <c r="AY166" s="13" t="s">
        <v>130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137</v>
      </c>
      <c r="BK166" s="149">
        <f t="shared" si="29"/>
        <v>0</v>
      </c>
      <c r="BL166" s="13" t="s">
        <v>136</v>
      </c>
      <c r="BM166" s="147" t="s">
        <v>249</v>
      </c>
    </row>
    <row r="167" spans="2:65" s="1" customFormat="1" ht="24.25" customHeight="1">
      <c r="B167" s="135"/>
      <c r="C167" s="136" t="s">
        <v>250</v>
      </c>
      <c r="D167" s="136" t="s">
        <v>132</v>
      </c>
      <c r="E167" s="137" t="s">
        <v>251</v>
      </c>
      <c r="F167" s="138" t="s">
        <v>252</v>
      </c>
      <c r="G167" s="139" t="s">
        <v>181</v>
      </c>
      <c r="H167" s="140">
        <v>2.9119999999999999</v>
      </c>
      <c r="I167" s="141"/>
      <c r="J167" s="140">
        <f t="shared" si="20"/>
        <v>0</v>
      </c>
      <c r="K167" s="142"/>
      <c r="L167" s="28"/>
      <c r="M167" s="143" t="s">
        <v>1</v>
      </c>
      <c r="N167" s="144" t="s">
        <v>40</v>
      </c>
      <c r="P167" s="145">
        <f t="shared" si="21"/>
        <v>0</v>
      </c>
      <c r="Q167" s="145">
        <v>6.8100000000000001E-3</v>
      </c>
      <c r="R167" s="145">
        <f t="shared" si="22"/>
        <v>1.983072E-2</v>
      </c>
      <c r="S167" s="145">
        <v>0</v>
      </c>
      <c r="T167" s="146">
        <f t="shared" si="23"/>
        <v>0</v>
      </c>
      <c r="AR167" s="147" t="s">
        <v>136</v>
      </c>
      <c r="AT167" s="147" t="s">
        <v>132</v>
      </c>
      <c r="AU167" s="147" t="s">
        <v>137</v>
      </c>
      <c r="AY167" s="13" t="s">
        <v>130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137</v>
      </c>
      <c r="BK167" s="149">
        <f t="shared" si="29"/>
        <v>0</v>
      </c>
      <c r="BL167" s="13" t="s">
        <v>136</v>
      </c>
      <c r="BM167" s="147" t="s">
        <v>253</v>
      </c>
    </row>
    <row r="168" spans="2:65" s="1" customFormat="1" ht="24.25" customHeight="1">
      <c r="B168" s="135"/>
      <c r="C168" s="136" t="s">
        <v>254</v>
      </c>
      <c r="D168" s="136" t="s">
        <v>132</v>
      </c>
      <c r="E168" s="137" t="s">
        <v>255</v>
      </c>
      <c r="F168" s="138" t="s">
        <v>256</v>
      </c>
      <c r="G168" s="139" t="s">
        <v>181</v>
      </c>
      <c r="H168" s="140">
        <v>2.9119999999999999</v>
      </c>
      <c r="I168" s="141"/>
      <c r="J168" s="140">
        <f t="shared" si="20"/>
        <v>0</v>
      </c>
      <c r="K168" s="142"/>
      <c r="L168" s="28"/>
      <c r="M168" s="143" t="s">
        <v>1</v>
      </c>
      <c r="N168" s="144" t="s">
        <v>40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136</v>
      </c>
      <c r="AT168" s="147" t="s">
        <v>132</v>
      </c>
      <c r="AU168" s="147" t="s">
        <v>137</v>
      </c>
      <c r="AY168" s="13" t="s">
        <v>130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137</v>
      </c>
      <c r="BK168" s="149">
        <f t="shared" si="29"/>
        <v>0</v>
      </c>
      <c r="BL168" s="13" t="s">
        <v>136</v>
      </c>
      <c r="BM168" s="147" t="s">
        <v>257</v>
      </c>
    </row>
    <row r="169" spans="2:65" s="1" customFormat="1" ht="16.5" customHeight="1">
      <c r="B169" s="135"/>
      <c r="C169" s="136" t="s">
        <v>258</v>
      </c>
      <c r="D169" s="136" t="s">
        <v>132</v>
      </c>
      <c r="E169" s="137" t="s">
        <v>259</v>
      </c>
      <c r="F169" s="138" t="s">
        <v>260</v>
      </c>
      <c r="G169" s="139" t="s">
        <v>210</v>
      </c>
      <c r="H169" s="140">
        <v>3.9E-2</v>
      </c>
      <c r="I169" s="141"/>
      <c r="J169" s="140">
        <f t="shared" si="20"/>
        <v>0</v>
      </c>
      <c r="K169" s="142"/>
      <c r="L169" s="28"/>
      <c r="M169" s="143" t="s">
        <v>1</v>
      </c>
      <c r="N169" s="144" t="s">
        <v>40</v>
      </c>
      <c r="P169" s="145">
        <f t="shared" si="21"/>
        <v>0</v>
      </c>
      <c r="Q169" s="145">
        <v>1.01145</v>
      </c>
      <c r="R169" s="145">
        <f t="shared" si="22"/>
        <v>3.9446549999999997E-2</v>
      </c>
      <c r="S169" s="145">
        <v>0</v>
      </c>
      <c r="T169" s="146">
        <f t="shared" si="23"/>
        <v>0</v>
      </c>
      <c r="AR169" s="147" t="s">
        <v>136</v>
      </c>
      <c r="AT169" s="147" t="s">
        <v>132</v>
      </c>
      <c r="AU169" s="147" t="s">
        <v>137</v>
      </c>
      <c r="AY169" s="13" t="s">
        <v>130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137</v>
      </c>
      <c r="BK169" s="149">
        <f t="shared" si="29"/>
        <v>0</v>
      </c>
      <c r="BL169" s="13" t="s">
        <v>136</v>
      </c>
      <c r="BM169" s="147" t="s">
        <v>261</v>
      </c>
    </row>
    <row r="170" spans="2:65" s="1" customFormat="1" ht="33" customHeight="1">
      <c r="B170" s="135"/>
      <c r="C170" s="136" t="s">
        <v>262</v>
      </c>
      <c r="D170" s="136" t="s">
        <v>132</v>
      </c>
      <c r="E170" s="137" t="s">
        <v>263</v>
      </c>
      <c r="F170" s="138" t="s">
        <v>264</v>
      </c>
      <c r="G170" s="139" t="s">
        <v>181</v>
      </c>
      <c r="H170" s="140">
        <v>38.671999999999997</v>
      </c>
      <c r="I170" s="141"/>
      <c r="J170" s="140">
        <f t="shared" si="20"/>
        <v>0</v>
      </c>
      <c r="K170" s="142"/>
      <c r="L170" s="28"/>
      <c r="M170" s="143" t="s">
        <v>1</v>
      </c>
      <c r="N170" s="144" t="s">
        <v>40</v>
      </c>
      <c r="P170" s="145">
        <f t="shared" si="21"/>
        <v>0</v>
      </c>
      <c r="Q170" s="145">
        <v>0.27127000000000001</v>
      </c>
      <c r="R170" s="145">
        <f t="shared" si="22"/>
        <v>10.490553439999999</v>
      </c>
      <c r="S170" s="145">
        <v>0</v>
      </c>
      <c r="T170" s="146">
        <f t="shared" si="23"/>
        <v>0</v>
      </c>
      <c r="AR170" s="147" t="s">
        <v>136</v>
      </c>
      <c r="AT170" s="147" t="s">
        <v>132</v>
      </c>
      <c r="AU170" s="147" t="s">
        <v>137</v>
      </c>
      <c r="AY170" s="13" t="s">
        <v>130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137</v>
      </c>
      <c r="BK170" s="149">
        <f t="shared" si="29"/>
        <v>0</v>
      </c>
      <c r="BL170" s="13" t="s">
        <v>136</v>
      </c>
      <c r="BM170" s="147" t="s">
        <v>265</v>
      </c>
    </row>
    <row r="171" spans="2:65" s="1" customFormat="1" ht="37.75" customHeight="1">
      <c r="B171" s="135"/>
      <c r="C171" s="136" t="s">
        <v>266</v>
      </c>
      <c r="D171" s="136" t="s">
        <v>132</v>
      </c>
      <c r="E171" s="137" t="s">
        <v>267</v>
      </c>
      <c r="F171" s="138" t="s">
        <v>268</v>
      </c>
      <c r="G171" s="139" t="s">
        <v>181</v>
      </c>
      <c r="H171" s="140">
        <v>18.881</v>
      </c>
      <c r="I171" s="141"/>
      <c r="J171" s="140">
        <f t="shared" si="20"/>
        <v>0</v>
      </c>
      <c r="K171" s="142"/>
      <c r="L171" s="28"/>
      <c r="M171" s="143" t="s">
        <v>1</v>
      </c>
      <c r="N171" s="144" t="s">
        <v>40</v>
      </c>
      <c r="P171" s="145">
        <f t="shared" si="21"/>
        <v>0</v>
      </c>
      <c r="Q171" s="145">
        <v>8.7529999999999997E-2</v>
      </c>
      <c r="R171" s="145">
        <f t="shared" si="22"/>
        <v>1.65265393</v>
      </c>
      <c r="S171" s="145">
        <v>0</v>
      </c>
      <c r="T171" s="146">
        <f t="shared" si="23"/>
        <v>0</v>
      </c>
      <c r="AR171" s="147" t="s">
        <v>136</v>
      </c>
      <c r="AT171" s="147" t="s">
        <v>132</v>
      </c>
      <c r="AU171" s="147" t="s">
        <v>137</v>
      </c>
      <c r="AY171" s="13" t="s">
        <v>130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137</v>
      </c>
      <c r="BK171" s="149">
        <f t="shared" si="29"/>
        <v>0</v>
      </c>
      <c r="BL171" s="13" t="s">
        <v>136</v>
      </c>
      <c r="BM171" s="147" t="s">
        <v>269</v>
      </c>
    </row>
    <row r="172" spans="2:65" s="11" customFormat="1" ht="22.75" customHeight="1">
      <c r="B172" s="123"/>
      <c r="D172" s="124" t="s">
        <v>73</v>
      </c>
      <c r="E172" s="133" t="s">
        <v>153</v>
      </c>
      <c r="F172" s="133" t="s">
        <v>270</v>
      </c>
      <c r="I172" s="126"/>
      <c r="J172" s="134">
        <f>BK172</f>
        <v>0</v>
      </c>
      <c r="L172" s="123"/>
      <c r="M172" s="128"/>
      <c r="P172" s="129">
        <f>SUM(P173:P187)</f>
        <v>0</v>
      </c>
      <c r="R172" s="129">
        <f>SUM(R173:R187)</f>
        <v>19.376923467600001</v>
      </c>
      <c r="T172" s="130">
        <f>SUM(T173:T187)</f>
        <v>0</v>
      </c>
      <c r="AR172" s="124" t="s">
        <v>82</v>
      </c>
      <c r="AT172" s="131" t="s">
        <v>73</v>
      </c>
      <c r="AU172" s="131" t="s">
        <v>82</v>
      </c>
      <c r="AY172" s="124" t="s">
        <v>130</v>
      </c>
      <c r="BK172" s="132">
        <f>SUM(BK173:BK187)</f>
        <v>0</v>
      </c>
    </row>
    <row r="173" spans="2:65" s="1" customFormat="1" ht="37.75" customHeight="1">
      <c r="B173" s="135"/>
      <c r="C173" s="136" t="s">
        <v>271</v>
      </c>
      <c r="D173" s="136" t="s">
        <v>132</v>
      </c>
      <c r="E173" s="137" t="s">
        <v>272</v>
      </c>
      <c r="F173" s="138" t="s">
        <v>273</v>
      </c>
      <c r="G173" s="139" t="s">
        <v>181</v>
      </c>
      <c r="H173" s="140">
        <v>202.923</v>
      </c>
      <c r="I173" s="141"/>
      <c r="J173" s="140">
        <f t="shared" ref="J173:J187" si="30">ROUND(I173*H173,3)</f>
        <v>0</v>
      </c>
      <c r="K173" s="142"/>
      <c r="L173" s="28"/>
      <c r="M173" s="143" t="s">
        <v>1</v>
      </c>
      <c r="N173" s="144" t="s">
        <v>40</v>
      </c>
      <c r="P173" s="145">
        <f t="shared" ref="P173:P187" si="31">O173*H173</f>
        <v>0</v>
      </c>
      <c r="Q173" s="145">
        <v>1.4999999999999999E-4</v>
      </c>
      <c r="R173" s="145">
        <f t="shared" ref="R173:R187" si="32">Q173*H173</f>
        <v>3.0438449999999999E-2</v>
      </c>
      <c r="S173" s="145">
        <v>0</v>
      </c>
      <c r="T173" s="146">
        <f t="shared" ref="T173:T187" si="33">S173*H173</f>
        <v>0</v>
      </c>
      <c r="AR173" s="147" t="s">
        <v>136</v>
      </c>
      <c r="AT173" s="147" t="s">
        <v>132</v>
      </c>
      <c r="AU173" s="147" t="s">
        <v>137</v>
      </c>
      <c r="AY173" s="13" t="s">
        <v>130</v>
      </c>
      <c r="BE173" s="148">
        <f t="shared" ref="BE173:BE187" si="34">IF(N173="základná",J173,0)</f>
        <v>0</v>
      </c>
      <c r="BF173" s="148">
        <f t="shared" ref="BF173:BF187" si="35">IF(N173="znížená",J173,0)</f>
        <v>0</v>
      </c>
      <c r="BG173" s="148">
        <f t="shared" ref="BG173:BG187" si="36">IF(N173="zákl. prenesená",J173,0)</f>
        <v>0</v>
      </c>
      <c r="BH173" s="148">
        <f t="shared" ref="BH173:BH187" si="37">IF(N173="zníž. prenesená",J173,0)</f>
        <v>0</v>
      </c>
      <c r="BI173" s="148">
        <f t="shared" ref="BI173:BI187" si="38">IF(N173="nulová",J173,0)</f>
        <v>0</v>
      </c>
      <c r="BJ173" s="13" t="s">
        <v>137</v>
      </c>
      <c r="BK173" s="149">
        <f t="shared" ref="BK173:BK187" si="39">ROUND(I173*H173,3)</f>
        <v>0</v>
      </c>
      <c r="BL173" s="13" t="s">
        <v>136</v>
      </c>
      <c r="BM173" s="147" t="s">
        <v>274</v>
      </c>
    </row>
    <row r="174" spans="2:65" s="1" customFormat="1" ht="24.25" customHeight="1">
      <c r="B174" s="135"/>
      <c r="C174" s="136" t="s">
        <v>275</v>
      </c>
      <c r="D174" s="136" t="s">
        <v>132</v>
      </c>
      <c r="E174" s="137" t="s">
        <v>276</v>
      </c>
      <c r="F174" s="138" t="s">
        <v>277</v>
      </c>
      <c r="G174" s="139" t="s">
        <v>181</v>
      </c>
      <c r="H174" s="140">
        <v>115.10599999999999</v>
      </c>
      <c r="I174" s="141"/>
      <c r="J174" s="140">
        <f t="shared" si="30"/>
        <v>0</v>
      </c>
      <c r="K174" s="142"/>
      <c r="L174" s="28"/>
      <c r="M174" s="143" t="s">
        <v>1</v>
      </c>
      <c r="N174" s="144" t="s">
        <v>40</v>
      </c>
      <c r="P174" s="145">
        <f t="shared" si="31"/>
        <v>0</v>
      </c>
      <c r="Q174" s="145">
        <v>2.3000000000000001E-4</v>
      </c>
      <c r="R174" s="145">
        <f t="shared" si="32"/>
        <v>2.6474379999999999E-2</v>
      </c>
      <c r="S174" s="145">
        <v>0</v>
      </c>
      <c r="T174" s="146">
        <f t="shared" si="33"/>
        <v>0</v>
      </c>
      <c r="AR174" s="147" t="s">
        <v>136</v>
      </c>
      <c r="AT174" s="147" t="s">
        <v>132</v>
      </c>
      <c r="AU174" s="147" t="s">
        <v>137</v>
      </c>
      <c r="AY174" s="13" t="s">
        <v>130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3" t="s">
        <v>137</v>
      </c>
      <c r="BK174" s="149">
        <f t="shared" si="39"/>
        <v>0</v>
      </c>
      <c r="BL174" s="13" t="s">
        <v>136</v>
      </c>
      <c r="BM174" s="147" t="s">
        <v>278</v>
      </c>
    </row>
    <row r="175" spans="2:65" s="1" customFormat="1" ht="16.5" customHeight="1">
      <c r="B175" s="135"/>
      <c r="C175" s="136" t="s">
        <v>279</v>
      </c>
      <c r="D175" s="136" t="s">
        <v>132</v>
      </c>
      <c r="E175" s="137" t="s">
        <v>280</v>
      </c>
      <c r="F175" s="138" t="s">
        <v>281</v>
      </c>
      <c r="G175" s="139" t="s">
        <v>181</v>
      </c>
      <c r="H175" s="140">
        <v>115.10599999999999</v>
      </c>
      <c r="I175" s="141"/>
      <c r="J175" s="140">
        <f t="shared" si="30"/>
        <v>0</v>
      </c>
      <c r="K175" s="142"/>
      <c r="L175" s="28"/>
      <c r="M175" s="143" t="s">
        <v>1</v>
      </c>
      <c r="N175" s="144" t="s">
        <v>40</v>
      </c>
      <c r="P175" s="145">
        <f t="shared" si="31"/>
        <v>0</v>
      </c>
      <c r="Q175" s="145">
        <v>8.9250000000000006E-3</v>
      </c>
      <c r="R175" s="145">
        <f t="shared" si="32"/>
        <v>1.0273210500000001</v>
      </c>
      <c r="S175" s="145">
        <v>0</v>
      </c>
      <c r="T175" s="146">
        <f t="shared" si="33"/>
        <v>0</v>
      </c>
      <c r="AR175" s="147" t="s">
        <v>136</v>
      </c>
      <c r="AT175" s="147" t="s">
        <v>132</v>
      </c>
      <c r="AU175" s="147" t="s">
        <v>137</v>
      </c>
      <c r="AY175" s="13" t="s">
        <v>130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3" t="s">
        <v>137</v>
      </c>
      <c r="BK175" s="149">
        <f t="shared" si="39"/>
        <v>0</v>
      </c>
      <c r="BL175" s="13" t="s">
        <v>136</v>
      </c>
      <c r="BM175" s="147" t="s">
        <v>282</v>
      </c>
    </row>
    <row r="176" spans="2:65" s="1" customFormat="1" ht="16.5" customHeight="1">
      <c r="B176" s="135"/>
      <c r="C176" s="136" t="s">
        <v>283</v>
      </c>
      <c r="D176" s="136" t="s">
        <v>132</v>
      </c>
      <c r="E176" s="137" t="s">
        <v>284</v>
      </c>
      <c r="F176" s="138" t="s">
        <v>285</v>
      </c>
      <c r="G176" s="139" t="s">
        <v>181</v>
      </c>
      <c r="H176" s="140">
        <v>318.029</v>
      </c>
      <c r="I176" s="141"/>
      <c r="J176" s="140">
        <f t="shared" si="30"/>
        <v>0</v>
      </c>
      <c r="K176" s="142"/>
      <c r="L176" s="28"/>
      <c r="M176" s="143" t="s">
        <v>1</v>
      </c>
      <c r="N176" s="144" t="s">
        <v>40</v>
      </c>
      <c r="P176" s="145">
        <f t="shared" si="31"/>
        <v>0</v>
      </c>
      <c r="Q176" s="145">
        <v>2.8400000000000001E-3</v>
      </c>
      <c r="R176" s="145">
        <f t="shared" si="32"/>
        <v>0.90320235999999998</v>
      </c>
      <c r="S176" s="145">
        <v>0</v>
      </c>
      <c r="T176" s="146">
        <f t="shared" si="33"/>
        <v>0</v>
      </c>
      <c r="AR176" s="147" t="s">
        <v>136</v>
      </c>
      <c r="AT176" s="147" t="s">
        <v>132</v>
      </c>
      <c r="AU176" s="147" t="s">
        <v>137</v>
      </c>
      <c r="AY176" s="13" t="s">
        <v>130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3" t="s">
        <v>137</v>
      </c>
      <c r="BK176" s="149">
        <f t="shared" si="39"/>
        <v>0</v>
      </c>
      <c r="BL176" s="13" t="s">
        <v>136</v>
      </c>
      <c r="BM176" s="147" t="s">
        <v>286</v>
      </c>
    </row>
    <row r="177" spans="2:65" s="1" customFormat="1" ht="24.25" customHeight="1">
      <c r="B177" s="135"/>
      <c r="C177" s="136" t="s">
        <v>287</v>
      </c>
      <c r="D177" s="136" t="s">
        <v>132</v>
      </c>
      <c r="E177" s="137" t="s">
        <v>288</v>
      </c>
      <c r="F177" s="138" t="s">
        <v>289</v>
      </c>
      <c r="G177" s="139" t="s">
        <v>181</v>
      </c>
      <c r="H177" s="140">
        <v>115.10599999999999</v>
      </c>
      <c r="I177" s="141"/>
      <c r="J177" s="140">
        <f t="shared" si="30"/>
        <v>0</v>
      </c>
      <c r="K177" s="142"/>
      <c r="L177" s="28"/>
      <c r="M177" s="143" t="s">
        <v>1</v>
      </c>
      <c r="N177" s="144" t="s">
        <v>40</v>
      </c>
      <c r="P177" s="145">
        <f t="shared" si="31"/>
        <v>0</v>
      </c>
      <c r="Q177" s="145">
        <v>5.1539999999999997E-3</v>
      </c>
      <c r="R177" s="145">
        <f t="shared" si="32"/>
        <v>0.59325632399999995</v>
      </c>
      <c r="S177" s="145">
        <v>0</v>
      </c>
      <c r="T177" s="146">
        <f t="shared" si="33"/>
        <v>0</v>
      </c>
      <c r="AR177" s="147" t="s">
        <v>136</v>
      </c>
      <c r="AT177" s="147" t="s">
        <v>132</v>
      </c>
      <c r="AU177" s="147" t="s">
        <v>137</v>
      </c>
      <c r="AY177" s="13" t="s">
        <v>130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3" t="s">
        <v>137</v>
      </c>
      <c r="BK177" s="149">
        <f t="shared" si="39"/>
        <v>0</v>
      </c>
      <c r="BL177" s="13" t="s">
        <v>136</v>
      </c>
      <c r="BM177" s="147" t="s">
        <v>290</v>
      </c>
    </row>
    <row r="178" spans="2:65" s="1" customFormat="1" ht="37.75" customHeight="1">
      <c r="B178" s="135"/>
      <c r="C178" s="136" t="s">
        <v>291</v>
      </c>
      <c r="D178" s="136" t="s">
        <v>132</v>
      </c>
      <c r="E178" s="137" t="s">
        <v>292</v>
      </c>
      <c r="F178" s="138" t="s">
        <v>293</v>
      </c>
      <c r="G178" s="139" t="s">
        <v>181</v>
      </c>
      <c r="H178" s="140">
        <v>266.92099999999999</v>
      </c>
      <c r="I178" s="141"/>
      <c r="J178" s="140">
        <f t="shared" si="30"/>
        <v>0</v>
      </c>
      <c r="K178" s="142"/>
      <c r="L178" s="28"/>
      <c r="M178" s="143" t="s">
        <v>1</v>
      </c>
      <c r="N178" s="144" t="s">
        <v>40</v>
      </c>
      <c r="P178" s="145">
        <f t="shared" si="31"/>
        <v>0</v>
      </c>
      <c r="Q178" s="145">
        <v>1.4999999999999999E-4</v>
      </c>
      <c r="R178" s="145">
        <f t="shared" si="32"/>
        <v>4.0038149999999995E-2</v>
      </c>
      <c r="S178" s="145">
        <v>0</v>
      </c>
      <c r="T178" s="146">
        <f t="shared" si="33"/>
        <v>0</v>
      </c>
      <c r="AR178" s="147" t="s">
        <v>136</v>
      </c>
      <c r="AT178" s="147" t="s">
        <v>132</v>
      </c>
      <c r="AU178" s="147" t="s">
        <v>137</v>
      </c>
      <c r="AY178" s="13" t="s">
        <v>130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3" t="s">
        <v>137</v>
      </c>
      <c r="BK178" s="149">
        <f t="shared" si="39"/>
        <v>0</v>
      </c>
      <c r="BL178" s="13" t="s">
        <v>136</v>
      </c>
      <c r="BM178" s="147" t="s">
        <v>294</v>
      </c>
    </row>
    <row r="179" spans="2:65" s="1" customFormat="1" ht="24.25" customHeight="1">
      <c r="B179" s="135"/>
      <c r="C179" s="136" t="s">
        <v>295</v>
      </c>
      <c r="D179" s="136" t="s">
        <v>132</v>
      </c>
      <c r="E179" s="137" t="s">
        <v>296</v>
      </c>
      <c r="F179" s="138" t="s">
        <v>297</v>
      </c>
      <c r="G179" s="139" t="s">
        <v>181</v>
      </c>
      <c r="H179" s="140">
        <v>266.92099999999999</v>
      </c>
      <c r="I179" s="141"/>
      <c r="J179" s="140">
        <f t="shared" si="30"/>
        <v>0</v>
      </c>
      <c r="K179" s="142"/>
      <c r="L179" s="28"/>
      <c r="M179" s="143" t="s">
        <v>1</v>
      </c>
      <c r="N179" s="144" t="s">
        <v>40</v>
      </c>
      <c r="P179" s="145">
        <f t="shared" si="31"/>
        <v>0</v>
      </c>
      <c r="Q179" s="145">
        <v>1.4999999999999999E-4</v>
      </c>
      <c r="R179" s="145">
        <f t="shared" si="32"/>
        <v>4.0038149999999995E-2</v>
      </c>
      <c r="S179" s="145">
        <v>0</v>
      </c>
      <c r="T179" s="146">
        <f t="shared" si="33"/>
        <v>0</v>
      </c>
      <c r="AR179" s="147" t="s">
        <v>136</v>
      </c>
      <c r="AT179" s="147" t="s">
        <v>132</v>
      </c>
      <c r="AU179" s="147" t="s">
        <v>137</v>
      </c>
      <c r="AY179" s="13" t="s">
        <v>130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3" t="s">
        <v>137</v>
      </c>
      <c r="BK179" s="149">
        <f t="shared" si="39"/>
        <v>0</v>
      </c>
      <c r="BL179" s="13" t="s">
        <v>136</v>
      </c>
      <c r="BM179" s="147" t="s">
        <v>298</v>
      </c>
    </row>
    <row r="180" spans="2:65" s="1" customFormat="1" ht="24.25" customHeight="1">
      <c r="B180" s="135"/>
      <c r="C180" s="136" t="s">
        <v>299</v>
      </c>
      <c r="D180" s="136" t="s">
        <v>132</v>
      </c>
      <c r="E180" s="137" t="s">
        <v>300</v>
      </c>
      <c r="F180" s="138" t="s">
        <v>301</v>
      </c>
      <c r="G180" s="139" t="s">
        <v>181</v>
      </c>
      <c r="H180" s="140">
        <v>266.92099999999999</v>
      </c>
      <c r="I180" s="141"/>
      <c r="J180" s="140">
        <f t="shared" si="30"/>
        <v>0</v>
      </c>
      <c r="K180" s="142"/>
      <c r="L180" s="28"/>
      <c r="M180" s="143" t="s">
        <v>1</v>
      </c>
      <c r="N180" s="144" t="s">
        <v>40</v>
      </c>
      <c r="P180" s="145">
        <f t="shared" si="31"/>
        <v>0</v>
      </c>
      <c r="Q180" s="145">
        <v>5.1539999999999997E-3</v>
      </c>
      <c r="R180" s="145">
        <f t="shared" si="32"/>
        <v>1.3757108339999999</v>
      </c>
      <c r="S180" s="145">
        <v>0</v>
      </c>
      <c r="T180" s="146">
        <f t="shared" si="33"/>
        <v>0</v>
      </c>
      <c r="AR180" s="147" t="s">
        <v>136</v>
      </c>
      <c r="AT180" s="147" t="s">
        <v>132</v>
      </c>
      <c r="AU180" s="147" t="s">
        <v>137</v>
      </c>
      <c r="AY180" s="13" t="s">
        <v>130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3" t="s">
        <v>137</v>
      </c>
      <c r="BK180" s="149">
        <f t="shared" si="39"/>
        <v>0</v>
      </c>
      <c r="BL180" s="13" t="s">
        <v>136</v>
      </c>
      <c r="BM180" s="147" t="s">
        <v>302</v>
      </c>
    </row>
    <row r="181" spans="2:65" s="1" customFormat="1" ht="16.5" customHeight="1">
      <c r="B181" s="135"/>
      <c r="C181" s="136" t="s">
        <v>303</v>
      </c>
      <c r="D181" s="136" t="s">
        <v>132</v>
      </c>
      <c r="E181" s="137" t="s">
        <v>304</v>
      </c>
      <c r="F181" s="138" t="s">
        <v>305</v>
      </c>
      <c r="G181" s="139" t="s">
        <v>181</v>
      </c>
      <c r="H181" s="140">
        <v>266.92099999999999</v>
      </c>
      <c r="I181" s="141"/>
      <c r="J181" s="140">
        <f t="shared" si="30"/>
        <v>0</v>
      </c>
      <c r="K181" s="142"/>
      <c r="L181" s="28"/>
      <c r="M181" s="143" t="s">
        <v>1</v>
      </c>
      <c r="N181" s="144" t="s">
        <v>40</v>
      </c>
      <c r="P181" s="145">
        <f t="shared" si="31"/>
        <v>0</v>
      </c>
      <c r="Q181" s="145">
        <v>5.7760000000000005E-4</v>
      </c>
      <c r="R181" s="145">
        <f t="shared" si="32"/>
        <v>0.1541735696</v>
      </c>
      <c r="S181" s="145">
        <v>0</v>
      </c>
      <c r="T181" s="146">
        <f t="shared" si="33"/>
        <v>0</v>
      </c>
      <c r="AR181" s="147" t="s">
        <v>136</v>
      </c>
      <c r="AT181" s="147" t="s">
        <v>132</v>
      </c>
      <c r="AU181" s="147" t="s">
        <v>137</v>
      </c>
      <c r="AY181" s="13" t="s">
        <v>130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3" t="s">
        <v>137</v>
      </c>
      <c r="BK181" s="149">
        <f t="shared" si="39"/>
        <v>0</v>
      </c>
      <c r="BL181" s="13" t="s">
        <v>136</v>
      </c>
      <c r="BM181" s="147" t="s">
        <v>306</v>
      </c>
    </row>
    <row r="182" spans="2:65" s="1" customFormat="1" ht="33" customHeight="1">
      <c r="B182" s="135"/>
      <c r="C182" s="136" t="s">
        <v>307</v>
      </c>
      <c r="D182" s="136" t="s">
        <v>132</v>
      </c>
      <c r="E182" s="137" t="s">
        <v>308</v>
      </c>
      <c r="F182" s="138" t="s">
        <v>309</v>
      </c>
      <c r="G182" s="139" t="s">
        <v>181</v>
      </c>
      <c r="H182" s="140">
        <v>37.44</v>
      </c>
      <c r="I182" s="141"/>
      <c r="J182" s="140">
        <f t="shared" si="30"/>
        <v>0</v>
      </c>
      <c r="K182" s="142"/>
      <c r="L182" s="28"/>
      <c r="M182" s="143" t="s">
        <v>1</v>
      </c>
      <c r="N182" s="144" t="s">
        <v>40</v>
      </c>
      <c r="P182" s="145">
        <f t="shared" si="31"/>
        <v>0</v>
      </c>
      <c r="Q182" s="145">
        <v>1.4630000000000001E-2</v>
      </c>
      <c r="R182" s="145">
        <f t="shared" si="32"/>
        <v>0.54774719999999999</v>
      </c>
      <c r="S182" s="145">
        <v>0</v>
      </c>
      <c r="T182" s="146">
        <f t="shared" si="33"/>
        <v>0</v>
      </c>
      <c r="AR182" s="147" t="s">
        <v>136</v>
      </c>
      <c r="AT182" s="147" t="s">
        <v>132</v>
      </c>
      <c r="AU182" s="147" t="s">
        <v>137</v>
      </c>
      <c r="AY182" s="13" t="s">
        <v>130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3" t="s">
        <v>137</v>
      </c>
      <c r="BK182" s="149">
        <f t="shared" si="39"/>
        <v>0</v>
      </c>
      <c r="BL182" s="13" t="s">
        <v>136</v>
      </c>
      <c r="BM182" s="147" t="s">
        <v>310</v>
      </c>
    </row>
    <row r="183" spans="2:65" s="1" customFormat="1" ht="24.25" customHeight="1">
      <c r="B183" s="135"/>
      <c r="C183" s="136" t="s">
        <v>311</v>
      </c>
      <c r="D183" s="136" t="s">
        <v>132</v>
      </c>
      <c r="E183" s="137" t="s">
        <v>312</v>
      </c>
      <c r="F183" s="138" t="s">
        <v>313</v>
      </c>
      <c r="G183" s="139" t="s">
        <v>181</v>
      </c>
      <c r="H183" s="140">
        <v>221.43700000000001</v>
      </c>
      <c r="I183" s="141"/>
      <c r="J183" s="140">
        <f t="shared" si="30"/>
        <v>0</v>
      </c>
      <c r="K183" s="142"/>
      <c r="L183" s="28"/>
      <c r="M183" s="143" t="s">
        <v>1</v>
      </c>
      <c r="N183" s="144" t="s">
        <v>40</v>
      </c>
      <c r="P183" s="145">
        <f t="shared" si="31"/>
        <v>0</v>
      </c>
      <c r="Q183" s="145">
        <v>3.363E-2</v>
      </c>
      <c r="R183" s="145">
        <f t="shared" si="32"/>
        <v>7.4469263100000003</v>
      </c>
      <c r="S183" s="145">
        <v>0</v>
      </c>
      <c r="T183" s="146">
        <f t="shared" si="33"/>
        <v>0</v>
      </c>
      <c r="AR183" s="147" t="s">
        <v>136</v>
      </c>
      <c r="AT183" s="147" t="s">
        <v>132</v>
      </c>
      <c r="AU183" s="147" t="s">
        <v>137</v>
      </c>
      <c r="AY183" s="13" t="s">
        <v>130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3" t="s">
        <v>137</v>
      </c>
      <c r="BK183" s="149">
        <f t="shared" si="39"/>
        <v>0</v>
      </c>
      <c r="BL183" s="13" t="s">
        <v>136</v>
      </c>
      <c r="BM183" s="147" t="s">
        <v>314</v>
      </c>
    </row>
    <row r="184" spans="2:65" s="1" customFormat="1" ht="24.25" customHeight="1">
      <c r="B184" s="135"/>
      <c r="C184" s="136" t="s">
        <v>315</v>
      </c>
      <c r="D184" s="136" t="s">
        <v>132</v>
      </c>
      <c r="E184" s="137" t="s">
        <v>316</v>
      </c>
      <c r="F184" s="138" t="s">
        <v>317</v>
      </c>
      <c r="G184" s="139" t="s">
        <v>181</v>
      </c>
      <c r="H184" s="140">
        <v>8.0440000000000005</v>
      </c>
      <c r="I184" s="141"/>
      <c r="J184" s="140">
        <f t="shared" si="30"/>
        <v>0</v>
      </c>
      <c r="K184" s="142"/>
      <c r="L184" s="28"/>
      <c r="M184" s="143" t="s">
        <v>1</v>
      </c>
      <c r="N184" s="144" t="s">
        <v>40</v>
      </c>
      <c r="P184" s="145">
        <f t="shared" si="31"/>
        <v>0</v>
      </c>
      <c r="Q184" s="145">
        <v>1.7510000000000001E-2</v>
      </c>
      <c r="R184" s="145">
        <f t="shared" si="32"/>
        <v>0.14085044000000002</v>
      </c>
      <c r="S184" s="145">
        <v>0</v>
      </c>
      <c r="T184" s="146">
        <f t="shared" si="33"/>
        <v>0</v>
      </c>
      <c r="AR184" s="147" t="s">
        <v>136</v>
      </c>
      <c r="AT184" s="147" t="s">
        <v>132</v>
      </c>
      <c r="AU184" s="147" t="s">
        <v>137</v>
      </c>
      <c r="AY184" s="13" t="s">
        <v>130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3" t="s">
        <v>137</v>
      </c>
      <c r="BK184" s="149">
        <f t="shared" si="39"/>
        <v>0</v>
      </c>
      <c r="BL184" s="13" t="s">
        <v>136</v>
      </c>
      <c r="BM184" s="147" t="s">
        <v>318</v>
      </c>
    </row>
    <row r="185" spans="2:65" s="1" customFormat="1" ht="16.5" customHeight="1">
      <c r="B185" s="135"/>
      <c r="C185" s="136" t="s">
        <v>319</v>
      </c>
      <c r="D185" s="136" t="s">
        <v>132</v>
      </c>
      <c r="E185" s="137" t="s">
        <v>320</v>
      </c>
      <c r="F185" s="138" t="s">
        <v>321</v>
      </c>
      <c r="G185" s="139" t="s">
        <v>322</v>
      </c>
      <c r="H185" s="140">
        <v>158.98500000000001</v>
      </c>
      <c r="I185" s="141"/>
      <c r="J185" s="140">
        <f t="shared" si="30"/>
        <v>0</v>
      </c>
      <c r="K185" s="142"/>
      <c r="L185" s="28"/>
      <c r="M185" s="143" t="s">
        <v>1</v>
      </c>
      <c r="N185" s="144" t="s">
        <v>40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136</v>
      </c>
      <c r="AT185" s="147" t="s">
        <v>132</v>
      </c>
      <c r="AU185" s="147" t="s">
        <v>137</v>
      </c>
      <c r="AY185" s="13" t="s">
        <v>130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137</v>
      </c>
      <c r="BK185" s="149">
        <f t="shared" si="39"/>
        <v>0</v>
      </c>
      <c r="BL185" s="13" t="s">
        <v>136</v>
      </c>
      <c r="BM185" s="147" t="s">
        <v>323</v>
      </c>
    </row>
    <row r="186" spans="2:65" s="1" customFormat="1" ht="33" customHeight="1">
      <c r="B186" s="135"/>
      <c r="C186" s="150" t="s">
        <v>324</v>
      </c>
      <c r="D186" s="150" t="s">
        <v>325</v>
      </c>
      <c r="E186" s="151" t="s">
        <v>326</v>
      </c>
      <c r="F186" s="152" t="s">
        <v>327</v>
      </c>
      <c r="G186" s="153" t="s">
        <v>322</v>
      </c>
      <c r="H186" s="154">
        <v>160.57499999999999</v>
      </c>
      <c r="I186" s="155"/>
      <c r="J186" s="154">
        <f t="shared" si="30"/>
        <v>0</v>
      </c>
      <c r="K186" s="156"/>
      <c r="L186" s="157"/>
      <c r="M186" s="158" t="s">
        <v>1</v>
      </c>
      <c r="N186" s="159" t="s">
        <v>40</v>
      </c>
      <c r="P186" s="145">
        <f t="shared" si="31"/>
        <v>0</v>
      </c>
      <c r="Q186" s="145">
        <v>1.4999999999999999E-4</v>
      </c>
      <c r="R186" s="145">
        <f t="shared" si="32"/>
        <v>2.4086249999999997E-2</v>
      </c>
      <c r="S186" s="145">
        <v>0</v>
      </c>
      <c r="T186" s="146">
        <f t="shared" si="33"/>
        <v>0</v>
      </c>
      <c r="AR186" s="147" t="s">
        <v>161</v>
      </c>
      <c r="AT186" s="147" t="s">
        <v>325</v>
      </c>
      <c r="AU186" s="147" t="s">
        <v>137</v>
      </c>
      <c r="AY186" s="13" t="s">
        <v>130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137</v>
      </c>
      <c r="BK186" s="149">
        <f t="shared" si="39"/>
        <v>0</v>
      </c>
      <c r="BL186" s="13" t="s">
        <v>136</v>
      </c>
      <c r="BM186" s="147" t="s">
        <v>328</v>
      </c>
    </row>
    <row r="187" spans="2:65" s="1" customFormat="1" ht="21.75" customHeight="1">
      <c r="B187" s="135"/>
      <c r="C187" s="136" t="s">
        <v>329</v>
      </c>
      <c r="D187" s="136" t="s">
        <v>132</v>
      </c>
      <c r="E187" s="137" t="s">
        <v>330</v>
      </c>
      <c r="F187" s="138" t="s">
        <v>331</v>
      </c>
      <c r="G187" s="139" t="s">
        <v>181</v>
      </c>
      <c r="H187" s="140">
        <v>68.22</v>
      </c>
      <c r="I187" s="141"/>
      <c r="J187" s="140">
        <f t="shared" si="30"/>
        <v>0</v>
      </c>
      <c r="K187" s="142"/>
      <c r="L187" s="28"/>
      <c r="M187" s="143" t="s">
        <v>1</v>
      </c>
      <c r="N187" s="144" t="s">
        <v>40</v>
      </c>
      <c r="P187" s="145">
        <f t="shared" si="31"/>
        <v>0</v>
      </c>
      <c r="Q187" s="145">
        <v>0.10299999999999999</v>
      </c>
      <c r="R187" s="145">
        <f t="shared" si="32"/>
        <v>7.0266599999999997</v>
      </c>
      <c r="S187" s="145">
        <v>0</v>
      </c>
      <c r="T187" s="146">
        <f t="shared" si="33"/>
        <v>0</v>
      </c>
      <c r="AR187" s="147" t="s">
        <v>136</v>
      </c>
      <c r="AT187" s="147" t="s">
        <v>132</v>
      </c>
      <c r="AU187" s="147" t="s">
        <v>137</v>
      </c>
      <c r="AY187" s="13" t="s">
        <v>130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137</v>
      </c>
      <c r="BK187" s="149">
        <f t="shared" si="39"/>
        <v>0</v>
      </c>
      <c r="BL187" s="13" t="s">
        <v>136</v>
      </c>
      <c r="BM187" s="147" t="s">
        <v>332</v>
      </c>
    </row>
    <row r="188" spans="2:65" s="11" customFormat="1" ht="22.75" customHeight="1">
      <c r="B188" s="123"/>
      <c r="D188" s="124" t="s">
        <v>73</v>
      </c>
      <c r="E188" s="133" t="s">
        <v>165</v>
      </c>
      <c r="F188" s="133" t="s">
        <v>333</v>
      </c>
      <c r="I188" s="126"/>
      <c r="J188" s="134">
        <f>BK188</f>
        <v>0</v>
      </c>
      <c r="L188" s="123"/>
      <c r="M188" s="128"/>
      <c r="P188" s="129">
        <f>SUM(P189:P202)</f>
        <v>0</v>
      </c>
      <c r="R188" s="129">
        <f>SUM(R189:R202)</f>
        <v>4.6291170000000008</v>
      </c>
      <c r="T188" s="130">
        <f>SUM(T189:T202)</f>
        <v>33.895055000000006</v>
      </c>
      <c r="AR188" s="124" t="s">
        <v>82</v>
      </c>
      <c r="AT188" s="131" t="s">
        <v>73</v>
      </c>
      <c r="AU188" s="131" t="s">
        <v>82</v>
      </c>
      <c r="AY188" s="124" t="s">
        <v>130</v>
      </c>
      <c r="BK188" s="132">
        <f>SUM(BK189:BK202)</f>
        <v>0</v>
      </c>
    </row>
    <row r="189" spans="2:65" s="1" customFormat="1" ht="33" customHeight="1">
      <c r="B189" s="135"/>
      <c r="C189" s="136" t="s">
        <v>334</v>
      </c>
      <c r="D189" s="136" t="s">
        <v>132</v>
      </c>
      <c r="E189" s="137" t="s">
        <v>335</v>
      </c>
      <c r="F189" s="138" t="s">
        <v>336</v>
      </c>
      <c r="G189" s="139" t="s">
        <v>181</v>
      </c>
      <c r="H189" s="140">
        <v>86.24</v>
      </c>
      <c r="I189" s="141"/>
      <c r="J189" s="140">
        <f t="shared" ref="J189:J202" si="40">ROUND(I189*H189,3)</f>
        <v>0</v>
      </c>
      <c r="K189" s="142"/>
      <c r="L189" s="28"/>
      <c r="M189" s="143" t="s">
        <v>1</v>
      </c>
      <c r="N189" s="144" t="s">
        <v>40</v>
      </c>
      <c r="P189" s="145">
        <f t="shared" ref="P189:P202" si="41">O189*H189</f>
        <v>0</v>
      </c>
      <c r="Q189" s="145">
        <v>2.571E-2</v>
      </c>
      <c r="R189" s="145">
        <f t="shared" ref="R189:R202" si="42">Q189*H189</f>
        <v>2.2172304</v>
      </c>
      <c r="S189" s="145">
        <v>0</v>
      </c>
      <c r="T189" s="146">
        <f t="shared" ref="T189:T202" si="43">S189*H189</f>
        <v>0</v>
      </c>
      <c r="AR189" s="147" t="s">
        <v>136</v>
      </c>
      <c r="AT189" s="147" t="s">
        <v>132</v>
      </c>
      <c r="AU189" s="147" t="s">
        <v>137</v>
      </c>
      <c r="AY189" s="13" t="s">
        <v>130</v>
      </c>
      <c r="BE189" s="148">
        <f t="shared" ref="BE189:BE202" si="44">IF(N189="základná",J189,0)</f>
        <v>0</v>
      </c>
      <c r="BF189" s="148">
        <f t="shared" ref="BF189:BF202" si="45">IF(N189="znížená",J189,0)</f>
        <v>0</v>
      </c>
      <c r="BG189" s="148">
        <f t="shared" ref="BG189:BG202" si="46">IF(N189="zákl. prenesená",J189,0)</f>
        <v>0</v>
      </c>
      <c r="BH189" s="148">
        <f t="shared" ref="BH189:BH202" si="47">IF(N189="zníž. prenesená",J189,0)</f>
        <v>0</v>
      </c>
      <c r="BI189" s="148">
        <f t="shared" ref="BI189:BI202" si="48">IF(N189="nulová",J189,0)</f>
        <v>0</v>
      </c>
      <c r="BJ189" s="13" t="s">
        <v>137</v>
      </c>
      <c r="BK189" s="149">
        <f t="shared" ref="BK189:BK202" si="49">ROUND(I189*H189,3)</f>
        <v>0</v>
      </c>
      <c r="BL189" s="13" t="s">
        <v>136</v>
      </c>
      <c r="BM189" s="147" t="s">
        <v>337</v>
      </c>
    </row>
    <row r="190" spans="2:65" s="1" customFormat="1" ht="44.25" customHeight="1">
      <c r="B190" s="135"/>
      <c r="C190" s="136" t="s">
        <v>338</v>
      </c>
      <c r="D190" s="136" t="s">
        <v>132</v>
      </c>
      <c r="E190" s="137" t="s">
        <v>339</v>
      </c>
      <c r="F190" s="138" t="s">
        <v>340</v>
      </c>
      <c r="G190" s="139" t="s">
        <v>181</v>
      </c>
      <c r="H190" s="140">
        <v>172.48</v>
      </c>
      <c r="I190" s="141"/>
      <c r="J190" s="140">
        <f t="shared" si="40"/>
        <v>0</v>
      </c>
      <c r="K190" s="142"/>
      <c r="L190" s="28"/>
      <c r="M190" s="143" t="s">
        <v>1</v>
      </c>
      <c r="N190" s="144" t="s">
        <v>40</v>
      </c>
      <c r="P190" s="145">
        <f t="shared" si="41"/>
        <v>0</v>
      </c>
      <c r="Q190" s="145">
        <v>0</v>
      </c>
      <c r="R190" s="145">
        <f t="shared" si="42"/>
        <v>0</v>
      </c>
      <c r="S190" s="145">
        <v>0</v>
      </c>
      <c r="T190" s="146">
        <f t="shared" si="43"/>
        <v>0</v>
      </c>
      <c r="AR190" s="147" t="s">
        <v>136</v>
      </c>
      <c r="AT190" s="147" t="s">
        <v>132</v>
      </c>
      <c r="AU190" s="147" t="s">
        <v>137</v>
      </c>
      <c r="AY190" s="13" t="s">
        <v>130</v>
      </c>
      <c r="BE190" s="148">
        <f t="shared" si="44"/>
        <v>0</v>
      </c>
      <c r="BF190" s="148">
        <f t="shared" si="45"/>
        <v>0</v>
      </c>
      <c r="BG190" s="148">
        <f t="shared" si="46"/>
        <v>0</v>
      </c>
      <c r="BH190" s="148">
        <f t="shared" si="47"/>
        <v>0</v>
      </c>
      <c r="BI190" s="148">
        <f t="shared" si="48"/>
        <v>0</v>
      </c>
      <c r="BJ190" s="13" t="s">
        <v>137</v>
      </c>
      <c r="BK190" s="149">
        <f t="shared" si="49"/>
        <v>0</v>
      </c>
      <c r="BL190" s="13" t="s">
        <v>136</v>
      </c>
      <c r="BM190" s="147" t="s">
        <v>341</v>
      </c>
    </row>
    <row r="191" spans="2:65" s="1" customFormat="1" ht="33" customHeight="1">
      <c r="B191" s="135"/>
      <c r="C191" s="136" t="s">
        <v>342</v>
      </c>
      <c r="D191" s="136" t="s">
        <v>132</v>
      </c>
      <c r="E191" s="137" t="s">
        <v>343</v>
      </c>
      <c r="F191" s="138" t="s">
        <v>344</v>
      </c>
      <c r="G191" s="139" t="s">
        <v>181</v>
      </c>
      <c r="H191" s="140">
        <v>86.24</v>
      </c>
      <c r="I191" s="141"/>
      <c r="J191" s="140">
        <f t="shared" si="40"/>
        <v>0</v>
      </c>
      <c r="K191" s="142"/>
      <c r="L191" s="28"/>
      <c r="M191" s="143" t="s">
        <v>1</v>
      </c>
      <c r="N191" s="144" t="s">
        <v>40</v>
      </c>
      <c r="P191" s="145">
        <f t="shared" si="41"/>
        <v>0</v>
      </c>
      <c r="Q191" s="145">
        <v>2.571E-2</v>
      </c>
      <c r="R191" s="145">
        <f t="shared" si="42"/>
        <v>2.2172304</v>
      </c>
      <c r="S191" s="145">
        <v>0</v>
      </c>
      <c r="T191" s="146">
        <f t="shared" si="43"/>
        <v>0</v>
      </c>
      <c r="AR191" s="147" t="s">
        <v>136</v>
      </c>
      <c r="AT191" s="147" t="s">
        <v>132</v>
      </c>
      <c r="AU191" s="147" t="s">
        <v>137</v>
      </c>
      <c r="AY191" s="13" t="s">
        <v>130</v>
      </c>
      <c r="BE191" s="148">
        <f t="shared" si="44"/>
        <v>0</v>
      </c>
      <c r="BF191" s="148">
        <f t="shared" si="45"/>
        <v>0</v>
      </c>
      <c r="BG191" s="148">
        <f t="shared" si="46"/>
        <v>0</v>
      </c>
      <c r="BH191" s="148">
        <f t="shared" si="47"/>
        <v>0</v>
      </c>
      <c r="BI191" s="148">
        <f t="shared" si="48"/>
        <v>0</v>
      </c>
      <c r="BJ191" s="13" t="s">
        <v>137</v>
      </c>
      <c r="BK191" s="149">
        <f t="shared" si="49"/>
        <v>0</v>
      </c>
      <c r="BL191" s="13" t="s">
        <v>136</v>
      </c>
      <c r="BM191" s="147" t="s">
        <v>345</v>
      </c>
    </row>
    <row r="192" spans="2:65" s="1" customFormat="1" ht="24.25" customHeight="1">
      <c r="B192" s="135"/>
      <c r="C192" s="136" t="s">
        <v>346</v>
      </c>
      <c r="D192" s="136" t="s">
        <v>132</v>
      </c>
      <c r="E192" s="137" t="s">
        <v>347</v>
      </c>
      <c r="F192" s="138" t="s">
        <v>348</v>
      </c>
      <c r="G192" s="139" t="s">
        <v>181</v>
      </c>
      <c r="H192" s="140">
        <v>80.959999999999994</v>
      </c>
      <c r="I192" s="141"/>
      <c r="J192" s="140">
        <f t="shared" si="40"/>
        <v>0</v>
      </c>
      <c r="K192" s="142"/>
      <c r="L192" s="28"/>
      <c r="M192" s="143" t="s">
        <v>1</v>
      </c>
      <c r="N192" s="144" t="s">
        <v>40</v>
      </c>
      <c r="P192" s="145">
        <f t="shared" si="41"/>
        <v>0</v>
      </c>
      <c r="Q192" s="145">
        <v>1.9300000000000001E-3</v>
      </c>
      <c r="R192" s="145">
        <f t="shared" si="42"/>
        <v>0.1562528</v>
      </c>
      <c r="S192" s="145">
        <v>0</v>
      </c>
      <c r="T192" s="146">
        <f t="shared" si="43"/>
        <v>0</v>
      </c>
      <c r="AR192" s="147" t="s">
        <v>136</v>
      </c>
      <c r="AT192" s="147" t="s">
        <v>132</v>
      </c>
      <c r="AU192" s="147" t="s">
        <v>137</v>
      </c>
      <c r="AY192" s="13" t="s">
        <v>130</v>
      </c>
      <c r="BE192" s="148">
        <f t="shared" si="44"/>
        <v>0</v>
      </c>
      <c r="BF192" s="148">
        <f t="shared" si="45"/>
        <v>0</v>
      </c>
      <c r="BG192" s="148">
        <f t="shared" si="46"/>
        <v>0</v>
      </c>
      <c r="BH192" s="148">
        <f t="shared" si="47"/>
        <v>0</v>
      </c>
      <c r="BI192" s="148">
        <f t="shared" si="48"/>
        <v>0</v>
      </c>
      <c r="BJ192" s="13" t="s">
        <v>137</v>
      </c>
      <c r="BK192" s="149">
        <f t="shared" si="49"/>
        <v>0</v>
      </c>
      <c r="BL192" s="13" t="s">
        <v>136</v>
      </c>
      <c r="BM192" s="147" t="s">
        <v>349</v>
      </c>
    </row>
    <row r="193" spans="2:65" s="1" customFormat="1" ht="16.5" customHeight="1">
      <c r="B193" s="135"/>
      <c r="C193" s="136" t="s">
        <v>350</v>
      </c>
      <c r="D193" s="136" t="s">
        <v>132</v>
      </c>
      <c r="E193" s="137" t="s">
        <v>351</v>
      </c>
      <c r="F193" s="138" t="s">
        <v>352</v>
      </c>
      <c r="G193" s="139" t="s">
        <v>322</v>
      </c>
      <c r="H193" s="140">
        <v>22.2</v>
      </c>
      <c r="I193" s="141"/>
      <c r="J193" s="140">
        <f t="shared" si="40"/>
        <v>0</v>
      </c>
      <c r="K193" s="142"/>
      <c r="L193" s="28"/>
      <c r="M193" s="143" t="s">
        <v>1</v>
      </c>
      <c r="N193" s="144" t="s">
        <v>40</v>
      </c>
      <c r="P193" s="145">
        <f t="shared" si="41"/>
        <v>0</v>
      </c>
      <c r="Q193" s="145">
        <v>4.0000000000000002E-4</v>
      </c>
      <c r="R193" s="145">
        <f t="shared" si="42"/>
        <v>8.8800000000000007E-3</v>
      </c>
      <c r="S193" s="145">
        <v>0</v>
      </c>
      <c r="T193" s="146">
        <f t="shared" si="43"/>
        <v>0</v>
      </c>
      <c r="AR193" s="147" t="s">
        <v>136</v>
      </c>
      <c r="AT193" s="147" t="s">
        <v>132</v>
      </c>
      <c r="AU193" s="147" t="s">
        <v>137</v>
      </c>
      <c r="AY193" s="13" t="s">
        <v>130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3" t="s">
        <v>137</v>
      </c>
      <c r="BK193" s="149">
        <f t="shared" si="49"/>
        <v>0</v>
      </c>
      <c r="BL193" s="13" t="s">
        <v>136</v>
      </c>
      <c r="BM193" s="147" t="s">
        <v>353</v>
      </c>
    </row>
    <row r="194" spans="2:65" s="1" customFormat="1" ht="24.25" customHeight="1">
      <c r="B194" s="135"/>
      <c r="C194" s="136" t="s">
        <v>354</v>
      </c>
      <c r="D194" s="136" t="s">
        <v>132</v>
      </c>
      <c r="E194" s="137" t="s">
        <v>355</v>
      </c>
      <c r="F194" s="138" t="s">
        <v>356</v>
      </c>
      <c r="G194" s="139" t="s">
        <v>322</v>
      </c>
      <c r="H194" s="140">
        <v>22.2</v>
      </c>
      <c r="I194" s="141"/>
      <c r="J194" s="140">
        <f t="shared" si="40"/>
        <v>0</v>
      </c>
      <c r="K194" s="142"/>
      <c r="L194" s="28"/>
      <c r="M194" s="143" t="s">
        <v>1</v>
      </c>
      <c r="N194" s="144" t="s">
        <v>40</v>
      </c>
      <c r="P194" s="145">
        <f t="shared" si="41"/>
        <v>0</v>
      </c>
      <c r="Q194" s="145">
        <v>3.6999999999999999E-4</v>
      </c>
      <c r="R194" s="145">
        <f t="shared" si="42"/>
        <v>8.2139999999999991E-3</v>
      </c>
      <c r="S194" s="145">
        <v>0</v>
      </c>
      <c r="T194" s="146">
        <f t="shared" si="43"/>
        <v>0</v>
      </c>
      <c r="AR194" s="147" t="s">
        <v>136</v>
      </c>
      <c r="AT194" s="147" t="s">
        <v>132</v>
      </c>
      <c r="AU194" s="147" t="s">
        <v>137</v>
      </c>
      <c r="AY194" s="13" t="s">
        <v>130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3" t="s">
        <v>137</v>
      </c>
      <c r="BK194" s="149">
        <f t="shared" si="49"/>
        <v>0</v>
      </c>
      <c r="BL194" s="13" t="s">
        <v>136</v>
      </c>
      <c r="BM194" s="147" t="s">
        <v>357</v>
      </c>
    </row>
    <row r="195" spans="2:65" s="1" customFormat="1" ht="16.5" customHeight="1">
      <c r="B195" s="135"/>
      <c r="C195" s="136" t="s">
        <v>358</v>
      </c>
      <c r="D195" s="136" t="s">
        <v>132</v>
      </c>
      <c r="E195" s="137" t="s">
        <v>359</v>
      </c>
      <c r="F195" s="138" t="s">
        <v>360</v>
      </c>
      <c r="G195" s="139" t="s">
        <v>322</v>
      </c>
      <c r="H195" s="140">
        <v>50.3</v>
      </c>
      <c r="I195" s="141"/>
      <c r="J195" s="140">
        <f t="shared" si="40"/>
        <v>0</v>
      </c>
      <c r="K195" s="142"/>
      <c r="L195" s="28"/>
      <c r="M195" s="143" t="s">
        <v>1</v>
      </c>
      <c r="N195" s="144" t="s">
        <v>40</v>
      </c>
      <c r="P195" s="145">
        <f t="shared" si="41"/>
        <v>0</v>
      </c>
      <c r="Q195" s="145">
        <v>2.3000000000000001E-4</v>
      </c>
      <c r="R195" s="145">
        <f t="shared" si="42"/>
        <v>1.1568999999999999E-2</v>
      </c>
      <c r="S195" s="145">
        <v>0</v>
      </c>
      <c r="T195" s="146">
        <f t="shared" si="43"/>
        <v>0</v>
      </c>
      <c r="AR195" s="147" t="s">
        <v>136</v>
      </c>
      <c r="AT195" s="147" t="s">
        <v>132</v>
      </c>
      <c r="AU195" s="147" t="s">
        <v>137</v>
      </c>
      <c r="AY195" s="13" t="s">
        <v>130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3" t="s">
        <v>137</v>
      </c>
      <c r="BK195" s="149">
        <f t="shared" si="49"/>
        <v>0</v>
      </c>
      <c r="BL195" s="13" t="s">
        <v>136</v>
      </c>
      <c r="BM195" s="147" t="s">
        <v>361</v>
      </c>
    </row>
    <row r="196" spans="2:65" s="1" customFormat="1" ht="16.5" customHeight="1">
      <c r="B196" s="135"/>
      <c r="C196" s="136" t="s">
        <v>362</v>
      </c>
      <c r="D196" s="136" t="s">
        <v>132</v>
      </c>
      <c r="E196" s="137" t="s">
        <v>363</v>
      </c>
      <c r="F196" s="138" t="s">
        <v>364</v>
      </c>
      <c r="G196" s="139" t="s">
        <v>322</v>
      </c>
      <c r="H196" s="140">
        <v>15.46</v>
      </c>
      <c r="I196" s="141"/>
      <c r="J196" s="140">
        <f t="shared" si="40"/>
        <v>0</v>
      </c>
      <c r="K196" s="142"/>
      <c r="L196" s="28"/>
      <c r="M196" s="143" t="s">
        <v>1</v>
      </c>
      <c r="N196" s="144" t="s">
        <v>40</v>
      </c>
      <c r="P196" s="145">
        <f t="shared" si="41"/>
        <v>0</v>
      </c>
      <c r="Q196" s="145">
        <v>2.5999999999999998E-4</v>
      </c>
      <c r="R196" s="145">
        <f t="shared" si="42"/>
        <v>4.0195999999999999E-3</v>
      </c>
      <c r="S196" s="145">
        <v>0</v>
      </c>
      <c r="T196" s="146">
        <f t="shared" si="43"/>
        <v>0</v>
      </c>
      <c r="AR196" s="147" t="s">
        <v>136</v>
      </c>
      <c r="AT196" s="147" t="s">
        <v>132</v>
      </c>
      <c r="AU196" s="147" t="s">
        <v>137</v>
      </c>
      <c r="AY196" s="13" t="s">
        <v>130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3" t="s">
        <v>137</v>
      </c>
      <c r="BK196" s="149">
        <f t="shared" si="49"/>
        <v>0</v>
      </c>
      <c r="BL196" s="13" t="s">
        <v>136</v>
      </c>
      <c r="BM196" s="147" t="s">
        <v>365</v>
      </c>
    </row>
    <row r="197" spans="2:65" s="1" customFormat="1" ht="16.5" customHeight="1">
      <c r="B197" s="135"/>
      <c r="C197" s="136" t="s">
        <v>366</v>
      </c>
      <c r="D197" s="136" t="s">
        <v>132</v>
      </c>
      <c r="E197" s="137" t="s">
        <v>367</v>
      </c>
      <c r="F197" s="138" t="s">
        <v>368</v>
      </c>
      <c r="G197" s="139" t="s">
        <v>322</v>
      </c>
      <c r="H197" s="140">
        <v>10.1</v>
      </c>
      <c r="I197" s="141"/>
      <c r="J197" s="140">
        <f t="shared" si="40"/>
        <v>0</v>
      </c>
      <c r="K197" s="142"/>
      <c r="L197" s="28"/>
      <c r="M197" s="143" t="s">
        <v>1</v>
      </c>
      <c r="N197" s="144" t="s">
        <v>40</v>
      </c>
      <c r="P197" s="145">
        <f t="shared" si="41"/>
        <v>0</v>
      </c>
      <c r="Q197" s="145">
        <v>1.6000000000000001E-4</v>
      </c>
      <c r="R197" s="145">
        <f t="shared" si="42"/>
        <v>1.616E-3</v>
      </c>
      <c r="S197" s="145">
        <v>0</v>
      </c>
      <c r="T197" s="146">
        <f t="shared" si="43"/>
        <v>0</v>
      </c>
      <c r="AR197" s="147" t="s">
        <v>136</v>
      </c>
      <c r="AT197" s="147" t="s">
        <v>132</v>
      </c>
      <c r="AU197" s="147" t="s">
        <v>137</v>
      </c>
      <c r="AY197" s="13" t="s">
        <v>130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3" t="s">
        <v>137</v>
      </c>
      <c r="BK197" s="149">
        <f t="shared" si="49"/>
        <v>0</v>
      </c>
      <c r="BL197" s="13" t="s">
        <v>136</v>
      </c>
      <c r="BM197" s="147" t="s">
        <v>369</v>
      </c>
    </row>
    <row r="198" spans="2:65" s="1" customFormat="1" ht="16.5" customHeight="1">
      <c r="B198" s="135"/>
      <c r="C198" s="136" t="s">
        <v>370</v>
      </c>
      <c r="D198" s="136" t="s">
        <v>132</v>
      </c>
      <c r="E198" s="137" t="s">
        <v>371</v>
      </c>
      <c r="F198" s="138" t="s">
        <v>372</v>
      </c>
      <c r="G198" s="139" t="s">
        <v>322</v>
      </c>
      <c r="H198" s="140">
        <v>58.64</v>
      </c>
      <c r="I198" s="141"/>
      <c r="J198" s="140">
        <f t="shared" si="40"/>
        <v>0</v>
      </c>
      <c r="K198" s="142"/>
      <c r="L198" s="28"/>
      <c r="M198" s="143" t="s">
        <v>1</v>
      </c>
      <c r="N198" s="144" t="s">
        <v>40</v>
      </c>
      <c r="P198" s="145">
        <f t="shared" si="41"/>
        <v>0</v>
      </c>
      <c r="Q198" s="145">
        <v>6.9999999999999994E-5</v>
      </c>
      <c r="R198" s="145">
        <f t="shared" si="42"/>
        <v>4.1047999999999996E-3</v>
      </c>
      <c r="S198" s="145">
        <v>0</v>
      </c>
      <c r="T198" s="146">
        <f t="shared" si="43"/>
        <v>0</v>
      </c>
      <c r="AR198" s="147" t="s">
        <v>136</v>
      </c>
      <c r="AT198" s="147" t="s">
        <v>132</v>
      </c>
      <c r="AU198" s="147" t="s">
        <v>137</v>
      </c>
      <c r="AY198" s="13" t="s">
        <v>130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3" t="s">
        <v>137</v>
      </c>
      <c r="BK198" s="149">
        <f t="shared" si="49"/>
        <v>0</v>
      </c>
      <c r="BL198" s="13" t="s">
        <v>136</v>
      </c>
      <c r="BM198" s="147" t="s">
        <v>373</v>
      </c>
    </row>
    <row r="199" spans="2:65" s="1" customFormat="1" ht="44.25" customHeight="1">
      <c r="B199" s="135"/>
      <c r="C199" s="136" t="s">
        <v>374</v>
      </c>
      <c r="D199" s="136" t="s">
        <v>132</v>
      </c>
      <c r="E199" s="137" t="s">
        <v>375</v>
      </c>
      <c r="F199" s="138" t="s">
        <v>376</v>
      </c>
      <c r="G199" s="139" t="s">
        <v>135</v>
      </c>
      <c r="H199" s="140">
        <v>2.831</v>
      </c>
      <c r="I199" s="141"/>
      <c r="J199" s="140">
        <f t="shared" si="40"/>
        <v>0</v>
      </c>
      <c r="K199" s="142"/>
      <c r="L199" s="28"/>
      <c r="M199" s="143" t="s">
        <v>1</v>
      </c>
      <c r="N199" s="144" t="s">
        <v>40</v>
      </c>
      <c r="P199" s="145">
        <f t="shared" si="41"/>
        <v>0</v>
      </c>
      <c r="Q199" s="145">
        <v>0</v>
      </c>
      <c r="R199" s="145">
        <f t="shared" si="42"/>
        <v>0</v>
      </c>
      <c r="S199" s="145">
        <v>1.905</v>
      </c>
      <c r="T199" s="146">
        <f t="shared" si="43"/>
        <v>5.3930550000000004</v>
      </c>
      <c r="AR199" s="147" t="s">
        <v>136</v>
      </c>
      <c r="AT199" s="147" t="s">
        <v>132</v>
      </c>
      <c r="AU199" s="147" t="s">
        <v>137</v>
      </c>
      <c r="AY199" s="13" t="s">
        <v>130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3" t="s">
        <v>137</v>
      </c>
      <c r="BK199" s="149">
        <f t="shared" si="49"/>
        <v>0</v>
      </c>
      <c r="BL199" s="13" t="s">
        <v>136</v>
      </c>
      <c r="BM199" s="147" t="s">
        <v>377</v>
      </c>
    </row>
    <row r="200" spans="2:65" s="1" customFormat="1" ht="24.25" customHeight="1">
      <c r="B200" s="135"/>
      <c r="C200" s="136" t="s">
        <v>378</v>
      </c>
      <c r="D200" s="136" t="s">
        <v>132</v>
      </c>
      <c r="E200" s="137" t="s">
        <v>379</v>
      </c>
      <c r="F200" s="138" t="s">
        <v>380</v>
      </c>
      <c r="G200" s="139" t="s">
        <v>135</v>
      </c>
      <c r="H200" s="140">
        <v>11.685</v>
      </c>
      <c r="I200" s="141"/>
      <c r="J200" s="140">
        <f t="shared" si="40"/>
        <v>0</v>
      </c>
      <c r="K200" s="142"/>
      <c r="L200" s="28"/>
      <c r="M200" s="143" t="s">
        <v>1</v>
      </c>
      <c r="N200" s="144" t="s">
        <v>40</v>
      </c>
      <c r="P200" s="145">
        <f t="shared" si="41"/>
        <v>0</v>
      </c>
      <c r="Q200" s="145">
        <v>0</v>
      </c>
      <c r="R200" s="145">
        <f t="shared" si="42"/>
        <v>0</v>
      </c>
      <c r="S200" s="145">
        <v>2.4</v>
      </c>
      <c r="T200" s="146">
        <f t="shared" si="43"/>
        <v>28.044</v>
      </c>
      <c r="AR200" s="147" t="s">
        <v>136</v>
      </c>
      <c r="AT200" s="147" t="s">
        <v>132</v>
      </c>
      <c r="AU200" s="147" t="s">
        <v>137</v>
      </c>
      <c r="AY200" s="13" t="s">
        <v>130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3" t="s">
        <v>137</v>
      </c>
      <c r="BK200" s="149">
        <f t="shared" si="49"/>
        <v>0</v>
      </c>
      <c r="BL200" s="13" t="s">
        <v>136</v>
      </c>
      <c r="BM200" s="147" t="s">
        <v>381</v>
      </c>
    </row>
    <row r="201" spans="2:65" s="1" customFormat="1" ht="21.75" customHeight="1">
      <c r="B201" s="135"/>
      <c r="C201" s="136" t="s">
        <v>382</v>
      </c>
      <c r="D201" s="136" t="s">
        <v>132</v>
      </c>
      <c r="E201" s="137" t="s">
        <v>383</v>
      </c>
      <c r="F201" s="138" t="s">
        <v>384</v>
      </c>
      <c r="G201" s="139" t="s">
        <v>322</v>
      </c>
      <c r="H201" s="140">
        <v>29.74</v>
      </c>
      <c r="I201" s="141"/>
      <c r="J201" s="140">
        <f t="shared" si="40"/>
        <v>0</v>
      </c>
      <c r="K201" s="142"/>
      <c r="L201" s="28"/>
      <c r="M201" s="143" t="s">
        <v>1</v>
      </c>
      <c r="N201" s="144" t="s">
        <v>40</v>
      </c>
      <c r="P201" s="145">
        <f t="shared" si="41"/>
        <v>0</v>
      </c>
      <c r="Q201" s="145">
        <v>0</v>
      </c>
      <c r="R201" s="145">
        <f t="shared" si="42"/>
        <v>0</v>
      </c>
      <c r="S201" s="145">
        <v>8.0000000000000002E-3</v>
      </c>
      <c r="T201" s="146">
        <f t="shared" si="43"/>
        <v>0.23791999999999999</v>
      </c>
      <c r="AR201" s="147" t="s">
        <v>136</v>
      </c>
      <c r="AT201" s="147" t="s">
        <v>132</v>
      </c>
      <c r="AU201" s="147" t="s">
        <v>137</v>
      </c>
      <c r="AY201" s="13" t="s">
        <v>130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3" t="s">
        <v>137</v>
      </c>
      <c r="BK201" s="149">
        <f t="shared" si="49"/>
        <v>0</v>
      </c>
      <c r="BL201" s="13" t="s">
        <v>136</v>
      </c>
      <c r="BM201" s="147" t="s">
        <v>385</v>
      </c>
    </row>
    <row r="202" spans="2:65" s="1" customFormat="1" ht="24.25" customHeight="1">
      <c r="B202" s="135"/>
      <c r="C202" s="136" t="s">
        <v>386</v>
      </c>
      <c r="D202" s="136" t="s">
        <v>132</v>
      </c>
      <c r="E202" s="137" t="s">
        <v>387</v>
      </c>
      <c r="F202" s="138" t="s">
        <v>388</v>
      </c>
      <c r="G202" s="139" t="s">
        <v>322</v>
      </c>
      <c r="H202" s="140">
        <v>18.34</v>
      </c>
      <c r="I202" s="141"/>
      <c r="J202" s="140">
        <f t="shared" si="40"/>
        <v>0</v>
      </c>
      <c r="K202" s="142"/>
      <c r="L202" s="28"/>
      <c r="M202" s="143" t="s">
        <v>1</v>
      </c>
      <c r="N202" s="144" t="s">
        <v>40</v>
      </c>
      <c r="P202" s="145">
        <f t="shared" si="41"/>
        <v>0</v>
      </c>
      <c r="Q202" s="145">
        <v>0</v>
      </c>
      <c r="R202" s="145">
        <f t="shared" si="42"/>
        <v>0</v>
      </c>
      <c r="S202" s="145">
        <v>1.2E-2</v>
      </c>
      <c r="T202" s="146">
        <f t="shared" si="43"/>
        <v>0.22008</v>
      </c>
      <c r="AR202" s="147" t="s">
        <v>136</v>
      </c>
      <c r="AT202" s="147" t="s">
        <v>132</v>
      </c>
      <c r="AU202" s="147" t="s">
        <v>137</v>
      </c>
      <c r="AY202" s="13" t="s">
        <v>130</v>
      </c>
      <c r="BE202" s="148">
        <f t="shared" si="44"/>
        <v>0</v>
      </c>
      <c r="BF202" s="148">
        <f t="shared" si="45"/>
        <v>0</v>
      </c>
      <c r="BG202" s="148">
        <f t="shared" si="46"/>
        <v>0</v>
      </c>
      <c r="BH202" s="148">
        <f t="shared" si="47"/>
        <v>0</v>
      </c>
      <c r="BI202" s="148">
        <f t="shared" si="48"/>
        <v>0</v>
      </c>
      <c r="BJ202" s="13" t="s">
        <v>137</v>
      </c>
      <c r="BK202" s="149">
        <f t="shared" si="49"/>
        <v>0</v>
      </c>
      <c r="BL202" s="13" t="s">
        <v>136</v>
      </c>
      <c r="BM202" s="147" t="s">
        <v>389</v>
      </c>
    </row>
    <row r="203" spans="2:65" s="11" customFormat="1" ht="22.75" customHeight="1">
      <c r="B203" s="123"/>
      <c r="D203" s="124" t="s">
        <v>73</v>
      </c>
      <c r="E203" s="133" t="s">
        <v>390</v>
      </c>
      <c r="F203" s="133" t="s">
        <v>391</v>
      </c>
      <c r="I203" s="126"/>
      <c r="J203" s="134">
        <f>BK203</f>
        <v>0</v>
      </c>
      <c r="L203" s="123"/>
      <c r="M203" s="128"/>
      <c r="P203" s="129">
        <f>P204</f>
        <v>0</v>
      </c>
      <c r="R203" s="129">
        <f>R204</f>
        <v>0</v>
      </c>
      <c r="T203" s="130">
        <f>T204</f>
        <v>0</v>
      </c>
      <c r="AR203" s="124" t="s">
        <v>82</v>
      </c>
      <c r="AT203" s="131" t="s">
        <v>73</v>
      </c>
      <c r="AU203" s="131" t="s">
        <v>82</v>
      </c>
      <c r="AY203" s="124" t="s">
        <v>130</v>
      </c>
      <c r="BK203" s="132">
        <f>BK204</f>
        <v>0</v>
      </c>
    </row>
    <row r="204" spans="2:65" s="1" customFormat="1" ht="24.25" customHeight="1">
      <c r="B204" s="135"/>
      <c r="C204" s="136" t="s">
        <v>392</v>
      </c>
      <c r="D204" s="136" t="s">
        <v>132</v>
      </c>
      <c r="E204" s="137" t="s">
        <v>393</v>
      </c>
      <c r="F204" s="138" t="s">
        <v>394</v>
      </c>
      <c r="G204" s="139" t="s">
        <v>210</v>
      </c>
      <c r="H204" s="140">
        <v>166.62799999999999</v>
      </c>
      <c r="I204" s="141"/>
      <c r="J204" s="140">
        <f>ROUND(I204*H204,3)</f>
        <v>0</v>
      </c>
      <c r="K204" s="142"/>
      <c r="L204" s="28"/>
      <c r="M204" s="143" t="s">
        <v>1</v>
      </c>
      <c r="N204" s="144" t="s">
        <v>40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136</v>
      </c>
      <c r="AT204" s="147" t="s">
        <v>132</v>
      </c>
      <c r="AU204" s="147" t="s">
        <v>137</v>
      </c>
      <c r="AY204" s="13" t="s">
        <v>130</v>
      </c>
      <c r="BE204" s="148">
        <f>IF(N204="základná",J204,0)</f>
        <v>0</v>
      </c>
      <c r="BF204" s="148">
        <f>IF(N204="znížená",J204,0)</f>
        <v>0</v>
      </c>
      <c r="BG204" s="148">
        <f>IF(N204="zákl. prenesená",J204,0)</f>
        <v>0</v>
      </c>
      <c r="BH204" s="148">
        <f>IF(N204="zníž. prenesená",J204,0)</f>
        <v>0</v>
      </c>
      <c r="BI204" s="148">
        <f>IF(N204="nulová",J204,0)</f>
        <v>0</v>
      </c>
      <c r="BJ204" s="13" t="s">
        <v>137</v>
      </c>
      <c r="BK204" s="149">
        <f>ROUND(I204*H204,3)</f>
        <v>0</v>
      </c>
      <c r="BL204" s="13" t="s">
        <v>136</v>
      </c>
      <c r="BM204" s="147" t="s">
        <v>395</v>
      </c>
    </row>
    <row r="205" spans="2:65" s="11" customFormat="1" ht="26" customHeight="1">
      <c r="B205" s="123"/>
      <c r="D205" s="124" t="s">
        <v>73</v>
      </c>
      <c r="E205" s="125" t="s">
        <v>396</v>
      </c>
      <c r="F205" s="125" t="s">
        <v>397</v>
      </c>
      <c r="I205" s="126"/>
      <c r="J205" s="127">
        <f>BK205</f>
        <v>0</v>
      </c>
      <c r="L205" s="123"/>
      <c r="M205" s="128"/>
      <c r="P205" s="129">
        <f>P206+P214+P232+P254+P257+P273+P282+P290+P298+P302</f>
        <v>0</v>
      </c>
      <c r="R205" s="129">
        <f>R206+R214+R232+R254+R257+R273+R282+R290+R298+R302</f>
        <v>37.32360718604</v>
      </c>
      <c r="T205" s="130">
        <f>T206+T214+T232+T254+T257+T273+T282+T290+T298+T302</f>
        <v>0.21665599999999999</v>
      </c>
      <c r="AR205" s="124" t="s">
        <v>137</v>
      </c>
      <c r="AT205" s="131" t="s">
        <v>73</v>
      </c>
      <c r="AU205" s="131" t="s">
        <v>74</v>
      </c>
      <c r="AY205" s="124" t="s">
        <v>130</v>
      </c>
      <c r="BK205" s="132">
        <f>BK206+BK214+BK232+BK254+BK257+BK273+BK282+BK290+BK298+BK302</f>
        <v>0</v>
      </c>
    </row>
    <row r="206" spans="2:65" s="11" customFormat="1" ht="22.75" customHeight="1">
      <c r="B206" s="123"/>
      <c r="D206" s="124" t="s">
        <v>73</v>
      </c>
      <c r="E206" s="133" t="s">
        <v>398</v>
      </c>
      <c r="F206" s="133" t="s">
        <v>399</v>
      </c>
      <c r="I206" s="126"/>
      <c r="J206" s="134">
        <f>BK206</f>
        <v>0</v>
      </c>
      <c r="L206" s="123"/>
      <c r="M206" s="128"/>
      <c r="P206" s="129">
        <f>SUM(P207:P213)</f>
        <v>0</v>
      </c>
      <c r="R206" s="129">
        <f>SUM(R207:R213)</f>
        <v>0.49557488000000005</v>
      </c>
      <c r="T206" s="130">
        <f>SUM(T207:T213)</f>
        <v>0</v>
      </c>
      <c r="AR206" s="124" t="s">
        <v>137</v>
      </c>
      <c r="AT206" s="131" t="s">
        <v>73</v>
      </c>
      <c r="AU206" s="131" t="s">
        <v>82</v>
      </c>
      <c r="AY206" s="124" t="s">
        <v>130</v>
      </c>
      <c r="BK206" s="132">
        <f>SUM(BK207:BK213)</f>
        <v>0</v>
      </c>
    </row>
    <row r="207" spans="2:65" s="1" customFormat="1" ht="37.75" customHeight="1">
      <c r="B207" s="135"/>
      <c r="C207" s="136" t="s">
        <v>400</v>
      </c>
      <c r="D207" s="136" t="s">
        <v>132</v>
      </c>
      <c r="E207" s="137" t="s">
        <v>401</v>
      </c>
      <c r="F207" s="138" t="s">
        <v>402</v>
      </c>
      <c r="G207" s="139" t="s">
        <v>181</v>
      </c>
      <c r="H207" s="140">
        <v>135.99</v>
      </c>
      <c r="I207" s="141"/>
      <c r="J207" s="140">
        <f t="shared" ref="J207:J213" si="50">ROUND(I207*H207,3)</f>
        <v>0</v>
      </c>
      <c r="K207" s="142"/>
      <c r="L207" s="28"/>
      <c r="M207" s="143" t="s">
        <v>1</v>
      </c>
      <c r="N207" s="144" t="s">
        <v>40</v>
      </c>
      <c r="P207" s="145">
        <f t="shared" ref="P207:P213" si="51">O207*H207</f>
        <v>0</v>
      </c>
      <c r="Q207" s="145">
        <v>3.0000000000000001E-5</v>
      </c>
      <c r="R207" s="145">
        <f t="shared" ref="R207:R213" si="52">Q207*H207</f>
        <v>4.0797000000000003E-3</v>
      </c>
      <c r="S207" s="145">
        <v>0</v>
      </c>
      <c r="T207" s="146">
        <f t="shared" ref="T207:T213" si="53">S207*H207</f>
        <v>0</v>
      </c>
      <c r="AR207" s="147" t="s">
        <v>195</v>
      </c>
      <c r="AT207" s="147" t="s">
        <v>132</v>
      </c>
      <c r="AU207" s="147" t="s">
        <v>137</v>
      </c>
      <c r="AY207" s="13" t="s">
        <v>130</v>
      </c>
      <c r="BE207" s="148">
        <f t="shared" ref="BE207:BE213" si="54">IF(N207="základná",J207,0)</f>
        <v>0</v>
      </c>
      <c r="BF207" s="148">
        <f t="shared" ref="BF207:BF213" si="55">IF(N207="znížená",J207,0)</f>
        <v>0</v>
      </c>
      <c r="BG207" s="148">
        <f t="shared" ref="BG207:BG213" si="56">IF(N207="zákl. prenesená",J207,0)</f>
        <v>0</v>
      </c>
      <c r="BH207" s="148">
        <f t="shared" ref="BH207:BH213" si="57">IF(N207="zníž. prenesená",J207,0)</f>
        <v>0</v>
      </c>
      <c r="BI207" s="148">
        <f t="shared" ref="BI207:BI213" si="58">IF(N207="nulová",J207,0)</f>
        <v>0</v>
      </c>
      <c r="BJ207" s="13" t="s">
        <v>137</v>
      </c>
      <c r="BK207" s="149">
        <f t="shared" ref="BK207:BK213" si="59">ROUND(I207*H207,3)</f>
        <v>0</v>
      </c>
      <c r="BL207" s="13" t="s">
        <v>195</v>
      </c>
      <c r="BM207" s="147" t="s">
        <v>403</v>
      </c>
    </row>
    <row r="208" spans="2:65" s="1" customFormat="1" ht="33" customHeight="1">
      <c r="B208" s="135"/>
      <c r="C208" s="150" t="s">
        <v>404</v>
      </c>
      <c r="D208" s="150" t="s">
        <v>325</v>
      </c>
      <c r="E208" s="151" t="s">
        <v>405</v>
      </c>
      <c r="F208" s="152" t="s">
        <v>406</v>
      </c>
      <c r="G208" s="153" t="s">
        <v>181</v>
      </c>
      <c r="H208" s="154">
        <v>156.38900000000001</v>
      </c>
      <c r="I208" s="155"/>
      <c r="J208" s="154">
        <f t="shared" si="50"/>
        <v>0</v>
      </c>
      <c r="K208" s="156"/>
      <c r="L208" s="157"/>
      <c r="M208" s="158" t="s">
        <v>1</v>
      </c>
      <c r="N208" s="159" t="s">
        <v>40</v>
      </c>
      <c r="P208" s="145">
        <f t="shared" si="51"/>
        <v>0</v>
      </c>
      <c r="Q208" s="145">
        <v>2.6199999999999999E-3</v>
      </c>
      <c r="R208" s="145">
        <f t="shared" si="52"/>
        <v>0.40973918000000004</v>
      </c>
      <c r="S208" s="145">
        <v>0</v>
      </c>
      <c r="T208" s="146">
        <f t="shared" si="53"/>
        <v>0</v>
      </c>
      <c r="AR208" s="147" t="s">
        <v>262</v>
      </c>
      <c r="AT208" s="147" t="s">
        <v>325</v>
      </c>
      <c r="AU208" s="147" t="s">
        <v>137</v>
      </c>
      <c r="AY208" s="13" t="s">
        <v>130</v>
      </c>
      <c r="BE208" s="148">
        <f t="shared" si="54"/>
        <v>0</v>
      </c>
      <c r="BF208" s="148">
        <f t="shared" si="55"/>
        <v>0</v>
      </c>
      <c r="BG208" s="148">
        <f t="shared" si="56"/>
        <v>0</v>
      </c>
      <c r="BH208" s="148">
        <f t="shared" si="57"/>
        <v>0</v>
      </c>
      <c r="BI208" s="148">
        <f t="shared" si="58"/>
        <v>0</v>
      </c>
      <c r="BJ208" s="13" t="s">
        <v>137</v>
      </c>
      <c r="BK208" s="149">
        <f t="shared" si="59"/>
        <v>0</v>
      </c>
      <c r="BL208" s="13" t="s">
        <v>195</v>
      </c>
      <c r="BM208" s="147" t="s">
        <v>407</v>
      </c>
    </row>
    <row r="209" spans="2:65" s="1" customFormat="1" ht="33" customHeight="1">
      <c r="B209" s="135"/>
      <c r="C209" s="136" t="s">
        <v>408</v>
      </c>
      <c r="D209" s="136" t="s">
        <v>132</v>
      </c>
      <c r="E209" s="137" t="s">
        <v>409</v>
      </c>
      <c r="F209" s="138" t="s">
        <v>410</v>
      </c>
      <c r="G209" s="139" t="s">
        <v>181</v>
      </c>
      <c r="H209" s="140">
        <v>12.42</v>
      </c>
      <c r="I209" s="141"/>
      <c r="J209" s="140">
        <f t="shared" si="50"/>
        <v>0</v>
      </c>
      <c r="K209" s="142"/>
      <c r="L209" s="28"/>
      <c r="M209" s="143" t="s">
        <v>1</v>
      </c>
      <c r="N209" s="144" t="s">
        <v>40</v>
      </c>
      <c r="P209" s="145">
        <f t="shared" si="51"/>
        <v>0</v>
      </c>
      <c r="Q209" s="145">
        <v>0</v>
      </c>
      <c r="R209" s="145">
        <f t="shared" si="52"/>
        <v>0</v>
      </c>
      <c r="S209" s="145">
        <v>0</v>
      </c>
      <c r="T209" s="146">
        <f t="shared" si="53"/>
        <v>0</v>
      </c>
      <c r="AR209" s="147" t="s">
        <v>195</v>
      </c>
      <c r="AT209" s="147" t="s">
        <v>132</v>
      </c>
      <c r="AU209" s="147" t="s">
        <v>137</v>
      </c>
      <c r="AY209" s="13" t="s">
        <v>130</v>
      </c>
      <c r="BE209" s="148">
        <f t="shared" si="54"/>
        <v>0</v>
      </c>
      <c r="BF209" s="148">
        <f t="shared" si="55"/>
        <v>0</v>
      </c>
      <c r="BG209" s="148">
        <f t="shared" si="56"/>
        <v>0</v>
      </c>
      <c r="BH209" s="148">
        <f t="shared" si="57"/>
        <v>0</v>
      </c>
      <c r="BI209" s="148">
        <f t="shared" si="58"/>
        <v>0</v>
      </c>
      <c r="BJ209" s="13" t="s">
        <v>137</v>
      </c>
      <c r="BK209" s="149">
        <f t="shared" si="59"/>
        <v>0</v>
      </c>
      <c r="BL209" s="13" t="s">
        <v>195</v>
      </c>
      <c r="BM209" s="147" t="s">
        <v>411</v>
      </c>
    </row>
    <row r="210" spans="2:65" s="1" customFormat="1" ht="24.25" customHeight="1">
      <c r="B210" s="135"/>
      <c r="C210" s="150" t="s">
        <v>412</v>
      </c>
      <c r="D210" s="150" t="s">
        <v>325</v>
      </c>
      <c r="E210" s="151" t="s">
        <v>413</v>
      </c>
      <c r="F210" s="152" t="s">
        <v>414</v>
      </c>
      <c r="G210" s="153" t="s">
        <v>415</v>
      </c>
      <c r="H210" s="154">
        <v>16.766999999999999</v>
      </c>
      <c r="I210" s="155"/>
      <c r="J210" s="154">
        <f t="shared" si="50"/>
        <v>0</v>
      </c>
      <c r="K210" s="156"/>
      <c r="L210" s="157"/>
      <c r="M210" s="158" t="s">
        <v>1</v>
      </c>
      <c r="N210" s="159" t="s">
        <v>40</v>
      </c>
      <c r="P210" s="145">
        <f t="shared" si="51"/>
        <v>0</v>
      </c>
      <c r="Q210" s="145">
        <v>1E-3</v>
      </c>
      <c r="R210" s="145">
        <f t="shared" si="52"/>
        <v>1.6767000000000001E-2</v>
      </c>
      <c r="S210" s="145">
        <v>0</v>
      </c>
      <c r="T210" s="146">
        <f t="shared" si="53"/>
        <v>0</v>
      </c>
      <c r="AR210" s="147" t="s">
        <v>262</v>
      </c>
      <c r="AT210" s="147" t="s">
        <v>325</v>
      </c>
      <c r="AU210" s="147" t="s">
        <v>137</v>
      </c>
      <c r="AY210" s="13" t="s">
        <v>130</v>
      </c>
      <c r="BE210" s="148">
        <f t="shared" si="54"/>
        <v>0</v>
      </c>
      <c r="BF210" s="148">
        <f t="shared" si="55"/>
        <v>0</v>
      </c>
      <c r="BG210" s="148">
        <f t="shared" si="56"/>
        <v>0</v>
      </c>
      <c r="BH210" s="148">
        <f t="shared" si="57"/>
        <v>0</v>
      </c>
      <c r="BI210" s="148">
        <f t="shared" si="58"/>
        <v>0</v>
      </c>
      <c r="BJ210" s="13" t="s">
        <v>137</v>
      </c>
      <c r="BK210" s="149">
        <f t="shared" si="59"/>
        <v>0</v>
      </c>
      <c r="BL210" s="13" t="s">
        <v>195</v>
      </c>
      <c r="BM210" s="147" t="s">
        <v>416</v>
      </c>
    </row>
    <row r="211" spans="2:65" s="1" customFormat="1" ht="24.25" customHeight="1">
      <c r="B211" s="135"/>
      <c r="C211" s="136" t="s">
        <v>417</v>
      </c>
      <c r="D211" s="136" t="s">
        <v>132</v>
      </c>
      <c r="E211" s="137" t="s">
        <v>418</v>
      </c>
      <c r="F211" s="138" t="s">
        <v>419</v>
      </c>
      <c r="G211" s="139" t="s">
        <v>181</v>
      </c>
      <c r="H211" s="140">
        <v>48.14</v>
      </c>
      <c r="I211" s="141"/>
      <c r="J211" s="140">
        <f t="shared" si="50"/>
        <v>0</v>
      </c>
      <c r="K211" s="142"/>
      <c r="L211" s="28"/>
      <c r="M211" s="143" t="s">
        <v>1</v>
      </c>
      <c r="N211" s="144" t="s">
        <v>40</v>
      </c>
      <c r="P211" s="145">
        <f t="shared" si="51"/>
        <v>0</v>
      </c>
      <c r="Q211" s="145">
        <v>0</v>
      </c>
      <c r="R211" s="145">
        <f t="shared" si="52"/>
        <v>0</v>
      </c>
      <c r="S211" s="145">
        <v>0</v>
      </c>
      <c r="T211" s="146">
        <f t="shared" si="53"/>
        <v>0</v>
      </c>
      <c r="AR211" s="147" t="s">
        <v>195</v>
      </c>
      <c r="AT211" s="147" t="s">
        <v>132</v>
      </c>
      <c r="AU211" s="147" t="s">
        <v>137</v>
      </c>
      <c r="AY211" s="13" t="s">
        <v>130</v>
      </c>
      <c r="BE211" s="148">
        <f t="shared" si="54"/>
        <v>0</v>
      </c>
      <c r="BF211" s="148">
        <f t="shared" si="55"/>
        <v>0</v>
      </c>
      <c r="BG211" s="148">
        <f t="shared" si="56"/>
        <v>0</v>
      </c>
      <c r="BH211" s="148">
        <f t="shared" si="57"/>
        <v>0</v>
      </c>
      <c r="BI211" s="148">
        <f t="shared" si="58"/>
        <v>0</v>
      </c>
      <c r="BJ211" s="13" t="s">
        <v>137</v>
      </c>
      <c r="BK211" s="149">
        <f t="shared" si="59"/>
        <v>0</v>
      </c>
      <c r="BL211" s="13" t="s">
        <v>195</v>
      </c>
      <c r="BM211" s="147" t="s">
        <v>420</v>
      </c>
    </row>
    <row r="212" spans="2:65" s="1" customFormat="1" ht="24.25" customHeight="1">
      <c r="B212" s="135"/>
      <c r="C212" s="150" t="s">
        <v>421</v>
      </c>
      <c r="D212" s="150" t="s">
        <v>325</v>
      </c>
      <c r="E212" s="151" t="s">
        <v>413</v>
      </c>
      <c r="F212" s="152" t="s">
        <v>414</v>
      </c>
      <c r="G212" s="153" t="s">
        <v>415</v>
      </c>
      <c r="H212" s="154">
        <v>64.989000000000004</v>
      </c>
      <c r="I212" s="155"/>
      <c r="J212" s="154">
        <f t="shared" si="50"/>
        <v>0</v>
      </c>
      <c r="K212" s="156"/>
      <c r="L212" s="157"/>
      <c r="M212" s="158" t="s">
        <v>1</v>
      </c>
      <c r="N212" s="159" t="s">
        <v>40</v>
      </c>
      <c r="P212" s="145">
        <f t="shared" si="51"/>
        <v>0</v>
      </c>
      <c r="Q212" s="145">
        <v>1E-3</v>
      </c>
      <c r="R212" s="145">
        <f t="shared" si="52"/>
        <v>6.4989000000000005E-2</v>
      </c>
      <c r="S212" s="145">
        <v>0</v>
      </c>
      <c r="T212" s="146">
        <f t="shared" si="53"/>
        <v>0</v>
      </c>
      <c r="AR212" s="147" t="s">
        <v>262</v>
      </c>
      <c r="AT212" s="147" t="s">
        <v>325</v>
      </c>
      <c r="AU212" s="147" t="s">
        <v>137</v>
      </c>
      <c r="AY212" s="13" t="s">
        <v>130</v>
      </c>
      <c r="BE212" s="148">
        <f t="shared" si="54"/>
        <v>0</v>
      </c>
      <c r="BF212" s="148">
        <f t="shared" si="55"/>
        <v>0</v>
      </c>
      <c r="BG212" s="148">
        <f t="shared" si="56"/>
        <v>0</v>
      </c>
      <c r="BH212" s="148">
        <f t="shared" si="57"/>
        <v>0</v>
      </c>
      <c r="BI212" s="148">
        <f t="shared" si="58"/>
        <v>0</v>
      </c>
      <c r="BJ212" s="13" t="s">
        <v>137</v>
      </c>
      <c r="BK212" s="149">
        <f t="shared" si="59"/>
        <v>0</v>
      </c>
      <c r="BL212" s="13" t="s">
        <v>195</v>
      </c>
      <c r="BM212" s="147" t="s">
        <v>422</v>
      </c>
    </row>
    <row r="213" spans="2:65" s="1" customFormat="1" ht="24.25" customHeight="1">
      <c r="B213" s="135"/>
      <c r="C213" s="136" t="s">
        <v>423</v>
      </c>
      <c r="D213" s="136" t="s">
        <v>132</v>
      </c>
      <c r="E213" s="137" t="s">
        <v>424</v>
      </c>
      <c r="F213" s="138" t="s">
        <v>425</v>
      </c>
      <c r="G213" s="139" t="s">
        <v>426</v>
      </c>
      <c r="H213" s="141"/>
      <c r="I213" s="141"/>
      <c r="J213" s="140">
        <f t="shared" si="50"/>
        <v>0</v>
      </c>
      <c r="K213" s="142"/>
      <c r="L213" s="28"/>
      <c r="M213" s="143" t="s">
        <v>1</v>
      </c>
      <c r="N213" s="144" t="s">
        <v>40</v>
      </c>
      <c r="P213" s="145">
        <f t="shared" si="51"/>
        <v>0</v>
      </c>
      <c r="Q213" s="145">
        <v>0</v>
      </c>
      <c r="R213" s="145">
        <f t="shared" si="52"/>
        <v>0</v>
      </c>
      <c r="S213" s="145">
        <v>0</v>
      </c>
      <c r="T213" s="146">
        <f t="shared" si="53"/>
        <v>0</v>
      </c>
      <c r="AR213" s="147" t="s">
        <v>195</v>
      </c>
      <c r="AT213" s="147" t="s">
        <v>132</v>
      </c>
      <c r="AU213" s="147" t="s">
        <v>137</v>
      </c>
      <c r="AY213" s="13" t="s">
        <v>130</v>
      </c>
      <c r="BE213" s="148">
        <f t="shared" si="54"/>
        <v>0</v>
      </c>
      <c r="BF213" s="148">
        <f t="shared" si="55"/>
        <v>0</v>
      </c>
      <c r="BG213" s="148">
        <f t="shared" si="56"/>
        <v>0</v>
      </c>
      <c r="BH213" s="148">
        <f t="shared" si="57"/>
        <v>0</v>
      </c>
      <c r="BI213" s="148">
        <f t="shared" si="58"/>
        <v>0</v>
      </c>
      <c r="BJ213" s="13" t="s">
        <v>137</v>
      </c>
      <c r="BK213" s="149">
        <f t="shared" si="59"/>
        <v>0</v>
      </c>
      <c r="BL213" s="13" t="s">
        <v>195</v>
      </c>
      <c r="BM213" s="147" t="s">
        <v>427</v>
      </c>
    </row>
    <row r="214" spans="2:65" s="11" customFormat="1" ht="22.75" customHeight="1">
      <c r="B214" s="123"/>
      <c r="D214" s="124" t="s">
        <v>73</v>
      </c>
      <c r="E214" s="133" t="s">
        <v>428</v>
      </c>
      <c r="F214" s="133" t="s">
        <v>429</v>
      </c>
      <c r="I214" s="126"/>
      <c r="J214" s="134">
        <f>BK214</f>
        <v>0</v>
      </c>
      <c r="L214" s="123"/>
      <c r="M214" s="128"/>
      <c r="P214" s="129">
        <f>SUM(P215:P231)</f>
        <v>0</v>
      </c>
      <c r="R214" s="129">
        <f>SUM(R215:R231)</f>
        <v>7.3869872696400005</v>
      </c>
      <c r="T214" s="130">
        <f>SUM(T215:T231)</f>
        <v>0</v>
      </c>
      <c r="AR214" s="124" t="s">
        <v>137</v>
      </c>
      <c r="AT214" s="131" t="s">
        <v>73</v>
      </c>
      <c r="AU214" s="131" t="s">
        <v>82</v>
      </c>
      <c r="AY214" s="124" t="s">
        <v>130</v>
      </c>
      <c r="BK214" s="132">
        <f>SUM(BK215:BK231)</f>
        <v>0</v>
      </c>
    </row>
    <row r="215" spans="2:65" s="1" customFormat="1" ht="24.25" customHeight="1">
      <c r="B215" s="135"/>
      <c r="C215" s="136" t="s">
        <v>430</v>
      </c>
      <c r="D215" s="136" t="s">
        <v>132</v>
      </c>
      <c r="E215" s="137" t="s">
        <v>431</v>
      </c>
      <c r="F215" s="138" t="s">
        <v>432</v>
      </c>
      <c r="G215" s="139" t="s">
        <v>181</v>
      </c>
      <c r="H215" s="140">
        <v>112.91</v>
      </c>
      <c r="I215" s="141"/>
      <c r="J215" s="140">
        <f t="shared" ref="J215:J231" si="60">ROUND(I215*H215,3)</f>
        <v>0</v>
      </c>
      <c r="K215" s="142"/>
      <c r="L215" s="28"/>
      <c r="M215" s="143" t="s">
        <v>1</v>
      </c>
      <c r="N215" s="144" t="s">
        <v>40</v>
      </c>
      <c r="P215" s="145">
        <f t="shared" ref="P215:P231" si="61">O215*H215</f>
        <v>0</v>
      </c>
      <c r="Q215" s="145">
        <v>5.0000000000000001E-3</v>
      </c>
      <c r="R215" s="145">
        <f t="shared" ref="R215:R231" si="62">Q215*H215</f>
        <v>0.56455</v>
      </c>
      <c r="S215" s="145">
        <v>0</v>
      </c>
      <c r="T215" s="146">
        <f t="shared" ref="T215:T231" si="63">S215*H215</f>
        <v>0</v>
      </c>
      <c r="AR215" s="147" t="s">
        <v>195</v>
      </c>
      <c r="AT215" s="147" t="s">
        <v>132</v>
      </c>
      <c r="AU215" s="147" t="s">
        <v>137</v>
      </c>
      <c r="AY215" s="13" t="s">
        <v>130</v>
      </c>
      <c r="BE215" s="148">
        <f t="shared" ref="BE215:BE231" si="64">IF(N215="základná",J215,0)</f>
        <v>0</v>
      </c>
      <c r="BF215" s="148">
        <f t="shared" ref="BF215:BF231" si="65">IF(N215="znížená",J215,0)</f>
        <v>0</v>
      </c>
      <c r="BG215" s="148">
        <f t="shared" ref="BG215:BG231" si="66">IF(N215="zákl. prenesená",J215,0)</f>
        <v>0</v>
      </c>
      <c r="BH215" s="148">
        <f t="shared" ref="BH215:BH231" si="67">IF(N215="zníž. prenesená",J215,0)</f>
        <v>0</v>
      </c>
      <c r="BI215" s="148">
        <f t="shared" ref="BI215:BI231" si="68">IF(N215="nulová",J215,0)</f>
        <v>0</v>
      </c>
      <c r="BJ215" s="13" t="s">
        <v>137</v>
      </c>
      <c r="BK215" s="149">
        <f t="shared" ref="BK215:BK231" si="69">ROUND(I215*H215,3)</f>
        <v>0</v>
      </c>
      <c r="BL215" s="13" t="s">
        <v>195</v>
      </c>
      <c r="BM215" s="147" t="s">
        <v>433</v>
      </c>
    </row>
    <row r="216" spans="2:65" s="1" customFormat="1" ht="37.75" customHeight="1">
      <c r="B216" s="135"/>
      <c r="C216" s="150" t="s">
        <v>434</v>
      </c>
      <c r="D216" s="150" t="s">
        <v>325</v>
      </c>
      <c r="E216" s="151" t="s">
        <v>435</v>
      </c>
      <c r="F216" s="152" t="s">
        <v>436</v>
      </c>
      <c r="G216" s="153" t="s">
        <v>181</v>
      </c>
      <c r="H216" s="154">
        <v>115.16800000000001</v>
      </c>
      <c r="I216" s="155"/>
      <c r="J216" s="154">
        <f t="shared" si="60"/>
        <v>0</v>
      </c>
      <c r="K216" s="156"/>
      <c r="L216" s="157"/>
      <c r="M216" s="158" t="s">
        <v>1</v>
      </c>
      <c r="N216" s="159" t="s">
        <v>40</v>
      </c>
      <c r="P216" s="145">
        <f t="shared" si="61"/>
        <v>0</v>
      </c>
      <c r="Q216" s="145">
        <v>4.1000000000000003E-3</v>
      </c>
      <c r="R216" s="145">
        <f t="shared" si="62"/>
        <v>0.47218880000000008</v>
      </c>
      <c r="S216" s="145">
        <v>0</v>
      </c>
      <c r="T216" s="146">
        <f t="shared" si="63"/>
        <v>0</v>
      </c>
      <c r="AR216" s="147" t="s">
        <v>262</v>
      </c>
      <c r="AT216" s="147" t="s">
        <v>325</v>
      </c>
      <c r="AU216" s="147" t="s">
        <v>137</v>
      </c>
      <c r="AY216" s="13" t="s">
        <v>130</v>
      </c>
      <c r="BE216" s="148">
        <f t="shared" si="64"/>
        <v>0</v>
      </c>
      <c r="BF216" s="148">
        <f t="shared" si="65"/>
        <v>0</v>
      </c>
      <c r="BG216" s="148">
        <f t="shared" si="66"/>
        <v>0</v>
      </c>
      <c r="BH216" s="148">
        <f t="shared" si="67"/>
        <v>0</v>
      </c>
      <c r="BI216" s="148">
        <f t="shared" si="68"/>
        <v>0</v>
      </c>
      <c r="BJ216" s="13" t="s">
        <v>137</v>
      </c>
      <c r="BK216" s="149">
        <f t="shared" si="69"/>
        <v>0</v>
      </c>
      <c r="BL216" s="13" t="s">
        <v>195</v>
      </c>
      <c r="BM216" s="147" t="s">
        <v>437</v>
      </c>
    </row>
    <row r="217" spans="2:65" s="1" customFormat="1" ht="24.25" customHeight="1">
      <c r="B217" s="135"/>
      <c r="C217" s="136" t="s">
        <v>438</v>
      </c>
      <c r="D217" s="136" t="s">
        <v>132</v>
      </c>
      <c r="E217" s="137" t="s">
        <v>439</v>
      </c>
      <c r="F217" s="138" t="s">
        <v>440</v>
      </c>
      <c r="G217" s="139" t="s">
        <v>181</v>
      </c>
      <c r="H217" s="140">
        <v>29.288</v>
      </c>
      <c r="I217" s="141"/>
      <c r="J217" s="140">
        <f t="shared" si="60"/>
        <v>0</v>
      </c>
      <c r="K217" s="142"/>
      <c r="L217" s="28"/>
      <c r="M217" s="143" t="s">
        <v>1</v>
      </c>
      <c r="N217" s="144" t="s">
        <v>40</v>
      </c>
      <c r="P217" s="145">
        <f t="shared" si="61"/>
        <v>0</v>
      </c>
      <c r="Q217" s="145">
        <v>2.5000000000000001E-3</v>
      </c>
      <c r="R217" s="145">
        <f t="shared" si="62"/>
        <v>7.3220000000000007E-2</v>
      </c>
      <c r="S217" s="145">
        <v>0</v>
      </c>
      <c r="T217" s="146">
        <f t="shared" si="63"/>
        <v>0</v>
      </c>
      <c r="AR217" s="147" t="s">
        <v>195</v>
      </c>
      <c r="AT217" s="147" t="s">
        <v>132</v>
      </c>
      <c r="AU217" s="147" t="s">
        <v>137</v>
      </c>
      <c r="AY217" s="13" t="s">
        <v>130</v>
      </c>
      <c r="BE217" s="148">
        <f t="shared" si="64"/>
        <v>0</v>
      </c>
      <c r="BF217" s="148">
        <f t="shared" si="65"/>
        <v>0</v>
      </c>
      <c r="BG217" s="148">
        <f t="shared" si="66"/>
        <v>0</v>
      </c>
      <c r="BH217" s="148">
        <f t="shared" si="67"/>
        <v>0</v>
      </c>
      <c r="BI217" s="148">
        <f t="shared" si="68"/>
        <v>0</v>
      </c>
      <c r="BJ217" s="13" t="s">
        <v>137</v>
      </c>
      <c r="BK217" s="149">
        <f t="shared" si="69"/>
        <v>0</v>
      </c>
      <c r="BL217" s="13" t="s">
        <v>195</v>
      </c>
      <c r="BM217" s="147" t="s">
        <v>441</v>
      </c>
    </row>
    <row r="218" spans="2:65" s="1" customFormat="1" ht="37.75" customHeight="1">
      <c r="B218" s="135"/>
      <c r="C218" s="150" t="s">
        <v>442</v>
      </c>
      <c r="D218" s="150" t="s">
        <v>325</v>
      </c>
      <c r="E218" s="151" t="s">
        <v>443</v>
      </c>
      <c r="F218" s="152" t="s">
        <v>444</v>
      </c>
      <c r="G218" s="153" t="s">
        <v>181</v>
      </c>
      <c r="H218" s="154">
        <v>29.873999999999999</v>
      </c>
      <c r="I218" s="155"/>
      <c r="J218" s="154">
        <f t="shared" si="60"/>
        <v>0</v>
      </c>
      <c r="K218" s="156"/>
      <c r="L218" s="157"/>
      <c r="M218" s="158" t="s">
        <v>1</v>
      </c>
      <c r="N218" s="159" t="s">
        <v>40</v>
      </c>
      <c r="P218" s="145">
        <f t="shared" si="61"/>
        <v>0</v>
      </c>
      <c r="Q218" s="145">
        <v>4.0000000000000001E-3</v>
      </c>
      <c r="R218" s="145">
        <f t="shared" si="62"/>
        <v>0.11949599999999999</v>
      </c>
      <c r="S218" s="145">
        <v>0</v>
      </c>
      <c r="T218" s="146">
        <f t="shared" si="63"/>
        <v>0</v>
      </c>
      <c r="AR218" s="147" t="s">
        <v>262</v>
      </c>
      <c r="AT218" s="147" t="s">
        <v>325</v>
      </c>
      <c r="AU218" s="147" t="s">
        <v>137</v>
      </c>
      <c r="AY218" s="13" t="s">
        <v>130</v>
      </c>
      <c r="BE218" s="148">
        <f t="shared" si="64"/>
        <v>0</v>
      </c>
      <c r="BF218" s="148">
        <f t="shared" si="65"/>
        <v>0</v>
      </c>
      <c r="BG218" s="148">
        <f t="shared" si="66"/>
        <v>0</v>
      </c>
      <c r="BH218" s="148">
        <f t="shared" si="67"/>
        <v>0</v>
      </c>
      <c r="BI218" s="148">
        <f t="shared" si="68"/>
        <v>0</v>
      </c>
      <c r="BJ218" s="13" t="s">
        <v>137</v>
      </c>
      <c r="BK218" s="149">
        <f t="shared" si="69"/>
        <v>0</v>
      </c>
      <c r="BL218" s="13" t="s">
        <v>195</v>
      </c>
      <c r="BM218" s="147" t="s">
        <v>445</v>
      </c>
    </row>
    <row r="219" spans="2:65" s="1" customFormat="1" ht="24.25" customHeight="1">
      <c r="B219" s="135"/>
      <c r="C219" s="136" t="s">
        <v>446</v>
      </c>
      <c r="D219" s="136" t="s">
        <v>132</v>
      </c>
      <c r="E219" s="137" t="s">
        <v>447</v>
      </c>
      <c r="F219" s="138" t="s">
        <v>448</v>
      </c>
      <c r="G219" s="139" t="s">
        <v>181</v>
      </c>
      <c r="H219" s="140">
        <v>29.288</v>
      </c>
      <c r="I219" s="141"/>
      <c r="J219" s="140">
        <f t="shared" si="60"/>
        <v>0</v>
      </c>
      <c r="K219" s="142"/>
      <c r="L219" s="28"/>
      <c r="M219" s="143" t="s">
        <v>1</v>
      </c>
      <c r="N219" s="144" t="s">
        <v>40</v>
      </c>
      <c r="P219" s="145">
        <f t="shared" si="61"/>
        <v>0</v>
      </c>
      <c r="Q219" s="145">
        <v>0</v>
      </c>
      <c r="R219" s="145">
        <f t="shared" si="62"/>
        <v>0</v>
      </c>
      <c r="S219" s="145">
        <v>0</v>
      </c>
      <c r="T219" s="146">
        <f t="shared" si="63"/>
        <v>0</v>
      </c>
      <c r="AR219" s="147" t="s">
        <v>195</v>
      </c>
      <c r="AT219" s="147" t="s">
        <v>132</v>
      </c>
      <c r="AU219" s="147" t="s">
        <v>137</v>
      </c>
      <c r="AY219" s="13" t="s">
        <v>130</v>
      </c>
      <c r="BE219" s="148">
        <f t="shared" si="64"/>
        <v>0</v>
      </c>
      <c r="BF219" s="148">
        <f t="shared" si="65"/>
        <v>0</v>
      </c>
      <c r="BG219" s="148">
        <f t="shared" si="66"/>
        <v>0</v>
      </c>
      <c r="BH219" s="148">
        <f t="shared" si="67"/>
        <v>0</v>
      </c>
      <c r="BI219" s="148">
        <f t="shared" si="68"/>
        <v>0</v>
      </c>
      <c r="BJ219" s="13" t="s">
        <v>137</v>
      </c>
      <c r="BK219" s="149">
        <f t="shared" si="69"/>
        <v>0</v>
      </c>
      <c r="BL219" s="13" t="s">
        <v>195</v>
      </c>
      <c r="BM219" s="147" t="s">
        <v>449</v>
      </c>
    </row>
    <row r="220" spans="2:65" s="1" customFormat="1" ht="37.75" customHeight="1">
      <c r="B220" s="135"/>
      <c r="C220" s="150" t="s">
        <v>450</v>
      </c>
      <c r="D220" s="150" t="s">
        <v>325</v>
      </c>
      <c r="E220" s="151" t="s">
        <v>443</v>
      </c>
      <c r="F220" s="152" t="s">
        <v>444</v>
      </c>
      <c r="G220" s="153" t="s">
        <v>181</v>
      </c>
      <c r="H220" s="154">
        <v>29.873999999999999</v>
      </c>
      <c r="I220" s="155"/>
      <c r="J220" s="154">
        <f t="shared" si="60"/>
        <v>0</v>
      </c>
      <c r="K220" s="156"/>
      <c r="L220" s="157"/>
      <c r="M220" s="158" t="s">
        <v>1</v>
      </c>
      <c r="N220" s="159" t="s">
        <v>40</v>
      </c>
      <c r="P220" s="145">
        <f t="shared" si="61"/>
        <v>0</v>
      </c>
      <c r="Q220" s="145">
        <v>4.0000000000000001E-3</v>
      </c>
      <c r="R220" s="145">
        <f t="shared" si="62"/>
        <v>0.11949599999999999</v>
      </c>
      <c r="S220" s="145">
        <v>0</v>
      </c>
      <c r="T220" s="146">
        <f t="shared" si="63"/>
        <v>0</v>
      </c>
      <c r="AR220" s="147" t="s">
        <v>262</v>
      </c>
      <c r="AT220" s="147" t="s">
        <v>325</v>
      </c>
      <c r="AU220" s="147" t="s">
        <v>137</v>
      </c>
      <c r="AY220" s="13" t="s">
        <v>130</v>
      </c>
      <c r="BE220" s="148">
        <f t="shared" si="64"/>
        <v>0</v>
      </c>
      <c r="BF220" s="148">
        <f t="shared" si="65"/>
        <v>0</v>
      </c>
      <c r="BG220" s="148">
        <f t="shared" si="66"/>
        <v>0</v>
      </c>
      <c r="BH220" s="148">
        <f t="shared" si="67"/>
        <v>0</v>
      </c>
      <c r="BI220" s="148">
        <f t="shared" si="68"/>
        <v>0</v>
      </c>
      <c r="BJ220" s="13" t="s">
        <v>137</v>
      </c>
      <c r="BK220" s="149">
        <f t="shared" si="69"/>
        <v>0</v>
      </c>
      <c r="BL220" s="13" t="s">
        <v>195</v>
      </c>
      <c r="BM220" s="147" t="s">
        <v>451</v>
      </c>
    </row>
    <row r="221" spans="2:65" s="1" customFormat="1" ht="16.5" customHeight="1">
      <c r="B221" s="135"/>
      <c r="C221" s="136" t="s">
        <v>452</v>
      </c>
      <c r="D221" s="136" t="s">
        <v>132</v>
      </c>
      <c r="E221" s="137" t="s">
        <v>453</v>
      </c>
      <c r="F221" s="138" t="s">
        <v>454</v>
      </c>
      <c r="G221" s="139" t="s">
        <v>181</v>
      </c>
      <c r="H221" s="140">
        <v>29.288</v>
      </c>
      <c r="I221" s="141"/>
      <c r="J221" s="140">
        <f t="shared" si="60"/>
        <v>0</v>
      </c>
      <c r="K221" s="142"/>
      <c r="L221" s="28"/>
      <c r="M221" s="143" t="s">
        <v>1</v>
      </c>
      <c r="N221" s="144" t="s">
        <v>40</v>
      </c>
      <c r="P221" s="145">
        <f t="shared" si="61"/>
        <v>0</v>
      </c>
      <c r="Q221" s="145">
        <v>2.55E-5</v>
      </c>
      <c r="R221" s="145">
        <f t="shared" si="62"/>
        <v>7.4684399999999998E-4</v>
      </c>
      <c r="S221" s="145">
        <v>0</v>
      </c>
      <c r="T221" s="146">
        <f t="shared" si="63"/>
        <v>0</v>
      </c>
      <c r="AR221" s="147" t="s">
        <v>195</v>
      </c>
      <c r="AT221" s="147" t="s">
        <v>132</v>
      </c>
      <c r="AU221" s="147" t="s">
        <v>137</v>
      </c>
      <c r="AY221" s="13" t="s">
        <v>130</v>
      </c>
      <c r="BE221" s="148">
        <f t="shared" si="64"/>
        <v>0</v>
      </c>
      <c r="BF221" s="148">
        <f t="shared" si="65"/>
        <v>0</v>
      </c>
      <c r="BG221" s="148">
        <f t="shared" si="66"/>
        <v>0</v>
      </c>
      <c r="BH221" s="148">
        <f t="shared" si="67"/>
        <v>0</v>
      </c>
      <c r="BI221" s="148">
        <f t="shared" si="68"/>
        <v>0</v>
      </c>
      <c r="BJ221" s="13" t="s">
        <v>137</v>
      </c>
      <c r="BK221" s="149">
        <f t="shared" si="69"/>
        <v>0</v>
      </c>
      <c r="BL221" s="13" t="s">
        <v>195</v>
      </c>
      <c r="BM221" s="147" t="s">
        <v>455</v>
      </c>
    </row>
    <row r="222" spans="2:65" s="1" customFormat="1" ht="37.75" customHeight="1">
      <c r="B222" s="135"/>
      <c r="C222" s="150" t="s">
        <v>456</v>
      </c>
      <c r="D222" s="150" t="s">
        <v>325</v>
      </c>
      <c r="E222" s="151" t="s">
        <v>457</v>
      </c>
      <c r="F222" s="152" t="s">
        <v>458</v>
      </c>
      <c r="G222" s="153" t="s">
        <v>181</v>
      </c>
      <c r="H222" s="154">
        <v>33.680999999999997</v>
      </c>
      <c r="I222" s="155"/>
      <c r="J222" s="154">
        <f t="shared" si="60"/>
        <v>0</v>
      </c>
      <c r="K222" s="156"/>
      <c r="L222" s="157"/>
      <c r="M222" s="158" t="s">
        <v>1</v>
      </c>
      <c r="N222" s="159" t="s">
        <v>40</v>
      </c>
      <c r="P222" s="145">
        <f t="shared" si="61"/>
        <v>0</v>
      </c>
      <c r="Q222" s="145">
        <v>1.8000000000000001E-4</v>
      </c>
      <c r="R222" s="145">
        <f t="shared" si="62"/>
        <v>6.0625799999999997E-3</v>
      </c>
      <c r="S222" s="145">
        <v>0</v>
      </c>
      <c r="T222" s="146">
        <f t="shared" si="63"/>
        <v>0</v>
      </c>
      <c r="AR222" s="147" t="s">
        <v>262</v>
      </c>
      <c r="AT222" s="147" t="s">
        <v>325</v>
      </c>
      <c r="AU222" s="147" t="s">
        <v>137</v>
      </c>
      <c r="AY222" s="13" t="s">
        <v>130</v>
      </c>
      <c r="BE222" s="148">
        <f t="shared" si="64"/>
        <v>0</v>
      </c>
      <c r="BF222" s="148">
        <f t="shared" si="65"/>
        <v>0</v>
      </c>
      <c r="BG222" s="148">
        <f t="shared" si="66"/>
        <v>0</v>
      </c>
      <c r="BH222" s="148">
        <f t="shared" si="67"/>
        <v>0</v>
      </c>
      <c r="BI222" s="148">
        <f t="shared" si="68"/>
        <v>0</v>
      </c>
      <c r="BJ222" s="13" t="s">
        <v>137</v>
      </c>
      <c r="BK222" s="149">
        <f t="shared" si="69"/>
        <v>0</v>
      </c>
      <c r="BL222" s="13" t="s">
        <v>195</v>
      </c>
      <c r="BM222" s="147" t="s">
        <v>459</v>
      </c>
    </row>
    <row r="223" spans="2:65" s="1" customFormat="1" ht="16.5" customHeight="1">
      <c r="B223" s="135"/>
      <c r="C223" s="136" t="s">
        <v>460</v>
      </c>
      <c r="D223" s="136" t="s">
        <v>132</v>
      </c>
      <c r="E223" s="137" t="s">
        <v>461</v>
      </c>
      <c r="F223" s="138" t="s">
        <v>462</v>
      </c>
      <c r="G223" s="139" t="s">
        <v>181</v>
      </c>
      <c r="H223" s="140">
        <v>29.288</v>
      </c>
      <c r="I223" s="141"/>
      <c r="J223" s="140">
        <f t="shared" si="60"/>
        <v>0</v>
      </c>
      <c r="K223" s="142"/>
      <c r="L223" s="28"/>
      <c r="M223" s="143" t="s">
        <v>1</v>
      </c>
      <c r="N223" s="144" t="s">
        <v>40</v>
      </c>
      <c r="P223" s="145">
        <f t="shared" si="61"/>
        <v>0</v>
      </c>
      <c r="Q223" s="145">
        <v>5.2800000000000003E-6</v>
      </c>
      <c r="R223" s="145">
        <f t="shared" si="62"/>
        <v>1.5464064000000001E-4</v>
      </c>
      <c r="S223" s="145">
        <v>0</v>
      </c>
      <c r="T223" s="146">
        <f t="shared" si="63"/>
        <v>0</v>
      </c>
      <c r="AR223" s="147" t="s">
        <v>195</v>
      </c>
      <c r="AT223" s="147" t="s">
        <v>132</v>
      </c>
      <c r="AU223" s="147" t="s">
        <v>137</v>
      </c>
      <c r="AY223" s="13" t="s">
        <v>130</v>
      </c>
      <c r="BE223" s="148">
        <f t="shared" si="64"/>
        <v>0</v>
      </c>
      <c r="BF223" s="148">
        <f t="shared" si="65"/>
        <v>0</v>
      </c>
      <c r="BG223" s="148">
        <f t="shared" si="66"/>
        <v>0</v>
      </c>
      <c r="BH223" s="148">
        <f t="shared" si="67"/>
        <v>0</v>
      </c>
      <c r="BI223" s="148">
        <f t="shared" si="68"/>
        <v>0</v>
      </c>
      <c r="BJ223" s="13" t="s">
        <v>137</v>
      </c>
      <c r="BK223" s="149">
        <f t="shared" si="69"/>
        <v>0</v>
      </c>
      <c r="BL223" s="13" t="s">
        <v>195</v>
      </c>
      <c r="BM223" s="147" t="s">
        <v>463</v>
      </c>
    </row>
    <row r="224" spans="2:65" s="1" customFormat="1" ht="24.25" customHeight="1">
      <c r="B224" s="135"/>
      <c r="C224" s="150" t="s">
        <v>464</v>
      </c>
      <c r="D224" s="150" t="s">
        <v>325</v>
      </c>
      <c r="E224" s="151" t="s">
        <v>465</v>
      </c>
      <c r="F224" s="152" t="s">
        <v>466</v>
      </c>
      <c r="G224" s="153" t="s">
        <v>181</v>
      </c>
      <c r="H224" s="154">
        <v>33.680999999999997</v>
      </c>
      <c r="I224" s="155"/>
      <c r="J224" s="154">
        <f t="shared" si="60"/>
        <v>0</v>
      </c>
      <c r="K224" s="156"/>
      <c r="L224" s="157"/>
      <c r="M224" s="158" t="s">
        <v>1</v>
      </c>
      <c r="N224" s="159" t="s">
        <v>40</v>
      </c>
      <c r="P224" s="145">
        <f t="shared" si="61"/>
        <v>0</v>
      </c>
      <c r="Q224" s="145">
        <v>2.7E-4</v>
      </c>
      <c r="R224" s="145">
        <f t="shared" si="62"/>
        <v>9.0938699999999987E-3</v>
      </c>
      <c r="S224" s="145">
        <v>0</v>
      </c>
      <c r="T224" s="146">
        <f t="shared" si="63"/>
        <v>0</v>
      </c>
      <c r="AR224" s="147" t="s">
        <v>262</v>
      </c>
      <c r="AT224" s="147" t="s">
        <v>325</v>
      </c>
      <c r="AU224" s="147" t="s">
        <v>137</v>
      </c>
      <c r="AY224" s="13" t="s">
        <v>130</v>
      </c>
      <c r="BE224" s="148">
        <f t="shared" si="64"/>
        <v>0</v>
      </c>
      <c r="BF224" s="148">
        <f t="shared" si="65"/>
        <v>0</v>
      </c>
      <c r="BG224" s="148">
        <f t="shared" si="66"/>
        <v>0</v>
      </c>
      <c r="BH224" s="148">
        <f t="shared" si="67"/>
        <v>0</v>
      </c>
      <c r="BI224" s="148">
        <f t="shared" si="68"/>
        <v>0</v>
      </c>
      <c r="BJ224" s="13" t="s">
        <v>137</v>
      </c>
      <c r="BK224" s="149">
        <f t="shared" si="69"/>
        <v>0</v>
      </c>
      <c r="BL224" s="13" t="s">
        <v>195</v>
      </c>
      <c r="BM224" s="147" t="s">
        <v>467</v>
      </c>
    </row>
    <row r="225" spans="2:65" s="1" customFormat="1" ht="24.25" customHeight="1">
      <c r="B225" s="135"/>
      <c r="C225" s="136" t="s">
        <v>468</v>
      </c>
      <c r="D225" s="136" t="s">
        <v>132</v>
      </c>
      <c r="E225" s="137" t="s">
        <v>469</v>
      </c>
      <c r="F225" s="138" t="s">
        <v>470</v>
      </c>
      <c r="G225" s="139" t="s">
        <v>181</v>
      </c>
      <c r="H225" s="140">
        <v>185.97300000000001</v>
      </c>
      <c r="I225" s="141"/>
      <c r="J225" s="140">
        <f t="shared" si="60"/>
        <v>0</v>
      </c>
      <c r="K225" s="142"/>
      <c r="L225" s="28"/>
      <c r="M225" s="143" t="s">
        <v>1</v>
      </c>
      <c r="N225" s="144" t="s">
        <v>40</v>
      </c>
      <c r="P225" s="145">
        <f t="shared" si="61"/>
        <v>0</v>
      </c>
      <c r="Q225" s="145">
        <v>2.5000000000000001E-4</v>
      </c>
      <c r="R225" s="145">
        <f t="shared" si="62"/>
        <v>4.6493250000000007E-2</v>
      </c>
      <c r="S225" s="145">
        <v>0</v>
      </c>
      <c r="T225" s="146">
        <f t="shared" si="63"/>
        <v>0</v>
      </c>
      <c r="AR225" s="147" t="s">
        <v>195</v>
      </c>
      <c r="AT225" s="147" t="s">
        <v>132</v>
      </c>
      <c r="AU225" s="147" t="s">
        <v>137</v>
      </c>
      <c r="AY225" s="13" t="s">
        <v>130</v>
      </c>
      <c r="BE225" s="148">
        <f t="shared" si="64"/>
        <v>0</v>
      </c>
      <c r="BF225" s="148">
        <f t="shared" si="65"/>
        <v>0</v>
      </c>
      <c r="BG225" s="148">
        <f t="shared" si="66"/>
        <v>0</v>
      </c>
      <c r="BH225" s="148">
        <f t="shared" si="67"/>
        <v>0</v>
      </c>
      <c r="BI225" s="148">
        <f t="shared" si="68"/>
        <v>0</v>
      </c>
      <c r="BJ225" s="13" t="s">
        <v>137</v>
      </c>
      <c r="BK225" s="149">
        <f t="shared" si="69"/>
        <v>0</v>
      </c>
      <c r="BL225" s="13" t="s">
        <v>195</v>
      </c>
      <c r="BM225" s="147" t="s">
        <v>471</v>
      </c>
    </row>
    <row r="226" spans="2:65" s="1" customFormat="1" ht="24.25" customHeight="1">
      <c r="B226" s="135"/>
      <c r="C226" s="150" t="s">
        <v>472</v>
      </c>
      <c r="D226" s="150" t="s">
        <v>325</v>
      </c>
      <c r="E226" s="151" t="s">
        <v>473</v>
      </c>
      <c r="F226" s="152" t="s">
        <v>474</v>
      </c>
      <c r="G226" s="153" t="s">
        <v>181</v>
      </c>
      <c r="H226" s="154">
        <v>189.69200000000001</v>
      </c>
      <c r="I226" s="155"/>
      <c r="J226" s="154">
        <f t="shared" si="60"/>
        <v>0</v>
      </c>
      <c r="K226" s="156"/>
      <c r="L226" s="157"/>
      <c r="M226" s="158" t="s">
        <v>1</v>
      </c>
      <c r="N226" s="159" t="s">
        <v>40</v>
      </c>
      <c r="P226" s="145">
        <f t="shared" si="61"/>
        <v>0</v>
      </c>
      <c r="Q226" s="145">
        <v>1.44E-2</v>
      </c>
      <c r="R226" s="145">
        <f t="shared" si="62"/>
        <v>2.7315648000000001</v>
      </c>
      <c r="S226" s="145">
        <v>0</v>
      </c>
      <c r="T226" s="146">
        <f t="shared" si="63"/>
        <v>0</v>
      </c>
      <c r="AR226" s="147" t="s">
        <v>262</v>
      </c>
      <c r="AT226" s="147" t="s">
        <v>325</v>
      </c>
      <c r="AU226" s="147" t="s">
        <v>137</v>
      </c>
      <c r="AY226" s="13" t="s">
        <v>130</v>
      </c>
      <c r="BE226" s="148">
        <f t="shared" si="64"/>
        <v>0</v>
      </c>
      <c r="BF226" s="148">
        <f t="shared" si="65"/>
        <v>0</v>
      </c>
      <c r="BG226" s="148">
        <f t="shared" si="66"/>
        <v>0</v>
      </c>
      <c r="BH226" s="148">
        <f t="shared" si="67"/>
        <v>0</v>
      </c>
      <c r="BI226" s="148">
        <f t="shared" si="68"/>
        <v>0</v>
      </c>
      <c r="BJ226" s="13" t="s">
        <v>137</v>
      </c>
      <c r="BK226" s="149">
        <f t="shared" si="69"/>
        <v>0</v>
      </c>
      <c r="BL226" s="13" t="s">
        <v>195</v>
      </c>
      <c r="BM226" s="147" t="s">
        <v>475</v>
      </c>
    </row>
    <row r="227" spans="2:65" s="1" customFormat="1" ht="24.25" customHeight="1">
      <c r="B227" s="135"/>
      <c r="C227" s="136" t="s">
        <v>476</v>
      </c>
      <c r="D227" s="136" t="s">
        <v>132</v>
      </c>
      <c r="E227" s="137" t="s">
        <v>477</v>
      </c>
      <c r="F227" s="138" t="s">
        <v>478</v>
      </c>
      <c r="G227" s="139" t="s">
        <v>181</v>
      </c>
      <c r="H227" s="140">
        <v>185.97300000000001</v>
      </c>
      <c r="I227" s="141"/>
      <c r="J227" s="140">
        <f t="shared" si="60"/>
        <v>0</v>
      </c>
      <c r="K227" s="142"/>
      <c r="L227" s="28"/>
      <c r="M227" s="143" t="s">
        <v>1</v>
      </c>
      <c r="N227" s="144" t="s">
        <v>40</v>
      </c>
      <c r="P227" s="145">
        <f t="shared" si="61"/>
        <v>0</v>
      </c>
      <c r="Q227" s="145">
        <v>2.5500000000000002E-4</v>
      </c>
      <c r="R227" s="145">
        <f t="shared" si="62"/>
        <v>4.7423115000000009E-2</v>
      </c>
      <c r="S227" s="145">
        <v>0</v>
      </c>
      <c r="T227" s="146">
        <f t="shared" si="63"/>
        <v>0</v>
      </c>
      <c r="AR227" s="147" t="s">
        <v>195</v>
      </c>
      <c r="AT227" s="147" t="s">
        <v>132</v>
      </c>
      <c r="AU227" s="147" t="s">
        <v>137</v>
      </c>
      <c r="AY227" s="13" t="s">
        <v>130</v>
      </c>
      <c r="BE227" s="148">
        <f t="shared" si="64"/>
        <v>0</v>
      </c>
      <c r="BF227" s="148">
        <f t="shared" si="65"/>
        <v>0</v>
      </c>
      <c r="BG227" s="148">
        <f t="shared" si="66"/>
        <v>0</v>
      </c>
      <c r="BH227" s="148">
        <f t="shared" si="67"/>
        <v>0</v>
      </c>
      <c r="BI227" s="148">
        <f t="shared" si="68"/>
        <v>0</v>
      </c>
      <c r="BJ227" s="13" t="s">
        <v>137</v>
      </c>
      <c r="BK227" s="149">
        <f t="shared" si="69"/>
        <v>0</v>
      </c>
      <c r="BL227" s="13" t="s">
        <v>195</v>
      </c>
      <c r="BM227" s="147" t="s">
        <v>479</v>
      </c>
    </row>
    <row r="228" spans="2:65" s="1" customFormat="1" ht="24.25" customHeight="1">
      <c r="B228" s="135"/>
      <c r="C228" s="150" t="s">
        <v>480</v>
      </c>
      <c r="D228" s="150" t="s">
        <v>325</v>
      </c>
      <c r="E228" s="151" t="s">
        <v>481</v>
      </c>
      <c r="F228" s="152" t="s">
        <v>482</v>
      </c>
      <c r="G228" s="153" t="s">
        <v>181</v>
      </c>
      <c r="H228" s="154">
        <v>189.69200000000001</v>
      </c>
      <c r="I228" s="155"/>
      <c r="J228" s="154">
        <f t="shared" si="60"/>
        <v>0</v>
      </c>
      <c r="K228" s="156"/>
      <c r="L228" s="157"/>
      <c r="M228" s="158" t="s">
        <v>1</v>
      </c>
      <c r="N228" s="159" t="s">
        <v>40</v>
      </c>
      <c r="P228" s="145">
        <f t="shared" si="61"/>
        <v>0</v>
      </c>
      <c r="Q228" s="145">
        <v>1.44E-2</v>
      </c>
      <c r="R228" s="145">
        <f t="shared" si="62"/>
        <v>2.7315648000000001</v>
      </c>
      <c r="S228" s="145">
        <v>0</v>
      </c>
      <c r="T228" s="146">
        <f t="shared" si="63"/>
        <v>0</v>
      </c>
      <c r="AR228" s="147" t="s">
        <v>262</v>
      </c>
      <c r="AT228" s="147" t="s">
        <v>325</v>
      </c>
      <c r="AU228" s="147" t="s">
        <v>137</v>
      </c>
      <c r="AY228" s="13" t="s">
        <v>130</v>
      </c>
      <c r="BE228" s="148">
        <f t="shared" si="64"/>
        <v>0</v>
      </c>
      <c r="BF228" s="148">
        <f t="shared" si="65"/>
        <v>0</v>
      </c>
      <c r="BG228" s="148">
        <f t="shared" si="66"/>
        <v>0</v>
      </c>
      <c r="BH228" s="148">
        <f t="shared" si="67"/>
        <v>0</v>
      </c>
      <c r="BI228" s="148">
        <f t="shared" si="68"/>
        <v>0</v>
      </c>
      <c r="BJ228" s="13" t="s">
        <v>137</v>
      </c>
      <c r="BK228" s="149">
        <f t="shared" si="69"/>
        <v>0</v>
      </c>
      <c r="BL228" s="13" t="s">
        <v>195</v>
      </c>
      <c r="BM228" s="147" t="s">
        <v>483</v>
      </c>
    </row>
    <row r="229" spans="2:65" s="1" customFormat="1" ht="24.25" customHeight="1">
      <c r="B229" s="135"/>
      <c r="C229" s="136" t="s">
        <v>484</v>
      </c>
      <c r="D229" s="136" t="s">
        <v>132</v>
      </c>
      <c r="E229" s="137" t="s">
        <v>485</v>
      </c>
      <c r="F229" s="138" t="s">
        <v>486</v>
      </c>
      <c r="G229" s="139" t="s">
        <v>181</v>
      </c>
      <c r="H229" s="140">
        <v>185.97300000000001</v>
      </c>
      <c r="I229" s="141"/>
      <c r="J229" s="140">
        <f t="shared" si="60"/>
        <v>0</v>
      </c>
      <c r="K229" s="142"/>
      <c r="L229" s="28"/>
      <c r="M229" s="143" t="s">
        <v>1</v>
      </c>
      <c r="N229" s="144" t="s">
        <v>40</v>
      </c>
      <c r="P229" s="145">
        <f t="shared" si="61"/>
        <v>0</v>
      </c>
      <c r="Q229" s="145">
        <v>2.2899999999999999E-3</v>
      </c>
      <c r="R229" s="145">
        <f t="shared" si="62"/>
        <v>0.42587817</v>
      </c>
      <c r="S229" s="145">
        <v>0</v>
      </c>
      <c r="T229" s="146">
        <f t="shared" si="63"/>
        <v>0</v>
      </c>
      <c r="AR229" s="147" t="s">
        <v>195</v>
      </c>
      <c r="AT229" s="147" t="s">
        <v>132</v>
      </c>
      <c r="AU229" s="147" t="s">
        <v>137</v>
      </c>
      <c r="AY229" s="13" t="s">
        <v>130</v>
      </c>
      <c r="BE229" s="148">
        <f t="shared" si="64"/>
        <v>0</v>
      </c>
      <c r="BF229" s="148">
        <f t="shared" si="65"/>
        <v>0</v>
      </c>
      <c r="BG229" s="148">
        <f t="shared" si="66"/>
        <v>0</v>
      </c>
      <c r="BH229" s="148">
        <f t="shared" si="67"/>
        <v>0</v>
      </c>
      <c r="BI229" s="148">
        <f t="shared" si="68"/>
        <v>0</v>
      </c>
      <c r="BJ229" s="13" t="s">
        <v>137</v>
      </c>
      <c r="BK229" s="149">
        <f t="shared" si="69"/>
        <v>0</v>
      </c>
      <c r="BL229" s="13" t="s">
        <v>195</v>
      </c>
      <c r="BM229" s="147" t="s">
        <v>487</v>
      </c>
    </row>
    <row r="230" spans="2:65" s="1" customFormat="1" ht="16.5" customHeight="1">
      <c r="B230" s="135"/>
      <c r="C230" s="150" t="s">
        <v>488</v>
      </c>
      <c r="D230" s="150" t="s">
        <v>325</v>
      </c>
      <c r="E230" s="151" t="s">
        <v>489</v>
      </c>
      <c r="F230" s="152" t="s">
        <v>490</v>
      </c>
      <c r="G230" s="153" t="s">
        <v>181</v>
      </c>
      <c r="H230" s="154">
        <v>278.95999999999998</v>
      </c>
      <c r="I230" s="155"/>
      <c r="J230" s="154">
        <f t="shared" si="60"/>
        <v>0</v>
      </c>
      <c r="K230" s="156"/>
      <c r="L230" s="157"/>
      <c r="M230" s="158" t="s">
        <v>1</v>
      </c>
      <c r="N230" s="159" t="s">
        <v>40</v>
      </c>
      <c r="P230" s="145">
        <f t="shared" si="61"/>
        <v>0</v>
      </c>
      <c r="Q230" s="145">
        <v>1.3999999999999999E-4</v>
      </c>
      <c r="R230" s="145">
        <f t="shared" si="62"/>
        <v>3.9054399999999996E-2</v>
      </c>
      <c r="S230" s="145">
        <v>0</v>
      </c>
      <c r="T230" s="146">
        <f t="shared" si="63"/>
        <v>0</v>
      </c>
      <c r="AR230" s="147" t="s">
        <v>262</v>
      </c>
      <c r="AT230" s="147" t="s">
        <v>325</v>
      </c>
      <c r="AU230" s="147" t="s">
        <v>137</v>
      </c>
      <c r="AY230" s="13" t="s">
        <v>130</v>
      </c>
      <c r="BE230" s="148">
        <f t="shared" si="64"/>
        <v>0</v>
      </c>
      <c r="BF230" s="148">
        <f t="shared" si="65"/>
        <v>0</v>
      </c>
      <c r="BG230" s="148">
        <f t="shared" si="66"/>
        <v>0</v>
      </c>
      <c r="BH230" s="148">
        <f t="shared" si="67"/>
        <v>0</v>
      </c>
      <c r="BI230" s="148">
        <f t="shared" si="68"/>
        <v>0</v>
      </c>
      <c r="BJ230" s="13" t="s">
        <v>137</v>
      </c>
      <c r="BK230" s="149">
        <f t="shared" si="69"/>
        <v>0</v>
      </c>
      <c r="BL230" s="13" t="s">
        <v>195</v>
      </c>
      <c r="BM230" s="147" t="s">
        <v>491</v>
      </c>
    </row>
    <row r="231" spans="2:65" s="1" customFormat="1" ht="24.25" customHeight="1">
      <c r="B231" s="135"/>
      <c r="C231" s="136" t="s">
        <v>492</v>
      </c>
      <c r="D231" s="136" t="s">
        <v>132</v>
      </c>
      <c r="E231" s="137" t="s">
        <v>493</v>
      </c>
      <c r="F231" s="138" t="s">
        <v>494</v>
      </c>
      <c r="G231" s="139" t="s">
        <v>426</v>
      </c>
      <c r="H231" s="141"/>
      <c r="I231" s="141"/>
      <c r="J231" s="140">
        <f t="shared" si="60"/>
        <v>0</v>
      </c>
      <c r="K231" s="142"/>
      <c r="L231" s="28"/>
      <c r="M231" s="143" t="s">
        <v>1</v>
      </c>
      <c r="N231" s="144" t="s">
        <v>40</v>
      </c>
      <c r="P231" s="145">
        <f t="shared" si="61"/>
        <v>0</v>
      </c>
      <c r="Q231" s="145">
        <v>0</v>
      </c>
      <c r="R231" s="145">
        <f t="shared" si="62"/>
        <v>0</v>
      </c>
      <c r="S231" s="145">
        <v>0</v>
      </c>
      <c r="T231" s="146">
        <f t="shared" si="63"/>
        <v>0</v>
      </c>
      <c r="AR231" s="147" t="s">
        <v>195</v>
      </c>
      <c r="AT231" s="147" t="s">
        <v>132</v>
      </c>
      <c r="AU231" s="147" t="s">
        <v>137</v>
      </c>
      <c r="AY231" s="13" t="s">
        <v>130</v>
      </c>
      <c r="BE231" s="148">
        <f t="shared" si="64"/>
        <v>0</v>
      </c>
      <c r="BF231" s="148">
        <f t="shared" si="65"/>
        <v>0</v>
      </c>
      <c r="BG231" s="148">
        <f t="shared" si="66"/>
        <v>0</v>
      </c>
      <c r="BH231" s="148">
        <f t="shared" si="67"/>
        <v>0</v>
      </c>
      <c r="BI231" s="148">
        <f t="shared" si="68"/>
        <v>0</v>
      </c>
      <c r="BJ231" s="13" t="s">
        <v>137</v>
      </c>
      <c r="BK231" s="149">
        <f t="shared" si="69"/>
        <v>0</v>
      </c>
      <c r="BL231" s="13" t="s">
        <v>195</v>
      </c>
      <c r="BM231" s="147" t="s">
        <v>495</v>
      </c>
    </row>
    <row r="232" spans="2:65" s="11" customFormat="1" ht="22.75" customHeight="1">
      <c r="B232" s="123"/>
      <c r="D232" s="124" t="s">
        <v>73</v>
      </c>
      <c r="E232" s="133" t="s">
        <v>496</v>
      </c>
      <c r="F232" s="133" t="s">
        <v>497</v>
      </c>
      <c r="I232" s="126"/>
      <c r="J232" s="134">
        <f>BK232</f>
        <v>0</v>
      </c>
      <c r="L232" s="123"/>
      <c r="M232" s="128"/>
      <c r="P232" s="129">
        <f>SUM(P233:P253)</f>
        <v>0</v>
      </c>
      <c r="R232" s="129">
        <f>SUM(R233:R253)</f>
        <v>5.8161764299999987</v>
      </c>
      <c r="T232" s="130">
        <f>SUM(T233:T253)</f>
        <v>0</v>
      </c>
      <c r="AR232" s="124" t="s">
        <v>137</v>
      </c>
      <c r="AT232" s="131" t="s">
        <v>73</v>
      </c>
      <c r="AU232" s="131" t="s">
        <v>82</v>
      </c>
      <c r="AY232" s="124" t="s">
        <v>130</v>
      </c>
      <c r="BK232" s="132">
        <f>SUM(BK233:BK253)</f>
        <v>0</v>
      </c>
    </row>
    <row r="233" spans="2:65" s="1" customFormat="1" ht="24.25" customHeight="1">
      <c r="B233" s="135"/>
      <c r="C233" s="136" t="s">
        <v>498</v>
      </c>
      <c r="D233" s="136" t="s">
        <v>132</v>
      </c>
      <c r="E233" s="137" t="s">
        <v>499</v>
      </c>
      <c r="F233" s="138" t="s">
        <v>500</v>
      </c>
      <c r="G233" s="139" t="s">
        <v>322</v>
      </c>
      <c r="H233" s="140">
        <v>137.19999999999999</v>
      </c>
      <c r="I233" s="141"/>
      <c r="J233" s="140">
        <f t="shared" ref="J233:J253" si="70">ROUND(I233*H233,3)</f>
        <v>0</v>
      </c>
      <c r="K233" s="142"/>
      <c r="L233" s="28"/>
      <c r="M233" s="143" t="s">
        <v>1</v>
      </c>
      <c r="N233" s="144" t="s">
        <v>40</v>
      </c>
      <c r="P233" s="145">
        <f t="shared" ref="P233:P253" si="71">O233*H233</f>
        <v>0</v>
      </c>
      <c r="Q233" s="145">
        <v>2.5999999999999998E-4</v>
      </c>
      <c r="R233" s="145">
        <f t="shared" ref="R233:R253" si="72">Q233*H233</f>
        <v>3.5671999999999995E-2</v>
      </c>
      <c r="S233" s="145">
        <v>0</v>
      </c>
      <c r="T233" s="146">
        <f t="shared" ref="T233:T253" si="73">S233*H233</f>
        <v>0</v>
      </c>
      <c r="AR233" s="147" t="s">
        <v>195</v>
      </c>
      <c r="AT233" s="147" t="s">
        <v>132</v>
      </c>
      <c r="AU233" s="147" t="s">
        <v>137</v>
      </c>
      <c r="AY233" s="13" t="s">
        <v>130</v>
      </c>
      <c r="BE233" s="148">
        <f t="shared" ref="BE233:BE253" si="74">IF(N233="základná",J233,0)</f>
        <v>0</v>
      </c>
      <c r="BF233" s="148">
        <f t="shared" ref="BF233:BF253" si="75">IF(N233="znížená",J233,0)</f>
        <v>0</v>
      </c>
      <c r="BG233" s="148">
        <f t="shared" ref="BG233:BG253" si="76">IF(N233="zákl. prenesená",J233,0)</f>
        <v>0</v>
      </c>
      <c r="BH233" s="148">
        <f t="shared" ref="BH233:BH253" si="77">IF(N233="zníž. prenesená",J233,0)</f>
        <v>0</v>
      </c>
      <c r="BI233" s="148">
        <f t="shared" ref="BI233:BI253" si="78">IF(N233="nulová",J233,0)</f>
        <v>0</v>
      </c>
      <c r="BJ233" s="13" t="s">
        <v>137</v>
      </c>
      <c r="BK233" s="149">
        <f t="shared" ref="BK233:BK253" si="79">ROUND(I233*H233,3)</f>
        <v>0</v>
      </c>
      <c r="BL233" s="13" t="s">
        <v>195</v>
      </c>
      <c r="BM233" s="147" t="s">
        <v>501</v>
      </c>
    </row>
    <row r="234" spans="2:65" s="1" customFormat="1" ht="37.75" customHeight="1">
      <c r="B234" s="135"/>
      <c r="C234" s="150" t="s">
        <v>502</v>
      </c>
      <c r="D234" s="150" t="s">
        <v>325</v>
      </c>
      <c r="E234" s="151" t="s">
        <v>503</v>
      </c>
      <c r="F234" s="152" t="s">
        <v>504</v>
      </c>
      <c r="G234" s="153" t="s">
        <v>135</v>
      </c>
      <c r="H234" s="154">
        <v>1.7949999999999999</v>
      </c>
      <c r="I234" s="155"/>
      <c r="J234" s="154">
        <f t="shared" si="70"/>
        <v>0</v>
      </c>
      <c r="K234" s="156"/>
      <c r="L234" s="157"/>
      <c r="M234" s="158" t="s">
        <v>1</v>
      </c>
      <c r="N234" s="159" t="s">
        <v>40</v>
      </c>
      <c r="P234" s="145">
        <f t="shared" si="71"/>
        <v>0</v>
      </c>
      <c r="Q234" s="145">
        <v>0.54</v>
      </c>
      <c r="R234" s="145">
        <f t="shared" si="72"/>
        <v>0.96930000000000005</v>
      </c>
      <c r="S234" s="145">
        <v>0</v>
      </c>
      <c r="T234" s="146">
        <f t="shared" si="73"/>
        <v>0</v>
      </c>
      <c r="AR234" s="147" t="s">
        <v>262</v>
      </c>
      <c r="AT234" s="147" t="s">
        <v>325</v>
      </c>
      <c r="AU234" s="147" t="s">
        <v>137</v>
      </c>
      <c r="AY234" s="13" t="s">
        <v>130</v>
      </c>
      <c r="BE234" s="148">
        <f t="shared" si="74"/>
        <v>0</v>
      </c>
      <c r="BF234" s="148">
        <f t="shared" si="75"/>
        <v>0</v>
      </c>
      <c r="BG234" s="148">
        <f t="shared" si="76"/>
        <v>0</v>
      </c>
      <c r="BH234" s="148">
        <f t="shared" si="77"/>
        <v>0</v>
      </c>
      <c r="BI234" s="148">
        <f t="shared" si="78"/>
        <v>0</v>
      </c>
      <c r="BJ234" s="13" t="s">
        <v>137</v>
      </c>
      <c r="BK234" s="149">
        <f t="shared" si="79"/>
        <v>0</v>
      </c>
      <c r="BL234" s="13" t="s">
        <v>195</v>
      </c>
      <c r="BM234" s="147" t="s">
        <v>505</v>
      </c>
    </row>
    <row r="235" spans="2:65" s="1" customFormat="1" ht="24.25" customHeight="1">
      <c r="B235" s="135"/>
      <c r="C235" s="136" t="s">
        <v>506</v>
      </c>
      <c r="D235" s="136" t="s">
        <v>132</v>
      </c>
      <c r="E235" s="137" t="s">
        <v>507</v>
      </c>
      <c r="F235" s="138" t="s">
        <v>508</v>
      </c>
      <c r="G235" s="139" t="s">
        <v>322</v>
      </c>
      <c r="H235" s="140">
        <v>38.46</v>
      </c>
      <c r="I235" s="141"/>
      <c r="J235" s="140">
        <f t="shared" si="70"/>
        <v>0</v>
      </c>
      <c r="K235" s="142"/>
      <c r="L235" s="28"/>
      <c r="M235" s="143" t="s">
        <v>1</v>
      </c>
      <c r="N235" s="144" t="s">
        <v>40</v>
      </c>
      <c r="P235" s="145">
        <f t="shared" si="71"/>
        <v>0</v>
      </c>
      <c r="Q235" s="145">
        <v>2.5999999999999998E-4</v>
      </c>
      <c r="R235" s="145">
        <f t="shared" si="72"/>
        <v>9.9995999999999991E-3</v>
      </c>
      <c r="S235" s="145">
        <v>0</v>
      </c>
      <c r="T235" s="146">
        <f t="shared" si="73"/>
        <v>0</v>
      </c>
      <c r="AR235" s="147" t="s">
        <v>195</v>
      </c>
      <c r="AT235" s="147" t="s">
        <v>132</v>
      </c>
      <c r="AU235" s="147" t="s">
        <v>137</v>
      </c>
      <c r="AY235" s="13" t="s">
        <v>130</v>
      </c>
      <c r="BE235" s="148">
        <f t="shared" si="74"/>
        <v>0</v>
      </c>
      <c r="BF235" s="148">
        <f t="shared" si="75"/>
        <v>0</v>
      </c>
      <c r="BG235" s="148">
        <f t="shared" si="76"/>
        <v>0</v>
      </c>
      <c r="BH235" s="148">
        <f t="shared" si="77"/>
        <v>0</v>
      </c>
      <c r="BI235" s="148">
        <f t="shared" si="78"/>
        <v>0</v>
      </c>
      <c r="BJ235" s="13" t="s">
        <v>137</v>
      </c>
      <c r="BK235" s="149">
        <f t="shared" si="79"/>
        <v>0</v>
      </c>
      <c r="BL235" s="13" t="s">
        <v>195</v>
      </c>
      <c r="BM235" s="147" t="s">
        <v>509</v>
      </c>
    </row>
    <row r="236" spans="2:65" s="1" customFormat="1" ht="37.75" customHeight="1">
      <c r="B236" s="135"/>
      <c r="C236" s="150" t="s">
        <v>510</v>
      </c>
      <c r="D236" s="150" t="s">
        <v>325</v>
      </c>
      <c r="E236" s="151" t="s">
        <v>503</v>
      </c>
      <c r="F236" s="152" t="s">
        <v>504</v>
      </c>
      <c r="G236" s="153" t="s">
        <v>135</v>
      </c>
      <c r="H236" s="154">
        <v>1.69</v>
      </c>
      <c r="I236" s="155"/>
      <c r="J236" s="154">
        <f t="shared" si="70"/>
        <v>0</v>
      </c>
      <c r="K236" s="156"/>
      <c r="L236" s="157"/>
      <c r="M236" s="158" t="s">
        <v>1</v>
      </c>
      <c r="N236" s="159" t="s">
        <v>40</v>
      </c>
      <c r="P236" s="145">
        <f t="shared" si="71"/>
        <v>0</v>
      </c>
      <c r="Q236" s="145">
        <v>0.54</v>
      </c>
      <c r="R236" s="145">
        <f t="shared" si="72"/>
        <v>0.91260000000000008</v>
      </c>
      <c r="S236" s="145">
        <v>0</v>
      </c>
      <c r="T236" s="146">
        <f t="shared" si="73"/>
        <v>0</v>
      </c>
      <c r="AR236" s="147" t="s">
        <v>262</v>
      </c>
      <c r="AT236" s="147" t="s">
        <v>325</v>
      </c>
      <c r="AU236" s="147" t="s">
        <v>137</v>
      </c>
      <c r="AY236" s="13" t="s">
        <v>130</v>
      </c>
      <c r="BE236" s="148">
        <f t="shared" si="74"/>
        <v>0</v>
      </c>
      <c r="BF236" s="148">
        <f t="shared" si="75"/>
        <v>0</v>
      </c>
      <c r="BG236" s="148">
        <f t="shared" si="76"/>
        <v>0</v>
      </c>
      <c r="BH236" s="148">
        <f t="shared" si="77"/>
        <v>0</v>
      </c>
      <c r="BI236" s="148">
        <f t="shared" si="78"/>
        <v>0</v>
      </c>
      <c r="BJ236" s="13" t="s">
        <v>137</v>
      </c>
      <c r="BK236" s="149">
        <f t="shared" si="79"/>
        <v>0</v>
      </c>
      <c r="BL236" s="13" t="s">
        <v>195</v>
      </c>
      <c r="BM236" s="147" t="s">
        <v>511</v>
      </c>
    </row>
    <row r="237" spans="2:65" s="1" customFormat="1" ht="24.25" customHeight="1">
      <c r="B237" s="135"/>
      <c r="C237" s="136" t="s">
        <v>512</v>
      </c>
      <c r="D237" s="136" t="s">
        <v>132</v>
      </c>
      <c r="E237" s="137" t="s">
        <v>513</v>
      </c>
      <c r="F237" s="138" t="s">
        <v>514</v>
      </c>
      <c r="G237" s="139" t="s">
        <v>181</v>
      </c>
      <c r="H237" s="140">
        <v>15.64</v>
      </c>
      <c r="I237" s="141"/>
      <c r="J237" s="140">
        <f t="shared" si="70"/>
        <v>0</v>
      </c>
      <c r="K237" s="142"/>
      <c r="L237" s="28"/>
      <c r="M237" s="143" t="s">
        <v>1</v>
      </c>
      <c r="N237" s="144" t="s">
        <v>40</v>
      </c>
      <c r="P237" s="145">
        <f t="shared" si="71"/>
        <v>0</v>
      </c>
      <c r="Q237" s="145">
        <v>0</v>
      </c>
      <c r="R237" s="145">
        <f t="shared" si="72"/>
        <v>0</v>
      </c>
      <c r="S237" s="145">
        <v>0</v>
      </c>
      <c r="T237" s="146">
        <f t="shared" si="73"/>
        <v>0</v>
      </c>
      <c r="AR237" s="147" t="s">
        <v>195</v>
      </c>
      <c r="AT237" s="147" t="s">
        <v>132</v>
      </c>
      <c r="AU237" s="147" t="s">
        <v>137</v>
      </c>
      <c r="AY237" s="13" t="s">
        <v>130</v>
      </c>
      <c r="BE237" s="148">
        <f t="shared" si="74"/>
        <v>0</v>
      </c>
      <c r="BF237" s="148">
        <f t="shared" si="75"/>
        <v>0</v>
      </c>
      <c r="BG237" s="148">
        <f t="shared" si="76"/>
        <v>0</v>
      </c>
      <c r="BH237" s="148">
        <f t="shared" si="77"/>
        <v>0</v>
      </c>
      <c r="BI237" s="148">
        <f t="shared" si="78"/>
        <v>0</v>
      </c>
      <c r="BJ237" s="13" t="s">
        <v>137</v>
      </c>
      <c r="BK237" s="149">
        <f t="shared" si="79"/>
        <v>0</v>
      </c>
      <c r="BL237" s="13" t="s">
        <v>195</v>
      </c>
      <c r="BM237" s="147" t="s">
        <v>515</v>
      </c>
    </row>
    <row r="238" spans="2:65" s="1" customFormat="1" ht="24.25" customHeight="1">
      <c r="B238" s="135"/>
      <c r="C238" s="150" t="s">
        <v>516</v>
      </c>
      <c r="D238" s="150" t="s">
        <v>325</v>
      </c>
      <c r="E238" s="151" t="s">
        <v>517</v>
      </c>
      <c r="F238" s="152" t="s">
        <v>518</v>
      </c>
      <c r="G238" s="153" t="s">
        <v>181</v>
      </c>
      <c r="H238" s="154">
        <v>17.204000000000001</v>
      </c>
      <c r="I238" s="155"/>
      <c r="J238" s="154">
        <f t="shared" si="70"/>
        <v>0</v>
      </c>
      <c r="K238" s="156"/>
      <c r="L238" s="157"/>
      <c r="M238" s="158" t="s">
        <v>1</v>
      </c>
      <c r="N238" s="159" t="s">
        <v>40</v>
      </c>
      <c r="P238" s="145">
        <f t="shared" si="71"/>
        <v>0</v>
      </c>
      <c r="Q238" s="145">
        <v>1.2160000000000001E-2</v>
      </c>
      <c r="R238" s="145">
        <f t="shared" si="72"/>
        <v>0.20920064000000002</v>
      </c>
      <c r="S238" s="145">
        <v>0</v>
      </c>
      <c r="T238" s="146">
        <f t="shared" si="73"/>
        <v>0</v>
      </c>
      <c r="AR238" s="147" t="s">
        <v>262</v>
      </c>
      <c r="AT238" s="147" t="s">
        <v>325</v>
      </c>
      <c r="AU238" s="147" t="s">
        <v>137</v>
      </c>
      <c r="AY238" s="13" t="s">
        <v>130</v>
      </c>
      <c r="BE238" s="148">
        <f t="shared" si="74"/>
        <v>0</v>
      </c>
      <c r="BF238" s="148">
        <f t="shared" si="75"/>
        <v>0</v>
      </c>
      <c r="BG238" s="148">
        <f t="shared" si="76"/>
        <v>0</v>
      </c>
      <c r="BH238" s="148">
        <f t="shared" si="77"/>
        <v>0</v>
      </c>
      <c r="BI238" s="148">
        <f t="shared" si="78"/>
        <v>0</v>
      </c>
      <c r="BJ238" s="13" t="s">
        <v>137</v>
      </c>
      <c r="BK238" s="149">
        <f t="shared" si="79"/>
        <v>0</v>
      </c>
      <c r="BL238" s="13" t="s">
        <v>195</v>
      </c>
      <c r="BM238" s="147" t="s">
        <v>519</v>
      </c>
    </row>
    <row r="239" spans="2:65" s="1" customFormat="1" ht="24.25" customHeight="1">
      <c r="B239" s="135"/>
      <c r="C239" s="136" t="s">
        <v>520</v>
      </c>
      <c r="D239" s="136" t="s">
        <v>132</v>
      </c>
      <c r="E239" s="137" t="s">
        <v>521</v>
      </c>
      <c r="F239" s="138" t="s">
        <v>522</v>
      </c>
      <c r="G239" s="139" t="s">
        <v>181</v>
      </c>
      <c r="H239" s="140">
        <v>1.5</v>
      </c>
      <c r="I239" s="141"/>
      <c r="J239" s="140">
        <f t="shared" si="70"/>
        <v>0</v>
      </c>
      <c r="K239" s="142"/>
      <c r="L239" s="28"/>
      <c r="M239" s="143" t="s">
        <v>1</v>
      </c>
      <c r="N239" s="144" t="s">
        <v>40</v>
      </c>
      <c r="P239" s="145">
        <f t="shared" si="71"/>
        <v>0</v>
      </c>
      <c r="Q239" s="145">
        <v>2.4199999999999998E-3</v>
      </c>
      <c r="R239" s="145">
        <f t="shared" si="72"/>
        <v>3.6299999999999995E-3</v>
      </c>
      <c r="S239" s="145">
        <v>0</v>
      </c>
      <c r="T239" s="146">
        <f t="shared" si="73"/>
        <v>0</v>
      </c>
      <c r="AR239" s="147" t="s">
        <v>195</v>
      </c>
      <c r="AT239" s="147" t="s">
        <v>132</v>
      </c>
      <c r="AU239" s="147" t="s">
        <v>137</v>
      </c>
      <c r="AY239" s="13" t="s">
        <v>130</v>
      </c>
      <c r="BE239" s="148">
        <f t="shared" si="74"/>
        <v>0</v>
      </c>
      <c r="BF239" s="148">
        <f t="shared" si="75"/>
        <v>0</v>
      </c>
      <c r="BG239" s="148">
        <f t="shared" si="76"/>
        <v>0</v>
      </c>
      <c r="BH239" s="148">
        <f t="shared" si="77"/>
        <v>0</v>
      </c>
      <c r="BI239" s="148">
        <f t="shared" si="78"/>
        <v>0</v>
      </c>
      <c r="BJ239" s="13" t="s">
        <v>137</v>
      </c>
      <c r="BK239" s="149">
        <f t="shared" si="79"/>
        <v>0</v>
      </c>
      <c r="BL239" s="13" t="s">
        <v>195</v>
      </c>
      <c r="BM239" s="147" t="s">
        <v>523</v>
      </c>
    </row>
    <row r="240" spans="2:65" s="1" customFormat="1" ht="24.25" customHeight="1">
      <c r="B240" s="135"/>
      <c r="C240" s="150" t="s">
        <v>524</v>
      </c>
      <c r="D240" s="150" t="s">
        <v>325</v>
      </c>
      <c r="E240" s="151" t="s">
        <v>517</v>
      </c>
      <c r="F240" s="152" t="s">
        <v>518</v>
      </c>
      <c r="G240" s="153" t="s">
        <v>181</v>
      </c>
      <c r="H240" s="154">
        <v>1.7250000000000001</v>
      </c>
      <c r="I240" s="155"/>
      <c r="J240" s="154">
        <f t="shared" si="70"/>
        <v>0</v>
      </c>
      <c r="K240" s="156"/>
      <c r="L240" s="157"/>
      <c r="M240" s="158" t="s">
        <v>1</v>
      </c>
      <c r="N240" s="159" t="s">
        <v>40</v>
      </c>
      <c r="P240" s="145">
        <f t="shared" si="71"/>
        <v>0</v>
      </c>
      <c r="Q240" s="145">
        <v>1.2160000000000001E-2</v>
      </c>
      <c r="R240" s="145">
        <f t="shared" si="72"/>
        <v>2.0976000000000002E-2</v>
      </c>
      <c r="S240" s="145">
        <v>0</v>
      </c>
      <c r="T240" s="146">
        <f t="shared" si="73"/>
        <v>0</v>
      </c>
      <c r="AR240" s="147" t="s">
        <v>262</v>
      </c>
      <c r="AT240" s="147" t="s">
        <v>325</v>
      </c>
      <c r="AU240" s="147" t="s">
        <v>137</v>
      </c>
      <c r="AY240" s="13" t="s">
        <v>130</v>
      </c>
      <c r="BE240" s="148">
        <f t="shared" si="74"/>
        <v>0</v>
      </c>
      <c r="BF240" s="148">
        <f t="shared" si="75"/>
        <v>0</v>
      </c>
      <c r="BG240" s="148">
        <f t="shared" si="76"/>
        <v>0</v>
      </c>
      <c r="BH240" s="148">
        <f t="shared" si="77"/>
        <v>0</v>
      </c>
      <c r="BI240" s="148">
        <f t="shared" si="78"/>
        <v>0</v>
      </c>
      <c r="BJ240" s="13" t="s">
        <v>137</v>
      </c>
      <c r="BK240" s="149">
        <f t="shared" si="79"/>
        <v>0</v>
      </c>
      <c r="BL240" s="13" t="s">
        <v>195</v>
      </c>
      <c r="BM240" s="147" t="s">
        <v>525</v>
      </c>
    </row>
    <row r="241" spans="2:65" s="1" customFormat="1" ht="24.25" customHeight="1">
      <c r="B241" s="135"/>
      <c r="C241" s="136" t="s">
        <v>526</v>
      </c>
      <c r="D241" s="136" t="s">
        <v>132</v>
      </c>
      <c r="E241" s="137" t="s">
        <v>527</v>
      </c>
      <c r="F241" s="138" t="s">
        <v>528</v>
      </c>
      <c r="G241" s="139" t="s">
        <v>322</v>
      </c>
      <c r="H241" s="140">
        <v>450.8</v>
      </c>
      <c r="I241" s="141"/>
      <c r="J241" s="140">
        <f t="shared" si="70"/>
        <v>0</v>
      </c>
      <c r="K241" s="142"/>
      <c r="L241" s="28"/>
      <c r="M241" s="143" t="s">
        <v>1</v>
      </c>
      <c r="N241" s="144" t="s">
        <v>40</v>
      </c>
      <c r="P241" s="145">
        <f t="shared" si="71"/>
        <v>0</v>
      </c>
      <c r="Q241" s="145">
        <v>0</v>
      </c>
      <c r="R241" s="145">
        <f t="shared" si="72"/>
        <v>0</v>
      </c>
      <c r="S241" s="145">
        <v>0</v>
      </c>
      <c r="T241" s="146">
        <f t="shared" si="73"/>
        <v>0</v>
      </c>
      <c r="AR241" s="147" t="s">
        <v>195</v>
      </c>
      <c r="AT241" s="147" t="s">
        <v>132</v>
      </c>
      <c r="AU241" s="147" t="s">
        <v>137</v>
      </c>
      <c r="AY241" s="13" t="s">
        <v>130</v>
      </c>
      <c r="BE241" s="148">
        <f t="shared" si="74"/>
        <v>0</v>
      </c>
      <c r="BF241" s="148">
        <f t="shared" si="75"/>
        <v>0</v>
      </c>
      <c r="BG241" s="148">
        <f t="shared" si="76"/>
        <v>0</v>
      </c>
      <c r="BH241" s="148">
        <f t="shared" si="77"/>
        <v>0</v>
      </c>
      <c r="BI241" s="148">
        <f t="shared" si="78"/>
        <v>0</v>
      </c>
      <c r="BJ241" s="13" t="s">
        <v>137</v>
      </c>
      <c r="BK241" s="149">
        <f t="shared" si="79"/>
        <v>0</v>
      </c>
      <c r="BL241" s="13" t="s">
        <v>195</v>
      </c>
      <c r="BM241" s="147" t="s">
        <v>529</v>
      </c>
    </row>
    <row r="242" spans="2:65" s="1" customFormat="1" ht="24.25" customHeight="1">
      <c r="B242" s="135"/>
      <c r="C242" s="150" t="s">
        <v>530</v>
      </c>
      <c r="D242" s="150" t="s">
        <v>325</v>
      </c>
      <c r="E242" s="151" t="s">
        <v>531</v>
      </c>
      <c r="F242" s="152" t="s">
        <v>532</v>
      </c>
      <c r="G242" s="153" t="s">
        <v>135</v>
      </c>
      <c r="H242" s="154">
        <v>1.127</v>
      </c>
      <c r="I242" s="155"/>
      <c r="J242" s="154">
        <f t="shared" si="70"/>
        <v>0</v>
      </c>
      <c r="K242" s="156"/>
      <c r="L242" s="157"/>
      <c r="M242" s="158" t="s">
        <v>1</v>
      </c>
      <c r="N242" s="159" t="s">
        <v>40</v>
      </c>
      <c r="P242" s="145">
        <f t="shared" si="71"/>
        <v>0</v>
      </c>
      <c r="Q242" s="145">
        <v>0.5</v>
      </c>
      <c r="R242" s="145">
        <f t="shared" si="72"/>
        <v>0.5635</v>
      </c>
      <c r="S242" s="145">
        <v>0</v>
      </c>
      <c r="T242" s="146">
        <f t="shared" si="73"/>
        <v>0</v>
      </c>
      <c r="AR242" s="147" t="s">
        <v>262</v>
      </c>
      <c r="AT242" s="147" t="s">
        <v>325</v>
      </c>
      <c r="AU242" s="147" t="s">
        <v>137</v>
      </c>
      <c r="AY242" s="13" t="s">
        <v>130</v>
      </c>
      <c r="BE242" s="148">
        <f t="shared" si="74"/>
        <v>0</v>
      </c>
      <c r="BF242" s="148">
        <f t="shared" si="75"/>
        <v>0</v>
      </c>
      <c r="BG242" s="148">
        <f t="shared" si="76"/>
        <v>0</v>
      </c>
      <c r="BH242" s="148">
        <f t="shared" si="77"/>
        <v>0</v>
      </c>
      <c r="BI242" s="148">
        <f t="shared" si="78"/>
        <v>0</v>
      </c>
      <c r="BJ242" s="13" t="s">
        <v>137</v>
      </c>
      <c r="BK242" s="149">
        <f t="shared" si="79"/>
        <v>0</v>
      </c>
      <c r="BL242" s="13" t="s">
        <v>195</v>
      </c>
      <c r="BM242" s="147" t="s">
        <v>533</v>
      </c>
    </row>
    <row r="243" spans="2:65" s="1" customFormat="1" ht="16.5" customHeight="1">
      <c r="B243" s="135"/>
      <c r="C243" s="136" t="s">
        <v>534</v>
      </c>
      <c r="D243" s="136" t="s">
        <v>132</v>
      </c>
      <c r="E243" s="137" t="s">
        <v>535</v>
      </c>
      <c r="F243" s="138" t="s">
        <v>536</v>
      </c>
      <c r="G243" s="139" t="s">
        <v>322</v>
      </c>
      <c r="H243" s="140">
        <v>130</v>
      </c>
      <c r="I243" s="141"/>
      <c r="J243" s="140">
        <f t="shared" si="70"/>
        <v>0</v>
      </c>
      <c r="K243" s="142"/>
      <c r="L243" s="28"/>
      <c r="M243" s="143" t="s">
        <v>1</v>
      </c>
      <c r="N243" s="144" t="s">
        <v>40</v>
      </c>
      <c r="P243" s="145">
        <f t="shared" si="71"/>
        <v>0</v>
      </c>
      <c r="Q243" s="145">
        <v>0</v>
      </c>
      <c r="R243" s="145">
        <f t="shared" si="72"/>
        <v>0</v>
      </c>
      <c r="S243" s="145">
        <v>0</v>
      </c>
      <c r="T243" s="146">
        <f t="shared" si="73"/>
        <v>0</v>
      </c>
      <c r="AR243" s="147" t="s">
        <v>195</v>
      </c>
      <c r="AT243" s="147" t="s">
        <v>132</v>
      </c>
      <c r="AU243" s="147" t="s">
        <v>137</v>
      </c>
      <c r="AY243" s="13" t="s">
        <v>130</v>
      </c>
      <c r="BE243" s="148">
        <f t="shared" si="74"/>
        <v>0</v>
      </c>
      <c r="BF243" s="148">
        <f t="shared" si="75"/>
        <v>0</v>
      </c>
      <c r="BG243" s="148">
        <f t="shared" si="76"/>
        <v>0</v>
      </c>
      <c r="BH243" s="148">
        <f t="shared" si="77"/>
        <v>0</v>
      </c>
      <c r="BI243" s="148">
        <f t="shared" si="78"/>
        <v>0</v>
      </c>
      <c r="BJ243" s="13" t="s">
        <v>137</v>
      </c>
      <c r="BK243" s="149">
        <f t="shared" si="79"/>
        <v>0</v>
      </c>
      <c r="BL243" s="13" t="s">
        <v>195</v>
      </c>
      <c r="BM243" s="147" t="s">
        <v>537</v>
      </c>
    </row>
    <row r="244" spans="2:65" s="1" customFormat="1" ht="24.25" customHeight="1">
      <c r="B244" s="135"/>
      <c r="C244" s="150" t="s">
        <v>390</v>
      </c>
      <c r="D244" s="150" t="s">
        <v>325</v>
      </c>
      <c r="E244" s="151" t="s">
        <v>531</v>
      </c>
      <c r="F244" s="152" t="s">
        <v>532</v>
      </c>
      <c r="G244" s="153" t="s">
        <v>135</v>
      </c>
      <c r="H244" s="154">
        <v>0.32500000000000001</v>
      </c>
      <c r="I244" s="155"/>
      <c r="J244" s="154">
        <f t="shared" si="70"/>
        <v>0</v>
      </c>
      <c r="K244" s="156"/>
      <c r="L244" s="157"/>
      <c r="M244" s="158" t="s">
        <v>1</v>
      </c>
      <c r="N244" s="159" t="s">
        <v>40</v>
      </c>
      <c r="P244" s="145">
        <f t="shared" si="71"/>
        <v>0</v>
      </c>
      <c r="Q244" s="145">
        <v>0.5</v>
      </c>
      <c r="R244" s="145">
        <f t="shared" si="72"/>
        <v>0.16250000000000001</v>
      </c>
      <c r="S244" s="145">
        <v>0</v>
      </c>
      <c r="T244" s="146">
        <f t="shared" si="73"/>
        <v>0</v>
      </c>
      <c r="AR244" s="147" t="s">
        <v>262</v>
      </c>
      <c r="AT244" s="147" t="s">
        <v>325</v>
      </c>
      <c r="AU244" s="147" t="s">
        <v>137</v>
      </c>
      <c r="AY244" s="13" t="s">
        <v>130</v>
      </c>
      <c r="BE244" s="148">
        <f t="shared" si="74"/>
        <v>0</v>
      </c>
      <c r="BF244" s="148">
        <f t="shared" si="75"/>
        <v>0</v>
      </c>
      <c r="BG244" s="148">
        <f t="shared" si="76"/>
        <v>0</v>
      </c>
      <c r="BH244" s="148">
        <f t="shared" si="77"/>
        <v>0</v>
      </c>
      <c r="BI244" s="148">
        <f t="shared" si="78"/>
        <v>0</v>
      </c>
      <c r="BJ244" s="13" t="s">
        <v>137</v>
      </c>
      <c r="BK244" s="149">
        <f t="shared" si="79"/>
        <v>0</v>
      </c>
      <c r="BL244" s="13" t="s">
        <v>195</v>
      </c>
      <c r="BM244" s="147" t="s">
        <v>538</v>
      </c>
    </row>
    <row r="245" spans="2:65" s="1" customFormat="1" ht="24.25" customHeight="1">
      <c r="B245" s="135"/>
      <c r="C245" s="136" t="s">
        <v>539</v>
      </c>
      <c r="D245" s="136" t="s">
        <v>132</v>
      </c>
      <c r="E245" s="137" t="s">
        <v>540</v>
      </c>
      <c r="F245" s="138" t="s">
        <v>541</v>
      </c>
      <c r="G245" s="139" t="s">
        <v>322</v>
      </c>
      <c r="H245" s="140">
        <v>24</v>
      </c>
      <c r="I245" s="141"/>
      <c r="J245" s="140">
        <f t="shared" si="70"/>
        <v>0</v>
      </c>
      <c r="K245" s="142"/>
      <c r="L245" s="28"/>
      <c r="M245" s="143" t="s">
        <v>1</v>
      </c>
      <c r="N245" s="144" t="s">
        <v>40</v>
      </c>
      <c r="P245" s="145">
        <f t="shared" si="71"/>
        <v>0</v>
      </c>
      <c r="Q245" s="145">
        <v>0</v>
      </c>
      <c r="R245" s="145">
        <f t="shared" si="72"/>
        <v>0</v>
      </c>
      <c r="S245" s="145">
        <v>0</v>
      </c>
      <c r="T245" s="146">
        <f t="shared" si="73"/>
        <v>0</v>
      </c>
      <c r="AR245" s="147" t="s">
        <v>195</v>
      </c>
      <c r="AT245" s="147" t="s">
        <v>132</v>
      </c>
      <c r="AU245" s="147" t="s">
        <v>137</v>
      </c>
      <c r="AY245" s="13" t="s">
        <v>130</v>
      </c>
      <c r="BE245" s="148">
        <f t="shared" si="74"/>
        <v>0</v>
      </c>
      <c r="BF245" s="148">
        <f t="shared" si="75"/>
        <v>0</v>
      </c>
      <c r="BG245" s="148">
        <f t="shared" si="76"/>
        <v>0</v>
      </c>
      <c r="BH245" s="148">
        <f t="shared" si="77"/>
        <v>0</v>
      </c>
      <c r="BI245" s="148">
        <f t="shared" si="78"/>
        <v>0</v>
      </c>
      <c r="BJ245" s="13" t="s">
        <v>137</v>
      </c>
      <c r="BK245" s="149">
        <f t="shared" si="79"/>
        <v>0</v>
      </c>
      <c r="BL245" s="13" t="s">
        <v>195</v>
      </c>
      <c r="BM245" s="147" t="s">
        <v>542</v>
      </c>
    </row>
    <row r="246" spans="2:65" s="1" customFormat="1" ht="37.75" customHeight="1">
      <c r="B246" s="135"/>
      <c r="C246" s="150" t="s">
        <v>543</v>
      </c>
      <c r="D246" s="150" t="s">
        <v>325</v>
      </c>
      <c r="E246" s="151" t="s">
        <v>503</v>
      </c>
      <c r="F246" s="152" t="s">
        <v>504</v>
      </c>
      <c r="G246" s="153" t="s">
        <v>135</v>
      </c>
      <c r="H246" s="154">
        <v>0.6</v>
      </c>
      <c r="I246" s="155"/>
      <c r="J246" s="154">
        <f t="shared" si="70"/>
        <v>0</v>
      </c>
      <c r="K246" s="156"/>
      <c r="L246" s="157"/>
      <c r="M246" s="158" t="s">
        <v>1</v>
      </c>
      <c r="N246" s="159" t="s">
        <v>40</v>
      </c>
      <c r="P246" s="145">
        <f t="shared" si="71"/>
        <v>0</v>
      </c>
      <c r="Q246" s="145">
        <v>0.54</v>
      </c>
      <c r="R246" s="145">
        <f t="shared" si="72"/>
        <v>0.32400000000000001</v>
      </c>
      <c r="S246" s="145">
        <v>0</v>
      </c>
      <c r="T246" s="146">
        <f t="shared" si="73"/>
        <v>0</v>
      </c>
      <c r="AR246" s="147" t="s">
        <v>262</v>
      </c>
      <c r="AT246" s="147" t="s">
        <v>325</v>
      </c>
      <c r="AU246" s="147" t="s">
        <v>137</v>
      </c>
      <c r="AY246" s="13" t="s">
        <v>130</v>
      </c>
      <c r="BE246" s="148">
        <f t="shared" si="74"/>
        <v>0</v>
      </c>
      <c r="BF246" s="148">
        <f t="shared" si="75"/>
        <v>0</v>
      </c>
      <c r="BG246" s="148">
        <f t="shared" si="76"/>
        <v>0</v>
      </c>
      <c r="BH246" s="148">
        <f t="shared" si="77"/>
        <v>0</v>
      </c>
      <c r="BI246" s="148">
        <f t="shared" si="78"/>
        <v>0</v>
      </c>
      <c r="BJ246" s="13" t="s">
        <v>137</v>
      </c>
      <c r="BK246" s="149">
        <f t="shared" si="79"/>
        <v>0</v>
      </c>
      <c r="BL246" s="13" t="s">
        <v>195</v>
      </c>
      <c r="BM246" s="147" t="s">
        <v>544</v>
      </c>
    </row>
    <row r="247" spans="2:65" s="1" customFormat="1" ht="44.25" customHeight="1">
      <c r="B247" s="135"/>
      <c r="C247" s="136" t="s">
        <v>545</v>
      </c>
      <c r="D247" s="136" t="s">
        <v>132</v>
      </c>
      <c r="E247" s="137" t="s">
        <v>546</v>
      </c>
      <c r="F247" s="138" t="s">
        <v>547</v>
      </c>
      <c r="G247" s="139" t="s">
        <v>135</v>
      </c>
      <c r="H247" s="140">
        <v>5.8319999999999999</v>
      </c>
      <c r="I247" s="141"/>
      <c r="J247" s="140">
        <f t="shared" si="70"/>
        <v>0</v>
      </c>
      <c r="K247" s="142"/>
      <c r="L247" s="28"/>
      <c r="M247" s="143" t="s">
        <v>1</v>
      </c>
      <c r="N247" s="144" t="s">
        <v>40</v>
      </c>
      <c r="P247" s="145">
        <f t="shared" si="71"/>
        <v>0</v>
      </c>
      <c r="Q247" s="145">
        <v>2.2349999999999998E-2</v>
      </c>
      <c r="R247" s="145">
        <f t="shared" si="72"/>
        <v>0.13034519999999999</v>
      </c>
      <c r="S247" s="145">
        <v>0</v>
      </c>
      <c r="T247" s="146">
        <f t="shared" si="73"/>
        <v>0</v>
      </c>
      <c r="AR247" s="147" t="s">
        <v>195</v>
      </c>
      <c r="AT247" s="147" t="s">
        <v>132</v>
      </c>
      <c r="AU247" s="147" t="s">
        <v>137</v>
      </c>
      <c r="AY247" s="13" t="s">
        <v>130</v>
      </c>
      <c r="BE247" s="148">
        <f t="shared" si="74"/>
        <v>0</v>
      </c>
      <c r="BF247" s="148">
        <f t="shared" si="75"/>
        <v>0</v>
      </c>
      <c r="BG247" s="148">
        <f t="shared" si="76"/>
        <v>0</v>
      </c>
      <c r="BH247" s="148">
        <f t="shared" si="77"/>
        <v>0</v>
      </c>
      <c r="BI247" s="148">
        <f t="shared" si="78"/>
        <v>0</v>
      </c>
      <c r="BJ247" s="13" t="s">
        <v>137</v>
      </c>
      <c r="BK247" s="149">
        <f t="shared" si="79"/>
        <v>0</v>
      </c>
      <c r="BL247" s="13" t="s">
        <v>195</v>
      </c>
      <c r="BM247" s="147" t="s">
        <v>548</v>
      </c>
    </row>
    <row r="248" spans="2:65" s="1" customFormat="1" ht="33" customHeight="1">
      <c r="B248" s="135"/>
      <c r="C248" s="136" t="s">
        <v>549</v>
      </c>
      <c r="D248" s="136" t="s">
        <v>132</v>
      </c>
      <c r="E248" s="137" t="s">
        <v>550</v>
      </c>
      <c r="F248" s="138" t="s">
        <v>551</v>
      </c>
      <c r="G248" s="139" t="s">
        <v>181</v>
      </c>
      <c r="H248" s="140">
        <v>86.664000000000001</v>
      </c>
      <c r="I248" s="141"/>
      <c r="J248" s="140">
        <f t="shared" si="70"/>
        <v>0</v>
      </c>
      <c r="K248" s="142"/>
      <c r="L248" s="28"/>
      <c r="M248" s="143" t="s">
        <v>1</v>
      </c>
      <c r="N248" s="144" t="s">
        <v>40</v>
      </c>
      <c r="P248" s="145">
        <f t="shared" si="71"/>
        <v>0</v>
      </c>
      <c r="Q248" s="145">
        <v>0</v>
      </c>
      <c r="R248" s="145">
        <f t="shared" si="72"/>
        <v>0</v>
      </c>
      <c r="S248" s="145">
        <v>0</v>
      </c>
      <c r="T248" s="146">
        <f t="shared" si="73"/>
        <v>0</v>
      </c>
      <c r="AR248" s="147" t="s">
        <v>195</v>
      </c>
      <c r="AT248" s="147" t="s">
        <v>132</v>
      </c>
      <c r="AU248" s="147" t="s">
        <v>137</v>
      </c>
      <c r="AY248" s="13" t="s">
        <v>130</v>
      </c>
      <c r="BE248" s="148">
        <f t="shared" si="74"/>
        <v>0</v>
      </c>
      <c r="BF248" s="148">
        <f t="shared" si="75"/>
        <v>0</v>
      </c>
      <c r="BG248" s="148">
        <f t="shared" si="76"/>
        <v>0</v>
      </c>
      <c r="BH248" s="148">
        <f t="shared" si="77"/>
        <v>0</v>
      </c>
      <c r="BI248" s="148">
        <f t="shared" si="78"/>
        <v>0</v>
      </c>
      <c r="BJ248" s="13" t="s">
        <v>137</v>
      </c>
      <c r="BK248" s="149">
        <f t="shared" si="79"/>
        <v>0</v>
      </c>
      <c r="BL248" s="13" t="s">
        <v>195</v>
      </c>
      <c r="BM248" s="147" t="s">
        <v>552</v>
      </c>
    </row>
    <row r="249" spans="2:65" s="1" customFormat="1" ht="24.25" customHeight="1">
      <c r="B249" s="135"/>
      <c r="C249" s="150" t="s">
        <v>553</v>
      </c>
      <c r="D249" s="150" t="s">
        <v>325</v>
      </c>
      <c r="E249" s="151" t="s">
        <v>517</v>
      </c>
      <c r="F249" s="152" t="s">
        <v>518</v>
      </c>
      <c r="G249" s="153" t="s">
        <v>181</v>
      </c>
      <c r="H249" s="154">
        <v>93.596999999999994</v>
      </c>
      <c r="I249" s="155"/>
      <c r="J249" s="154">
        <f t="shared" si="70"/>
        <v>0</v>
      </c>
      <c r="K249" s="156"/>
      <c r="L249" s="157"/>
      <c r="M249" s="158" t="s">
        <v>1</v>
      </c>
      <c r="N249" s="159" t="s">
        <v>40</v>
      </c>
      <c r="P249" s="145">
        <f t="shared" si="71"/>
        <v>0</v>
      </c>
      <c r="Q249" s="145">
        <v>1.2160000000000001E-2</v>
      </c>
      <c r="R249" s="145">
        <f t="shared" si="72"/>
        <v>1.13813952</v>
      </c>
      <c r="S249" s="145">
        <v>0</v>
      </c>
      <c r="T249" s="146">
        <f t="shared" si="73"/>
        <v>0</v>
      </c>
      <c r="AR249" s="147" t="s">
        <v>262</v>
      </c>
      <c r="AT249" s="147" t="s">
        <v>325</v>
      </c>
      <c r="AU249" s="147" t="s">
        <v>137</v>
      </c>
      <c r="AY249" s="13" t="s">
        <v>130</v>
      </c>
      <c r="BE249" s="148">
        <f t="shared" si="74"/>
        <v>0</v>
      </c>
      <c r="BF249" s="148">
        <f t="shared" si="75"/>
        <v>0</v>
      </c>
      <c r="BG249" s="148">
        <f t="shared" si="76"/>
        <v>0</v>
      </c>
      <c r="BH249" s="148">
        <f t="shared" si="77"/>
        <v>0</v>
      </c>
      <c r="BI249" s="148">
        <f t="shared" si="78"/>
        <v>0</v>
      </c>
      <c r="BJ249" s="13" t="s">
        <v>137</v>
      </c>
      <c r="BK249" s="149">
        <f t="shared" si="79"/>
        <v>0</v>
      </c>
      <c r="BL249" s="13" t="s">
        <v>195</v>
      </c>
      <c r="BM249" s="147" t="s">
        <v>554</v>
      </c>
    </row>
    <row r="250" spans="2:65" s="1" customFormat="1" ht="33" customHeight="1">
      <c r="B250" s="135"/>
      <c r="C250" s="136" t="s">
        <v>555</v>
      </c>
      <c r="D250" s="136" t="s">
        <v>132</v>
      </c>
      <c r="E250" s="137" t="s">
        <v>550</v>
      </c>
      <c r="F250" s="138" t="s">
        <v>551</v>
      </c>
      <c r="G250" s="139" t="s">
        <v>181</v>
      </c>
      <c r="H250" s="140">
        <v>185.72300000000001</v>
      </c>
      <c r="I250" s="141"/>
      <c r="J250" s="140">
        <f t="shared" si="70"/>
        <v>0</v>
      </c>
      <c r="K250" s="142"/>
      <c r="L250" s="28"/>
      <c r="M250" s="143" t="s">
        <v>1</v>
      </c>
      <c r="N250" s="144" t="s">
        <v>40</v>
      </c>
      <c r="P250" s="145">
        <f t="shared" si="71"/>
        <v>0</v>
      </c>
      <c r="Q250" s="145">
        <v>0</v>
      </c>
      <c r="R250" s="145">
        <f t="shared" si="72"/>
        <v>0</v>
      </c>
      <c r="S250" s="145">
        <v>0</v>
      </c>
      <c r="T250" s="146">
        <f t="shared" si="73"/>
        <v>0</v>
      </c>
      <c r="AR250" s="147" t="s">
        <v>195</v>
      </c>
      <c r="AT250" s="147" t="s">
        <v>132</v>
      </c>
      <c r="AU250" s="147" t="s">
        <v>137</v>
      </c>
      <c r="AY250" s="13" t="s">
        <v>130</v>
      </c>
      <c r="BE250" s="148">
        <f t="shared" si="74"/>
        <v>0</v>
      </c>
      <c r="BF250" s="148">
        <f t="shared" si="75"/>
        <v>0</v>
      </c>
      <c r="BG250" s="148">
        <f t="shared" si="76"/>
        <v>0</v>
      </c>
      <c r="BH250" s="148">
        <f t="shared" si="77"/>
        <v>0</v>
      </c>
      <c r="BI250" s="148">
        <f t="shared" si="78"/>
        <v>0</v>
      </c>
      <c r="BJ250" s="13" t="s">
        <v>137</v>
      </c>
      <c r="BK250" s="149">
        <f t="shared" si="79"/>
        <v>0</v>
      </c>
      <c r="BL250" s="13" t="s">
        <v>195</v>
      </c>
      <c r="BM250" s="147" t="s">
        <v>556</v>
      </c>
    </row>
    <row r="251" spans="2:65" s="1" customFormat="1" ht="24.25" customHeight="1">
      <c r="B251" s="135"/>
      <c r="C251" s="150" t="s">
        <v>557</v>
      </c>
      <c r="D251" s="150" t="s">
        <v>325</v>
      </c>
      <c r="E251" s="151" t="s">
        <v>558</v>
      </c>
      <c r="F251" s="152" t="s">
        <v>559</v>
      </c>
      <c r="G251" s="153" t="s">
        <v>181</v>
      </c>
      <c r="H251" s="154">
        <v>200.58099999999999</v>
      </c>
      <c r="I251" s="155"/>
      <c r="J251" s="154">
        <f t="shared" si="70"/>
        <v>0</v>
      </c>
      <c r="K251" s="156"/>
      <c r="L251" s="157"/>
      <c r="M251" s="158" t="s">
        <v>1</v>
      </c>
      <c r="N251" s="159" t="s">
        <v>40</v>
      </c>
      <c r="P251" s="145">
        <f t="shared" si="71"/>
        <v>0</v>
      </c>
      <c r="Q251" s="145">
        <v>6.6E-3</v>
      </c>
      <c r="R251" s="145">
        <f t="shared" si="72"/>
        <v>1.3238345999999999</v>
      </c>
      <c r="S251" s="145">
        <v>0</v>
      </c>
      <c r="T251" s="146">
        <f t="shared" si="73"/>
        <v>0</v>
      </c>
      <c r="AR251" s="147" t="s">
        <v>262</v>
      </c>
      <c r="AT251" s="147" t="s">
        <v>325</v>
      </c>
      <c r="AU251" s="147" t="s">
        <v>137</v>
      </c>
      <c r="AY251" s="13" t="s">
        <v>130</v>
      </c>
      <c r="BE251" s="148">
        <f t="shared" si="74"/>
        <v>0</v>
      </c>
      <c r="BF251" s="148">
        <f t="shared" si="75"/>
        <v>0</v>
      </c>
      <c r="BG251" s="148">
        <f t="shared" si="76"/>
        <v>0</v>
      </c>
      <c r="BH251" s="148">
        <f t="shared" si="77"/>
        <v>0</v>
      </c>
      <c r="BI251" s="148">
        <f t="shared" si="78"/>
        <v>0</v>
      </c>
      <c r="BJ251" s="13" t="s">
        <v>137</v>
      </c>
      <c r="BK251" s="149">
        <f t="shared" si="79"/>
        <v>0</v>
      </c>
      <c r="BL251" s="13" t="s">
        <v>195</v>
      </c>
      <c r="BM251" s="147" t="s">
        <v>560</v>
      </c>
    </row>
    <row r="252" spans="2:65" s="1" customFormat="1" ht="24.25" customHeight="1">
      <c r="B252" s="135"/>
      <c r="C252" s="136" t="s">
        <v>561</v>
      </c>
      <c r="D252" s="136" t="s">
        <v>132</v>
      </c>
      <c r="E252" s="137" t="s">
        <v>562</v>
      </c>
      <c r="F252" s="138" t="s">
        <v>563</v>
      </c>
      <c r="G252" s="139" t="s">
        <v>135</v>
      </c>
      <c r="H252" s="140">
        <v>4.2590000000000003</v>
      </c>
      <c r="I252" s="141"/>
      <c r="J252" s="140">
        <f t="shared" si="70"/>
        <v>0</v>
      </c>
      <c r="K252" s="142"/>
      <c r="L252" s="28"/>
      <c r="M252" s="143" t="s">
        <v>1</v>
      </c>
      <c r="N252" s="144" t="s">
        <v>40</v>
      </c>
      <c r="P252" s="145">
        <f t="shared" si="71"/>
        <v>0</v>
      </c>
      <c r="Q252" s="145">
        <v>2.9299999999999999E-3</v>
      </c>
      <c r="R252" s="145">
        <f t="shared" si="72"/>
        <v>1.2478870000000001E-2</v>
      </c>
      <c r="S252" s="145">
        <v>0</v>
      </c>
      <c r="T252" s="146">
        <f t="shared" si="73"/>
        <v>0</v>
      </c>
      <c r="AR252" s="147" t="s">
        <v>195</v>
      </c>
      <c r="AT252" s="147" t="s">
        <v>132</v>
      </c>
      <c r="AU252" s="147" t="s">
        <v>137</v>
      </c>
      <c r="AY252" s="13" t="s">
        <v>130</v>
      </c>
      <c r="BE252" s="148">
        <f t="shared" si="74"/>
        <v>0</v>
      </c>
      <c r="BF252" s="148">
        <f t="shared" si="75"/>
        <v>0</v>
      </c>
      <c r="BG252" s="148">
        <f t="shared" si="76"/>
        <v>0</v>
      </c>
      <c r="BH252" s="148">
        <f t="shared" si="77"/>
        <v>0</v>
      </c>
      <c r="BI252" s="148">
        <f t="shared" si="78"/>
        <v>0</v>
      </c>
      <c r="BJ252" s="13" t="s">
        <v>137</v>
      </c>
      <c r="BK252" s="149">
        <f t="shared" si="79"/>
        <v>0</v>
      </c>
      <c r="BL252" s="13" t="s">
        <v>195</v>
      </c>
      <c r="BM252" s="147" t="s">
        <v>564</v>
      </c>
    </row>
    <row r="253" spans="2:65" s="1" customFormat="1" ht="24.25" customHeight="1">
      <c r="B253" s="135"/>
      <c r="C253" s="136" t="s">
        <v>565</v>
      </c>
      <c r="D253" s="136" t="s">
        <v>132</v>
      </c>
      <c r="E253" s="137" t="s">
        <v>566</v>
      </c>
      <c r="F253" s="138" t="s">
        <v>567</v>
      </c>
      <c r="G253" s="139" t="s">
        <v>426</v>
      </c>
      <c r="H253" s="141"/>
      <c r="I253" s="141"/>
      <c r="J253" s="140">
        <f t="shared" si="70"/>
        <v>0</v>
      </c>
      <c r="K253" s="142"/>
      <c r="L253" s="28"/>
      <c r="M253" s="143" t="s">
        <v>1</v>
      </c>
      <c r="N253" s="144" t="s">
        <v>40</v>
      </c>
      <c r="P253" s="145">
        <f t="shared" si="71"/>
        <v>0</v>
      </c>
      <c r="Q253" s="145">
        <v>0</v>
      </c>
      <c r="R253" s="145">
        <f t="shared" si="72"/>
        <v>0</v>
      </c>
      <c r="S253" s="145">
        <v>0</v>
      </c>
      <c r="T253" s="146">
        <f t="shared" si="73"/>
        <v>0</v>
      </c>
      <c r="AR253" s="147" t="s">
        <v>195</v>
      </c>
      <c r="AT253" s="147" t="s">
        <v>132</v>
      </c>
      <c r="AU253" s="147" t="s">
        <v>137</v>
      </c>
      <c r="AY253" s="13" t="s">
        <v>130</v>
      </c>
      <c r="BE253" s="148">
        <f t="shared" si="74"/>
        <v>0</v>
      </c>
      <c r="BF253" s="148">
        <f t="shared" si="75"/>
        <v>0</v>
      </c>
      <c r="BG253" s="148">
        <f t="shared" si="76"/>
        <v>0</v>
      </c>
      <c r="BH253" s="148">
        <f t="shared" si="77"/>
        <v>0</v>
      </c>
      <c r="BI253" s="148">
        <f t="shared" si="78"/>
        <v>0</v>
      </c>
      <c r="BJ253" s="13" t="s">
        <v>137</v>
      </c>
      <c r="BK253" s="149">
        <f t="shared" si="79"/>
        <v>0</v>
      </c>
      <c r="BL253" s="13" t="s">
        <v>195</v>
      </c>
      <c r="BM253" s="147" t="s">
        <v>568</v>
      </c>
    </row>
    <row r="254" spans="2:65" s="11" customFormat="1" ht="22.75" customHeight="1">
      <c r="B254" s="123"/>
      <c r="D254" s="124" t="s">
        <v>73</v>
      </c>
      <c r="E254" s="133" t="s">
        <v>569</v>
      </c>
      <c r="F254" s="133" t="s">
        <v>570</v>
      </c>
      <c r="I254" s="126"/>
      <c r="J254" s="134">
        <f>BK254</f>
        <v>0</v>
      </c>
      <c r="L254" s="123"/>
      <c r="M254" s="128"/>
      <c r="P254" s="129">
        <f>SUM(P255:P256)</f>
        <v>0</v>
      </c>
      <c r="R254" s="129">
        <f>SUM(R255:R256)</f>
        <v>0.40563879999999997</v>
      </c>
      <c r="T254" s="130">
        <f>SUM(T255:T256)</f>
        <v>0</v>
      </c>
      <c r="AR254" s="124" t="s">
        <v>137</v>
      </c>
      <c r="AT254" s="131" t="s">
        <v>73</v>
      </c>
      <c r="AU254" s="131" t="s">
        <v>82</v>
      </c>
      <c r="AY254" s="124" t="s">
        <v>130</v>
      </c>
      <c r="BK254" s="132">
        <f>SUM(BK255:BK256)</f>
        <v>0</v>
      </c>
    </row>
    <row r="255" spans="2:65" s="1" customFormat="1" ht="24.25" customHeight="1">
      <c r="B255" s="135"/>
      <c r="C255" s="136" t="s">
        <v>571</v>
      </c>
      <c r="D255" s="136" t="s">
        <v>132</v>
      </c>
      <c r="E255" s="137" t="s">
        <v>572</v>
      </c>
      <c r="F255" s="138" t="s">
        <v>573</v>
      </c>
      <c r="G255" s="139" t="s">
        <v>181</v>
      </c>
      <c r="H255" s="140">
        <v>29.288</v>
      </c>
      <c r="I255" s="141"/>
      <c r="J255" s="140">
        <f>ROUND(I255*H255,3)</f>
        <v>0</v>
      </c>
      <c r="K255" s="142"/>
      <c r="L255" s="28"/>
      <c r="M255" s="143" t="s">
        <v>1</v>
      </c>
      <c r="N255" s="144" t="s">
        <v>40</v>
      </c>
      <c r="P255" s="145">
        <f>O255*H255</f>
        <v>0</v>
      </c>
      <c r="Q255" s="145">
        <v>1.3849999999999999E-2</v>
      </c>
      <c r="R255" s="145">
        <f>Q255*H255</f>
        <v>0.40563879999999997</v>
      </c>
      <c r="S255" s="145">
        <v>0</v>
      </c>
      <c r="T255" s="146">
        <f>S255*H255</f>
        <v>0</v>
      </c>
      <c r="AR255" s="147" t="s">
        <v>195</v>
      </c>
      <c r="AT255" s="147" t="s">
        <v>132</v>
      </c>
      <c r="AU255" s="147" t="s">
        <v>137</v>
      </c>
      <c r="AY255" s="13" t="s">
        <v>130</v>
      </c>
      <c r="BE255" s="148">
        <f>IF(N255="základná",J255,0)</f>
        <v>0</v>
      </c>
      <c r="BF255" s="148">
        <f>IF(N255="znížená",J255,0)</f>
        <v>0</v>
      </c>
      <c r="BG255" s="148">
        <f>IF(N255="zákl. prenesená",J255,0)</f>
        <v>0</v>
      </c>
      <c r="BH255" s="148">
        <f>IF(N255="zníž. prenesená",J255,0)</f>
        <v>0</v>
      </c>
      <c r="BI255" s="148">
        <f>IF(N255="nulová",J255,0)</f>
        <v>0</v>
      </c>
      <c r="BJ255" s="13" t="s">
        <v>137</v>
      </c>
      <c r="BK255" s="149">
        <f>ROUND(I255*H255,3)</f>
        <v>0</v>
      </c>
      <c r="BL255" s="13" t="s">
        <v>195</v>
      </c>
      <c r="BM255" s="147" t="s">
        <v>574</v>
      </c>
    </row>
    <row r="256" spans="2:65" s="1" customFormat="1" ht="21.75" customHeight="1">
      <c r="B256" s="135"/>
      <c r="C256" s="136" t="s">
        <v>575</v>
      </c>
      <c r="D256" s="136" t="s">
        <v>132</v>
      </c>
      <c r="E256" s="137" t="s">
        <v>576</v>
      </c>
      <c r="F256" s="138" t="s">
        <v>577</v>
      </c>
      <c r="G256" s="139" t="s">
        <v>426</v>
      </c>
      <c r="H256" s="141"/>
      <c r="I256" s="141"/>
      <c r="J256" s="140">
        <f>ROUND(I256*H256,3)</f>
        <v>0</v>
      </c>
      <c r="K256" s="142"/>
      <c r="L256" s="28"/>
      <c r="M256" s="143" t="s">
        <v>1</v>
      </c>
      <c r="N256" s="144" t="s">
        <v>40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195</v>
      </c>
      <c r="AT256" s="147" t="s">
        <v>132</v>
      </c>
      <c r="AU256" s="147" t="s">
        <v>137</v>
      </c>
      <c r="AY256" s="13" t="s">
        <v>130</v>
      </c>
      <c r="BE256" s="148">
        <f>IF(N256="základná",J256,0)</f>
        <v>0</v>
      </c>
      <c r="BF256" s="148">
        <f>IF(N256="znížená",J256,0)</f>
        <v>0</v>
      </c>
      <c r="BG256" s="148">
        <f>IF(N256="zákl. prenesená",J256,0)</f>
        <v>0</v>
      </c>
      <c r="BH256" s="148">
        <f>IF(N256="zníž. prenesená",J256,0)</f>
        <v>0</v>
      </c>
      <c r="BI256" s="148">
        <f>IF(N256="nulová",J256,0)</f>
        <v>0</v>
      </c>
      <c r="BJ256" s="13" t="s">
        <v>137</v>
      </c>
      <c r="BK256" s="149">
        <f>ROUND(I256*H256,3)</f>
        <v>0</v>
      </c>
      <c r="BL256" s="13" t="s">
        <v>195</v>
      </c>
      <c r="BM256" s="147" t="s">
        <v>578</v>
      </c>
    </row>
    <row r="257" spans="2:65" s="11" customFormat="1" ht="22.75" customHeight="1">
      <c r="B257" s="123"/>
      <c r="D257" s="124" t="s">
        <v>73</v>
      </c>
      <c r="E257" s="133" t="s">
        <v>579</v>
      </c>
      <c r="F257" s="133" t="s">
        <v>580</v>
      </c>
      <c r="I257" s="126"/>
      <c r="J257" s="134">
        <f>BK257</f>
        <v>0</v>
      </c>
      <c r="L257" s="123"/>
      <c r="M257" s="128"/>
      <c r="P257" s="129">
        <f>SUM(P258:P272)</f>
        <v>0</v>
      </c>
      <c r="R257" s="129">
        <f>SUM(R258:R272)</f>
        <v>0.22699965639999997</v>
      </c>
      <c r="T257" s="130">
        <f>SUM(T258:T272)</f>
        <v>0.21665599999999999</v>
      </c>
      <c r="AR257" s="124" t="s">
        <v>137</v>
      </c>
      <c r="AT257" s="131" t="s">
        <v>73</v>
      </c>
      <c r="AU257" s="131" t="s">
        <v>82</v>
      </c>
      <c r="AY257" s="124" t="s">
        <v>130</v>
      </c>
      <c r="BK257" s="132">
        <f>SUM(BK258:BK272)</f>
        <v>0</v>
      </c>
    </row>
    <row r="258" spans="2:65" s="1" customFormat="1" ht="24.25" customHeight="1">
      <c r="B258" s="135"/>
      <c r="C258" s="136" t="s">
        <v>581</v>
      </c>
      <c r="D258" s="136" t="s">
        <v>132</v>
      </c>
      <c r="E258" s="137" t="s">
        <v>582</v>
      </c>
      <c r="F258" s="138" t="s">
        <v>583</v>
      </c>
      <c r="G258" s="139" t="s">
        <v>322</v>
      </c>
      <c r="H258" s="140">
        <v>10</v>
      </c>
      <c r="I258" s="141"/>
      <c r="J258" s="140">
        <f t="shared" ref="J258:J272" si="80">ROUND(I258*H258,3)</f>
        <v>0</v>
      </c>
      <c r="K258" s="142"/>
      <c r="L258" s="28"/>
      <c r="M258" s="143" t="s">
        <v>1</v>
      </c>
      <c r="N258" s="144" t="s">
        <v>40</v>
      </c>
      <c r="P258" s="145">
        <f t="shared" ref="P258:P272" si="81">O258*H258</f>
        <v>0</v>
      </c>
      <c r="Q258" s="145">
        <v>3.1500000000000001E-4</v>
      </c>
      <c r="R258" s="145">
        <f t="shared" ref="R258:R272" si="82">Q258*H258</f>
        <v>3.15E-3</v>
      </c>
      <c r="S258" s="145">
        <v>0</v>
      </c>
      <c r="T258" s="146">
        <f t="shared" ref="T258:T272" si="83">S258*H258</f>
        <v>0</v>
      </c>
      <c r="AR258" s="147" t="s">
        <v>195</v>
      </c>
      <c r="AT258" s="147" t="s">
        <v>132</v>
      </c>
      <c r="AU258" s="147" t="s">
        <v>137</v>
      </c>
      <c r="AY258" s="13" t="s">
        <v>130</v>
      </c>
      <c r="BE258" s="148">
        <f t="shared" ref="BE258:BE272" si="84">IF(N258="základná",J258,0)</f>
        <v>0</v>
      </c>
      <c r="BF258" s="148">
        <f t="shared" ref="BF258:BF272" si="85">IF(N258="znížená",J258,0)</f>
        <v>0</v>
      </c>
      <c r="BG258" s="148">
        <f t="shared" ref="BG258:BG272" si="86">IF(N258="zákl. prenesená",J258,0)</f>
        <v>0</v>
      </c>
      <c r="BH258" s="148">
        <f t="shared" ref="BH258:BH272" si="87">IF(N258="zníž. prenesená",J258,0)</f>
        <v>0</v>
      </c>
      <c r="BI258" s="148">
        <f t="shared" ref="BI258:BI272" si="88">IF(N258="nulová",J258,0)</f>
        <v>0</v>
      </c>
      <c r="BJ258" s="13" t="s">
        <v>137</v>
      </c>
      <c r="BK258" s="149">
        <f t="shared" ref="BK258:BK272" si="89">ROUND(I258*H258,3)</f>
        <v>0</v>
      </c>
      <c r="BL258" s="13" t="s">
        <v>195</v>
      </c>
      <c r="BM258" s="147" t="s">
        <v>584</v>
      </c>
    </row>
    <row r="259" spans="2:65" s="1" customFormat="1" ht="24.25" customHeight="1">
      <c r="B259" s="135"/>
      <c r="C259" s="136" t="s">
        <v>585</v>
      </c>
      <c r="D259" s="136" t="s">
        <v>132</v>
      </c>
      <c r="E259" s="137" t="s">
        <v>586</v>
      </c>
      <c r="F259" s="138" t="s">
        <v>587</v>
      </c>
      <c r="G259" s="139" t="s">
        <v>322</v>
      </c>
      <c r="H259" s="140">
        <v>8.4</v>
      </c>
      <c r="I259" s="141"/>
      <c r="J259" s="140">
        <f t="shared" si="80"/>
        <v>0</v>
      </c>
      <c r="K259" s="142"/>
      <c r="L259" s="28"/>
      <c r="M259" s="143" t="s">
        <v>1</v>
      </c>
      <c r="N259" s="144" t="s">
        <v>40</v>
      </c>
      <c r="P259" s="145">
        <f t="shared" si="81"/>
        <v>0</v>
      </c>
      <c r="Q259" s="145">
        <v>1.09E-3</v>
      </c>
      <c r="R259" s="145">
        <f t="shared" si="82"/>
        <v>9.1560000000000009E-3</v>
      </c>
      <c r="S259" s="145">
        <v>0</v>
      </c>
      <c r="T259" s="146">
        <f t="shared" si="83"/>
        <v>0</v>
      </c>
      <c r="AR259" s="147" t="s">
        <v>195</v>
      </c>
      <c r="AT259" s="147" t="s">
        <v>132</v>
      </c>
      <c r="AU259" s="147" t="s">
        <v>137</v>
      </c>
      <c r="AY259" s="13" t="s">
        <v>130</v>
      </c>
      <c r="BE259" s="148">
        <f t="shared" si="84"/>
        <v>0</v>
      </c>
      <c r="BF259" s="148">
        <f t="shared" si="85"/>
        <v>0</v>
      </c>
      <c r="BG259" s="148">
        <f t="shared" si="86"/>
        <v>0</v>
      </c>
      <c r="BH259" s="148">
        <f t="shared" si="87"/>
        <v>0</v>
      </c>
      <c r="BI259" s="148">
        <f t="shared" si="88"/>
        <v>0</v>
      </c>
      <c r="BJ259" s="13" t="s">
        <v>137</v>
      </c>
      <c r="BK259" s="149">
        <f t="shared" si="89"/>
        <v>0</v>
      </c>
      <c r="BL259" s="13" t="s">
        <v>195</v>
      </c>
      <c r="BM259" s="147" t="s">
        <v>588</v>
      </c>
    </row>
    <row r="260" spans="2:65" s="1" customFormat="1" ht="16.5" customHeight="1">
      <c r="B260" s="135"/>
      <c r="C260" s="136" t="s">
        <v>589</v>
      </c>
      <c r="D260" s="136" t="s">
        <v>132</v>
      </c>
      <c r="E260" s="137" t="s">
        <v>590</v>
      </c>
      <c r="F260" s="138" t="s">
        <v>591</v>
      </c>
      <c r="G260" s="139" t="s">
        <v>181</v>
      </c>
      <c r="H260" s="140">
        <v>6</v>
      </c>
      <c r="I260" s="141"/>
      <c r="J260" s="140">
        <f t="shared" si="80"/>
        <v>0</v>
      </c>
      <c r="K260" s="142"/>
      <c r="L260" s="28"/>
      <c r="M260" s="143" t="s">
        <v>1</v>
      </c>
      <c r="N260" s="144" t="s">
        <v>40</v>
      </c>
      <c r="P260" s="145">
        <f t="shared" si="81"/>
        <v>0</v>
      </c>
      <c r="Q260" s="145">
        <v>1.027E-2</v>
      </c>
      <c r="R260" s="145">
        <f t="shared" si="82"/>
        <v>6.1619999999999994E-2</v>
      </c>
      <c r="S260" s="145">
        <v>0</v>
      </c>
      <c r="T260" s="146">
        <f t="shared" si="83"/>
        <v>0</v>
      </c>
      <c r="AR260" s="147" t="s">
        <v>195</v>
      </c>
      <c r="AT260" s="147" t="s">
        <v>132</v>
      </c>
      <c r="AU260" s="147" t="s">
        <v>137</v>
      </c>
      <c r="AY260" s="13" t="s">
        <v>130</v>
      </c>
      <c r="BE260" s="148">
        <f t="shared" si="84"/>
        <v>0</v>
      </c>
      <c r="BF260" s="148">
        <f t="shared" si="85"/>
        <v>0</v>
      </c>
      <c r="BG260" s="148">
        <f t="shared" si="86"/>
        <v>0</v>
      </c>
      <c r="BH260" s="148">
        <f t="shared" si="87"/>
        <v>0</v>
      </c>
      <c r="BI260" s="148">
        <f t="shared" si="88"/>
        <v>0</v>
      </c>
      <c r="BJ260" s="13" t="s">
        <v>137</v>
      </c>
      <c r="BK260" s="149">
        <f t="shared" si="89"/>
        <v>0</v>
      </c>
      <c r="BL260" s="13" t="s">
        <v>195</v>
      </c>
      <c r="BM260" s="147" t="s">
        <v>592</v>
      </c>
    </row>
    <row r="261" spans="2:65" s="1" customFormat="1" ht="24.25" customHeight="1">
      <c r="B261" s="135"/>
      <c r="C261" s="136" t="s">
        <v>593</v>
      </c>
      <c r="D261" s="136" t="s">
        <v>132</v>
      </c>
      <c r="E261" s="137" t="s">
        <v>594</v>
      </c>
      <c r="F261" s="138" t="s">
        <v>595</v>
      </c>
      <c r="G261" s="139" t="s">
        <v>322</v>
      </c>
      <c r="H261" s="140">
        <v>44.6</v>
      </c>
      <c r="I261" s="141"/>
      <c r="J261" s="140">
        <f t="shared" si="80"/>
        <v>0</v>
      </c>
      <c r="K261" s="142"/>
      <c r="L261" s="28"/>
      <c r="M261" s="143" t="s">
        <v>1</v>
      </c>
      <c r="N261" s="144" t="s">
        <v>40</v>
      </c>
      <c r="P261" s="145">
        <f t="shared" si="81"/>
        <v>0</v>
      </c>
      <c r="Q261" s="145">
        <v>0</v>
      </c>
      <c r="R261" s="145">
        <f t="shared" si="82"/>
        <v>0</v>
      </c>
      <c r="S261" s="145">
        <v>3.3E-3</v>
      </c>
      <c r="T261" s="146">
        <f t="shared" si="83"/>
        <v>0.14718000000000001</v>
      </c>
      <c r="AR261" s="147" t="s">
        <v>195</v>
      </c>
      <c r="AT261" s="147" t="s">
        <v>132</v>
      </c>
      <c r="AU261" s="147" t="s">
        <v>137</v>
      </c>
      <c r="AY261" s="13" t="s">
        <v>130</v>
      </c>
      <c r="BE261" s="148">
        <f t="shared" si="84"/>
        <v>0</v>
      </c>
      <c r="BF261" s="148">
        <f t="shared" si="85"/>
        <v>0</v>
      </c>
      <c r="BG261" s="148">
        <f t="shared" si="86"/>
        <v>0</v>
      </c>
      <c r="BH261" s="148">
        <f t="shared" si="87"/>
        <v>0</v>
      </c>
      <c r="BI261" s="148">
        <f t="shared" si="88"/>
        <v>0</v>
      </c>
      <c r="BJ261" s="13" t="s">
        <v>137</v>
      </c>
      <c r="BK261" s="149">
        <f t="shared" si="89"/>
        <v>0</v>
      </c>
      <c r="BL261" s="13" t="s">
        <v>195</v>
      </c>
      <c r="BM261" s="147" t="s">
        <v>596</v>
      </c>
    </row>
    <row r="262" spans="2:65" s="1" customFormat="1" ht="24.25" customHeight="1">
      <c r="B262" s="135"/>
      <c r="C262" s="136" t="s">
        <v>597</v>
      </c>
      <c r="D262" s="136" t="s">
        <v>132</v>
      </c>
      <c r="E262" s="137" t="s">
        <v>598</v>
      </c>
      <c r="F262" s="138" t="s">
        <v>599</v>
      </c>
      <c r="G262" s="139" t="s">
        <v>228</v>
      </c>
      <c r="H262" s="140">
        <v>7</v>
      </c>
      <c r="I262" s="141"/>
      <c r="J262" s="140">
        <f t="shared" si="80"/>
        <v>0</v>
      </c>
      <c r="K262" s="142"/>
      <c r="L262" s="28"/>
      <c r="M262" s="143" t="s">
        <v>1</v>
      </c>
      <c r="N262" s="144" t="s">
        <v>40</v>
      </c>
      <c r="P262" s="145">
        <f t="shared" si="81"/>
        <v>0</v>
      </c>
      <c r="Q262" s="145">
        <v>0</v>
      </c>
      <c r="R262" s="145">
        <f t="shared" si="82"/>
        <v>0</v>
      </c>
      <c r="S262" s="145">
        <v>2.0999999999999999E-3</v>
      </c>
      <c r="T262" s="146">
        <f t="shared" si="83"/>
        <v>1.47E-2</v>
      </c>
      <c r="AR262" s="147" t="s">
        <v>195</v>
      </c>
      <c r="AT262" s="147" t="s">
        <v>132</v>
      </c>
      <c r="AU262" s="147" t="s">
        <v>137</v>
      </c>
      <c r="AY262" s="13" t="s">
        <v>130</v>
      </c>
      <c r="BE262" s="148">
        <f t="shared" si="84"/>
        <v>0</v>
      </c>
      <c r="BF262" s="148">
        <f t="shared" si="85"/>
        <v>0</v>
      </c>
      <c r="BG262" s="148">
        <f t="shared" si="86"/>
        <v>0</v>
      </c>
      <c r="BH262" s="148">
        <f t="shared" si="87"/>
        <v>0</v>
      </c>
      <c r="BI262" s="148">
        <f t="shared" si="88"/>
        <v>0</v>
      </c>
      <c r="BJ262" s="13" t="s">
        <v>137</v>
      </c>
      <c r="BK262" s="149">
        <f t="shared" si="89"/>
        <v>0</v>
      </c>
      <c r="BL262" s="13" t="s">
        <v>195</v>
      </c>
      <c r="BM262" s="147" t="s">
        <v>600</v>
      </c>
    </row>
    <row r="263" spans="2:65" s="1" customFormat="1" ht="24.25" customHeight="1">
      <c r="B263" s="135"/>
      <c r="C263" s="136" t="s">
        <v>601</v>
      </c>
      <c r="D263" s="136" t="s">
        <v>132</v>
      </c>
      <c r="E263" s="137" t="s">
        <v>602</v>
      </c>
      <c r="F263" s="138" t="s">
        <v>603</v>
      </c>
      <c r="G263" s="139" t="s">
        <v>322</v>
      </c>
      <c r="H263" s="140">
        <v>22.1</v>
      </c>
      <c r="I263" s="141"/>
      <c r="J263" s="140">
        <f t="shared" si="80"/>
        <v>0</v>
      </c>
      <c r="K263" s="142"/>
      <c r="L263" s="28"/>
      <c r="M263" s="143" t="s">
        <v>1</v>
      </c>
      <c r="N263" s="144" t="s">
        <v>40</v>
      </c>
      <c r="P263" s="145">
        <f t="shared" si="81"/>
        <v>0</v>
      </c>
      <c r="Q263" s="145">
        <v>0</v>
      </c>
      <c r="R263" s="145">
        <f t="shared" si="82"/>
        <v>0</v>
      </c>
      <c r="S263" s="145">
        <v>2.2599999999999999E-3</v>
      </c>
      <c r="T263" s="146">
        <f t="shared" si="83"/>
        <v>4.9945999999999997E-2</v>
      </c>
      <c r="AR263" s="147" t="s">
        <v>195</v>
      </c>
      <c r="AT263" s="147" t="s">
        <v>132</v>
      </c>
      <c r="AU263" s="147" t="s">
        <v>137</v>
      </c>
      <c r="AY263" s="13" t="s">
        <v>130</v>
      </c>
      <c r="BE263" s="148">
        <f t="shared" si="84"/>
        <v>0</v>
      </c>
      <c r="BF263" s="148">
        <f t="shared" si="85"/>
        <v>0</v>
      </c>
      <c r="BG263" s="148">
        <f t="shared" si="86"/>
        <v>0</v>
      </c>
      <c r="BH263" s="148">
        <f t="shared" si="87"/>
        <v>0</v>
      </c>
      <c r="BI263" s="148">
        <f t="shared" si="88"/>
        <v>0</v>
      </c>
      <c r="BJ263" s="13" t="s">
        <v>137</v>
      </c>
      <c r="BK263" s="149">
        <f t="shared" si="89"/>
        <v>0</v>
      </c>
      <c r="BL263" s="13" t="s">
        <v>195</v>
      </c>
      <c r="BM263" s="147" t="s">
        <v>604</v>
      </c>
    </row>
    <row r="264" spans="2:65" s="1" customFormat="1" ht="33" customHeight="1">
      <c r="B264" s="135"/>
      <c r="C264" s="136" t="s">
        <v>605</v>
      </c>
      <c r="D264" s="136" t="s">
        <v>132</v>
      </c>
      <c r="E264" s="137" t="s">
        <v>606</v>
      </c>
      <c r="F264" s="138" t="s">
        <v>607</v>
      </c>
      <c r="G264" s="139" t="s">
        <v>228</v>
      </c>
      <c r="H264" s="140">
        <v>7</v>
      </c>
      <c r="I264" s="141"/>
      <c r="J264" s="140">
        <f t="shared" si="80"/>
        <v>0</v>
      </c>
      <c r="K264" s="142"/>
      <c r="L264" s="28"/>
      <c r="M264" s="143" t="s">
        <v>1</v>
      </c>
      <c r="N264" s="144" t="s">
        <v>40</v>
      </c>
      <c r="P264" s="145">
        <f t="shared" si="81"/>
        <v>0</v>
      </c>
      <c r="Q264" s="145">
        <v>0</v>
      </c>
      <c r="R264" s="145">
        <f t="shared" si="82"/>
        <v>0</v>
      </c>
      <c r="S264" s="145">
        <v>6.8999999999999997E-4</v>
      </c>
      <c r="T264" s="146">
        <f t="shared" si="83"/>
        <v>4.8300000000000001E-3</v>
      </c>
      <c r="AR264" s="147" t="s">
        <v>195</v>
      </c>
      <c r="AT264" s="147" t="s">
        <v>132</v>
      </c>
      <c r="AU264" s="147" t="s">
        <v>137</v>
      </c>
      <c r="AY264" s="13" t="s">
        <v>130</v>
      </c>
      <c r="BE264" s="148">
        <f t="shared" si="84"/>
        <v>0</v>
      </c>
      <c r="BF264" s="148">
        <f t="shared" si="85"/>
        <v>0</v>
      </c>
      <c r="BG264" s="148">
        <f t="shared" si="86"/>
        <v>0</v>
      </c>
      <c r="BH264" s="148">
        <f t="shared" si="87"/>
        <v>0</v>
      </c>
      <c r="BI264" s="148">
        <f t="shared" si="88"/>
        <v>0</v>
      </c>
      <c r="BJ264" s="13" t="s">
        <v>137</v>
      </c>
      <c r="BK264" s="149">
        <f t="shared" si="89"/>
        <v>0</v>
      </c>
      <c r="BL264" s="13" t="s">
        <v>195</v>
      </c>
      <c r="BM264" s="147" t="s">
        <v>608</v>
      </c>
    </row>
    <row r="265" spans="2:65" s="1" customFormat="1" ht="24.25" customHeight="1">
      <c r="B265" s="135"/>
      <c r="C265" s="136" t="s">
        <v>609</v>
      </c>
      <c r="D265" s="136" t="s">
        <v>132</v>
      </c>
      <c r="E265" s="137" t="s">
        <v>610</v>
      </c>
      <c r="F265" s="138" t="s">
        <v>611</v>
      </c>
      <c r="G265" s="139" t="s">
        <v>322</v>
      </c>
      <c r="H265" s="140">
        <v>3</v>
      </c>
      <c r="I265" s="141"/>
      <c r="J265" s="140">
        <f t="shared" si="80"/>
        <v>0</v>
      </c>
      <c r="K265" s="142"/>
      <c r="L265" s="28"/>
      <c r="M265" s="143" t="s">
        <v>1</v>
      </c>
      <c r="N265" s="144" t="s">
        <v>40</v>
      </c>
      <c r="P265" s="145">
        <f t="shared" si="81"/>
        <v>0</v>
      </c>
      <c r="Q265" s="145">
        <v>2.7100000000000002E-3</v>
      </c>
      <c r="R265" s="145">
        <f t="shared" si="82"/>
        <v>8.1300000000000001E-3</v>
      </c>
      <c r="S265" s="145">
        <v>0</v>
      </c>
      <c r="T265" s="146">
        <f t="shared" si="83"/>
        <v>0</v>
      </c>
      <c r="AR265" s="147" t="s">
        <v>195</v>
      </c>
      <c r="AT265" s="147" t="s">
        <v>132</v>
      </c>
      <c r="AU265" s="147" t="s">
        <v>137</v>
      </c>
      <c r="AY265" s="13" t="s">
        <v>130</v>
      </c>
      <c r="BE265" s="148">
        <f t="shared" si="84"/>
        <v>0</v>
      </c>
      <c r="BF265" s="148">
        <f t="shared" si="85"/>
        <v>0</v>
      </c>
      <c r="BG265" s="148">
        <f t="shared" si="86"/>
        <v>0</v>
      </c>
      <c r="BH265" s="148">
        <f t="shared" si="87"/>
        <v>0</v>
      </c>
      <c r="BI265" s="148">
        <f t="shared" si="88"/>
        <v>0</v>
      </c>
      <c r="BJ265" s="13" t="s">
        <v>137</v>
      </c>
      <c r="BK265" s="149">
        <f t="shared" si="89"/>
        <v>0</v>
      </c>
      <c r="BL265" s="13" t="s">
        <v>195</v>
      </c>
      <c r="BM265" s="147" t="s">
        <v>612</v>
      </c>
    </row>
    <row r="266" spans="2:65" s="1" customFormat="1" ht="24.25" customHeight="1">
      <c r="B266" s="135"/>
      <c r="C266" s="136" t="s">
        <v>613</v>
      </c>
      <c r="D266" s="136" t="s">
        <v>132</v>
      </c>
      <c r="E266" s="137" t="s">
        <v>614</v>
      </c>
      <c r="F266" s="138" t="s">
        <v>615</v>
      </c>
      <c r="G266" s="139" t="s">
        <v>322</v>
      </c>
      <c r="H266" s="140">
        <v>7.2</v>
      </c>
      <c r="I266" s="141"/>
      <c r="J266" s="140">
        <f t="shared" si="80"/>
        <v>0</v>
      </c>
      <c r="K266" s="142"/>
      <c r="L266" s="28"/>
      <c r="M266" s="143" t="s">
        <v>1</v>
      </c>
      <c r="N266" s="144" t="s">
        <v>40</v>
      </c>
      <c r="P266" s="145">
        <f t="shared" si="81"/>
        <v>0</v>
      </c>
      <c r="Q266" s="145">
        <v>3.3899999999999998E-3</v>
      </c>
      <c r="R266" s="145">
        <f t="shared" si="82"/>
        <v>2.4407999999999999E-2</v>
      </c>
      <c r="S266" s="145">
        <v>0</v>
      </c>
      <c r="T266" s="146">
        <f t="shared" si="83"/>
        <v>0</v>
      </c>
      <c r="AR266" s="147" t="s">
        <v>195</v>
      </c>
      <c r="AT266" s="147" t="s">
        <v>132</v>
      </c>
      <c r="AU266" s="147" t="s">
        <v>137</v>
      </c>
      <c r="AY266" s="13" t="s">
        <v>130</v>
      </c>
      <c r="BE266" s="148">
        <f t="shared" si="84"/>
        <v>0</v>
      </c>
      <c r="BF266" s="148">
        <f t="shared" si="85"/>
        <v>0</v>
      </c>
      <c r="BG266" s="148">
        <f t="shared" si="86"/>
        <v>0</v>
      </c>
      <c r="BH266" s="148">
        <f t="shared" si="87"/>
        <v>0</v>
      </c>
      <c r="BI266" s="148">
        <f t="shared" si="88"/>
        <v>0</v>
      </c>
      <c r="BJ266" s="13" t="s">
        <v>137</v>
      </c>
      <c r="BK266" s="149">
        <f t="shared" si="89"/>
        <v>0</v>
      </c>
      <c r="BL266" s="13" t="s">
        <v>195</v>
      </c>
      <c r="BM266" s="147" t="s">
        <v>616</v>
      </c>
    </row>
    <row r="267" spans="2:65" s="1" customFormat="1" ht="24.25" customHeight="1">
      <c r="B267" s="135"/>
      <c r="C267" s="136" t="s">
        <v>617</v>
      </c>
      <c r="D267" s="136" t="s">
        <v>132</v>
      </c>
      <c r="E267" s="137" t="s">
        <v>618</v>
      </c>
      <c r="F267" s="138" t="s">
        <v>619</v>
      </c>
      <c r="G267" s="139" t="s">
        <v>322</v>
      </c>
      <c r="H267" s="140">
        <v>16.649999999999999</v>
      </c>
      <c r="I267" s="141"/>
      <c r="J267" s="140">
        <f t="shared" si="80"/>
        <v>0</v>
      </c>
      <c r="K267" s="142"/>
      <c r="L267" s="28"/>
      <c r="M267" s="143" t="s">
        <v>1</v>
      </c>
      <c r="N267" s="144" t="s">
        <v>40</v>
      </c>
      <c r="P267" s="145">
        <f t="shared" si="81"/>
        <v>0</v>
      </c>
      <c r="Q267" s="145">
        <v>2.0999999999999999E-3</v>
      </c>
      <c r="R267" s="145">
        <f t="shared" si="82"/>
        <v>3.4964999999999996E-2</v>
      </c>
      <c r="S267" s="145">
        <v>0</v>
      </c>
      <c r="T267" s="146">
        <f t="shared" si="83"/>
        <v>0</v>
      </c>
      <c r="AR267" s="147" t="s">
        <v>195</v>
      </c>
      <c r="AT267" s="147" t="s">
        <v>132</v>
      </c>
      <c r="AU267" s="147" t="s">
        <v>137</v>
      </c>
      <c r="AY267" s="13" t="s">
        <v>130</v>
      </c>
      <c r="BE267" s="148">
        <f t="shared" si="84"/>
        <v>0</v>
      </c>
      <c r="BF267" s="148">
        <f t="shared" si="85"/>
        <v>0</v>
      </c>
      <c r="BG267" s="148">
        <f t="shared" si="86"/>
        <v>0</v>
      </c>
      <c r="BH267" s="148">
        <f t="shared" si="87"/>
        <v>0</v>
      </c>
      <c r="BI267" s="148">
        <f t="shared" si="88"/>
        <v>0</v>
      </c>
      <c r="BJ267" s="13" t="s">
        <v>137</v>
      </c>
      <c r="BK267" s="149">
        <f t="shared" si="89"/>
        <v>0</v>
      </c>
      <c r="BL267" s="13" t="s">
        <v>195</v>
      </c>
      <c r="BM267" s="147" t="s">
        <v>620</v>
      </c>
    </row>
    <row r="268" spans="2:65" s="1" customFormat="1" ht="21.75" customHeight="1">
      <c r="B268" s="135"/>
      <c r="C268" s="136" t="s">
        <v>621</v>
      </c>
      <c r="D268" s="136" t="s">
        <v>132</v>
      </c>
      <c r="E268" s="137" t="s">
        <v>622</v>
      </c>
      <c r="F268" s="138" t="s">
        <v>623</v>
      </c>
      <c r="G268" s="139" t="s">
        <v>228</v>
      </c>
      <c r="H268" s="140">
        <v>12</v>
      </c>
      <c r="I268" s="141"/>
      <c r="J268" s="140">
        <f t="shared" si="80"/>
        <v>0</v>
      </c>
      <c r="K268" s="142"/>
      <c r="L268" s="28"/>
      <c r="M268" s="143" t="s">
        <v>1</v>
      </c>
      <c r="N268" s="144" t="s">
        <v>40</v>
      </c>
      <c r="P268" s="145">
        <f t="shared" si="81"/>
        <v>0</v>
      </c>
      <c r="Q268" s="145">
        <v>4.1599999999999997E-4</v>
      </c>
      <c r="R268" s="145">
        <f t="shared" si="82"/>
        <v>4.9919999999999999E-3</v>
      </c>
      <c r="S268" s="145">
        <v>0</v>
      </c>
      <c r="T268" s="146">
        <f t="shared" si="83"/>
        <v>0</v>
      </c>
      <c r="AR268" s="147" t="s">
        <v>195</v>
      </c>
      <c r="AT268" s="147" t="s">
        <v>132</v>
      </c>
      <c r="AU268" s="147" t="s">
        <v>137</v>
      </c>
      <c r="AY268" s="13" t="s">
        <v>130</v>
      </c>
      <c r="BE268" s="148">
        <f t="shared" si="84"/>
        <v>0</v>
      </c>
      <c r="BF268" s="148">
        <f t="shared" si="85"/>
        <v>0</v>
      </c>
      <c r="BG268" s="148">
        <f t="shared" si="86"/>
        <v>0</v>
      </c>
      <c r="BH268" s="148">
        <f t="shared" si="87"/>
        <v>0</v>
      </c>
      <c r="BI268" s="148">
        <f t="shared" si="88"/>
        <v>0</v>
      </c>
      <c r="BJ268" s="13" t="s">
        <v>137</v>
      </c>
      <c r="BK268" s="149">
        <f t="shared" si="89"/>
        <v>0</v>
      </c>
      <c r="BL268" s="13" t="s">
        <v>195</v>
      </c>
      <c r="BM268" s="147" t="s">
        <v>624</v>
      </c>
    </row>
    <row r="269" spans="2:65" s="1" customFormat="1" ht="24.25" customHeight="1">
      <c r="B269" s="135"/>
      <c r="C269" s="136" t="s">
        <v>625</v>
      </c>
      <c r="D269" s="136" t="s">
        <v>132</v>
      </c>
      <c r="E269" s="137" t="s">
        <v>626</v>
      </c>
      <c r="F269" s="138" t="s">
        <v>627</v>
      </c>
      <c r="G269" s="139" t="s">
        <v>228</v>
      </c>
      <c r="H269" s="140">
        <v>6</v>
      </c>
      <c r="I269" s="141"/>
      <c r="J269" s="140">
        <f t="shared" si="80"/>
        <v>0</v>
      </c>
      <c r="K269" s="142"/>
      <c r="L269" s="28"/>
      <c r="M269" s="143" t="s">
        <v>1</v>
      </c>
      <c r="N269" s="144" t="s">
        <v>40</v>
      </c>
      <c r="P269" s="145">
        <f t="shared" si="81"/>
        <v>0</v>
      </c>
      <c r="Q269" s="145">
        <v>4.1599999999999997E-4</v>
      </c>
      <c r="R269" s="145">
        <f t="shared" si="82"/>
        <v>2.496E-3</v>
      </c>
      <c r="S269" s="145">
        <v>0</v>
      </c>
      <c r="T269" s="146">
        <f t="shared" si="83"/>
        <v>0</v>
      </c>
      <c r="AR269" s="147" t="s">
        <v>195</v>
      </c>
      <c r="AT269" s="147" t="s">
        <v>132</v>
      </c>
      <c r="AU269" s="147" t="s">
        <v>137</v>
      </c>
      <c r="AY269" s="13" t="s">
        <v>130</v>
      </c>
      <c r="BE269" s="148">
        <f t="shared" si="84"/>
        <v>0</v>
      </c>
      <c r="BF269" s="148">
        <f t="shared" si="85"/>
        <v>0</v>
      </c>
      <c r="BG269" s="148">
        <f t="shared" si="86"/>
        <v>0</v>
      </c>
      <c r="BH269" s="148">
        <f t="shared" si="87"/>
        <v>0</v>
      </c>
      <c r="BI269" s="148">
        <f t="shared" si="88"/>
        <v>0</v>
      </c>
      <c r="BJ269" s="13" t="s">
        <v>137</v>
      </c>
      <c r="BK269" s="149">
        <f t="shared" si="89"/>
        <v>0</v>
      </c>
      <c r="BL269" s="13" t="s">
        <v>195</v>
      </c>
      <c r="BM269" s="147" t="s">
        <v>628</v>
      </c>
    </row>
    <row r="270" spans="2:65" s="1" customFormat="1" ht="24.25" customHeight="1">
      <c r="B270" s="135"/>
      <c r="C270" s="136" t="s">
        <v>629</v>
      </c>
      <c r="D270" s="136" t="s">
        <v>132</v>
      </c>
      <c r="E270" s="137" t="s">
        <v>630</v>
      </c>
      <c r="F270" s="138" t="s">
        <v>631</v>
      </c>
      <c r="G270" s="139" t="s">
        <v>322</v>
      </c>
      <c r="H270" s="140">
        <v>45.08</v>
      </c>
      <c r="I270" s="141"/>
      <c r="J270" s="140">
        <f t="shared" si="80"/>
        <v>0</v>
      </c>
      <c r="K270" s="142"/>
      <c r="L270" s="28"/>
      <c r="M270" s="143" t="s">
        <v>1</v>
      </c>
      <c r="N270" s="144" t="s">
        <v>40</v>
      </c>
      <c r="P270" s="145">
        <f t="shared" si="81"/>
        <v>0</v>
      </c>
      <c r="Q270" s="145">
        <v>1.6838300000000001E-3</v>
      </c>
      <c r="R270" s="145">
        <f t="shared" si="82"/>
        <v>7.5907056400000006E-2</v>
      </c>
      <c r="S270" s="145">
        <v>0</v>
      </c>
      <c r="T270" s="146">
        <f t="shared" si="83"/>
        <v>0</v>
      </c>
      <c r="AR270" s="147" t="s">
        <v>195</v>
      </c>
      <c r="AT270" s="147" t="s">
        <v>132</v>
      </c>
      <c r="AU270" s="147" t="s">
        <v>137</v>
      </c>
      <c r="AY270" s="13" t="s">
        <v>130</v>
      </c>
      <c r="BE270" s="148">
        <f t="shared" si="84"/>
        <v>0</v>
      </c>
      <c r="BF270" s="148">
        <f t="shared" si="85"/>
        <v>0</v>
      </c>
      <c r="BG270" s="148">
        <f t="shared" si="86"/>
        <v>0</v>
      </c>
      <c r="BH270" s="148">
        <f t="shared" si="87"/>
        <v>0</v>
      </c>
      <c r="BI270" s="148">
        <f t="shared" si="88"/>
        <v>0</v>
      </c>
      <c r="BJ270" s="13" t="s">
        <v>137</v>
      </c>
      <c r="BK270" s="149">
        <f t="shared" si="89"/>
        <v>0</v>
      </c>
      <c r="BL270" s="13" t="s">
        <v>195</v>
      </c>
      <c r="BM270" s="147" t="s">
        <v>632</v>
      </c>
    </row>
    <row r="271" spans="2:65" s="1" customFormat="1" ht="24.25" customHeight="1">
      <c r="B271" s="135"/>
      <c r="C271" s="136" t="s">
        <v>633</v>
      </c>
      <c r="D271" s="136" t="s">
        <v>132</v>
      </c>
      <c r="E271" s="137" t="s">
        <v>634</v>
      </c>
      <c r="F271" s="138" t="s">
        <v>635</v>
      </c>
      <c r="G271" s="139" t="s">
        <v>228</v>
      </c>
      <c r="H271" s="140">
        <v>6</v>
      </c>
      <c r="I271" s="141"/>
      <c r="J271" s="140">
        <f t="shared" si="80"/>
        <v>0</v>
      </c>
      <c r="K271" s="142"/>
      <c r="L271" s="28"/>
      <c r="M271" s="143" t="s">
        <v>1</v>
      </c>
      <c r="N271" s="144" t="s">
        <v>40</v>
      </c>
      <c r="P271" s="145">
        <f t="shared" si="81"/>
        <v>0</v>
      </c>
      <c r="Q271" s="145">
        <v>3.6259999999999998E-4</v>
      </c>
      <c r="R271" s="145">
        <f t="shared" si="82"/>
        <v>2.1755999999999998E-3</v>
      </c>
      <c r="S271" s="145">
        <v>0</v>
      </c>
      <c r="T271" s="146">
        <f t="shared" si="83"/>
        <v>0</v>
      </c>
      <c r="AR271" s="147" t="s">
        <v>195</v>
      </c>
      <c r="AT271" s="147" t="s">
        <v>132</v>
      </c>
      <c r="AU271" s="147" t="s">
        <v>137</v>
      </c>
      <c r="AY271" s="13" t="s">
        <v>130</v>
      </c>
      <c r="BE271" s="148">
        <f t="shared" si="84"/>
        <v>0</v>
      </c>
      <c r="BF271" s="148">
        <f t="shared" si="85"/>
        <v>0</v>
      </c>
      <c r="BG271" s="148">
        <f t="shared" si="86"/>
        <v>0</v>
      </c>
      <c r="BH271" s="148">
        <f t="shared" si="87"/>
        <v>0</v>
      </c>
      <c r="BI271" s="148">
        <f t="shared" si="88"/>
        <v>0</v>
      </c>
      <c r="BJ271" s="13" t="s">
        <v>137</v>
      </c>
      <c r="BK271" s="149">
        <f t="shared" si="89"/>
        <v>0</v>
      </c>
      <c r="BL271" s="13" t="s">
        <v>195</v>
      </c>
      <c r="BM271" s="147" t="s">
        <v>636</v>
      </c>
    </row>
    <row r="272" spans="2:65" s="1" customFormat="1" ht="24.25" customHeight="1">
      <c r="B272" s="135"/>
      <c r="C272" s="136" t="s">
        <v>637</v>
      </c>
      <c r="D272" s="136" t="s">
        <v>132</v>
      </c>
      <c r="E272" s="137" t="s">
        <v>638</v>
      </c>
      <c r="F272" s="138" t="s">
        <v>639</v>
      </c>
      <c r="G272" s="139" t="s">
        <v>426</v>
      </c>
      <c r="H272" s="141"/>
      <c r="I272" s="141"/>
      <c r="J272" s="140">
        <f t="shared" si="80"/>
        <v>0</v>
      </c>
      <c r="K272" s="142"/>
      <c r="L272" s="28"/>
      <c r="M272" s="143" t="s">
        <v>1</v>
      </c>
      <c r="N272" s="144" t="s">
        <v>40</v>
      </c>
      <c r="P272" s="145">
        <f t="shared" si="81"/>
        <v>0</v>
      </c>
      <c r="Q272" s="145">
        <v>0</v>
      </c>
      <c r="R272" s="145">
        <f t="shared" si="82"/>
        <v>0</v>
      </c>
      <c r="S272" s="145">
        <v>0</v>
      </c>
      <c r="T272" s="146">
        <f t="shared" si="83"/>
        <v>0</v>
      </c>
      <c r="AR272" s="147" t="s">
        <v>195</v>
      </c>
      <c r="AT272" s="147" t="s">
        <v>132</v>
      </c>
      <c r="AU272" s="147" t="s">
        <v>137</v>
      </c>
      <c r="AY272" s="13" t="s">
        <v>130</v>
      </c>
      <c r="BE272" s="148">
        <f t="shared" si="84"/>
        <v>0</v>
      </c>
      <c r="BF272" s="148">
        <f t="shared" si="85"/>
        <v>0</v>
      </c>
      <c r="BG272" s="148">
        <f t="shared" si="86"/>
        <v>0</v>
      </c>
      <c r="BH272" s="148">
        <f t="shared" si="87"/>
        <v>0</v>
      </c>
      <c r="BI272" s="148">
        <f t="shared" si="88"/>
        <v>0</v>
      </c>
      <c r="BJ272" s="13" t="s">
        <v>137</v>
      </c>
      <c r="BK272" s="149">
        <f t="shared" si="89"/>
        <v>0</v>
      </c>
      <c r="BL272" s="13" t="s">
        <v>195</v>
      </c>
      <c r="BM272" s="147" t="s">
        <v>640</v>
      </c>
    </row>
    <row r="273" spans="2:65" s="11" customFormat="1" ht="22.75" customHeight="1">
      <c r="B273" s="123"/>
      <c r="D273" s="124" t="s">
        <v>73</v>
      </c>
      <c r="E273" s="133" t="s">
        <v>641</v>
      </c>
      <c r="F273" s="133" t="s">
        <v>642</v>
      </c>
      <c r="I273" s="126"/>
      <c r="J273" s="134">
        <f>BK273</f>
        <v>0</v>
      </c>
      <c r="L273" s="123"/>
      <c r="M273" s="128"/>
      <c r="P273" s="129">
        <f>SUM(P274:P281)</f>
        <v>0</v>
      </c>
      <c r="R273" s="129">
        <f>SUM(R274:R281)</f>
        <v>6.1255740000000012</v>
      </c>
      <c r="T273" s="130">
        <f>SUM(T274:T281)</f>
        <v>0</v>
      </c>
      <c r="AR273" s="124" t="s">
        <v>137</v>
      </c>
      <c r="AT273" s="131" t="s">
        <v>73</v>
      </c>
      <c r="AU273" s="131" t="s">
        <v>82</v>
      </c>
      <c r="AY273" s="124" t="s">
        <v>130</v>
      </c>
      <c r="BK273" s="132">
        <f>SUM(BK274:BK281)</f>
        <v>0</v>
      </c>
    </row>
    <row r="274" spans="2:65" s="1" customFormat="1" ht="24.25" customHeight="1">
      <c r="B274" s="135"/>
      <c r="C274" s="136" t="s">
        <v>643</v>
      </c>
      <c r="D274" s="136" t="s">
        <v>132</v>
      </c>
      <c r="E274" s="137" t="s">
        <v>644</v>
      </c>
      <c r="F274" s="138" t="s">
        <v>645</v>
      </c>
      <c r="G274" s="139" t="s">
        <v>322</v>
      </c>
      <c r="H274" s="140">
        <v>5</v>
      </c>
      <c r="I274" s="141"/>
      <c r="J274" s="140">
        <f t="shared" ref="J274:J281" si="90">ROUND(I274*H274,3)</f>
        <v>0</v>
      </c>
      <c r="K274" s="142"/>
      <c r="L274" s="28"/>
      <c r="M274" s="143" t="s">
        <v>1</v>
      </c>
      <c r="N274" s="144" t="s">
        <v>40</v>
      </c>
      <c r="P274" s="145">
        <f t="shared" ref="P274:P281" si="91">O274*H274</f>
        <v>0</v>
      </c>
      <c r="Q274" s="145">
        <v>1.3999999999999999E-4</v>
      </c>
      <c r="R274" s="145">
        <f t="shared" ref="R274:R281" si="92">Q274*H274</f>
        <v>6.9999999999999988E-4</v>
      </c>
      <c r="S274" s="145">
        <v>0</v>
      </c>
      <c r="T274" s="146">
        <f t="shared" ref="T274:T281" si="93">S274*H274</f>
        <v>0</v>
      </c>
      <c r="AR274" s="147" t="s">
        <v>195</v>
      </c>
      <c r="AT274" s="147" t="s">
        <v>132</v>
      </c>
      <c r="AU274" s="147" t="s">
        <v>137</v>
      </c>
      <c r="AY274" s="13" t="s">
        <v>130</v>
      </c>
      <c r="BE274" s="148">
        <f t="shared" ref="BE274:BE281" si="94">IF(N274="základná",J274,0)</f>
        <v>0</v>
      </c>
      <c r="BF274" s="148">
        <f t="shared" ref="BF274:BF281" si="95">IF(N274="znížená",J274,0)</f>
        <v>0</v>
      </c>
      <c r="BG274" s="148">
        <f t="shared" ref="BG274:BG281" si="96">IF(N274="zákl. prenesená",J274,0)</f>
        <v>0</v>
      </c>
      <c r="BH274" s="148">
        <f t="shared" ref="BH274:BH281" si="97">IF(N274="zníž. prenesená",J274,0)</f>
        <v>0</v>
      </c>
      <c r="BI274" s="148">
        <f t="shared" ref="BI274:BI281" si="98">IF(N274="nulová",J274,0)</f>
        <v>0</v>
      </c>
      <c r="BJ274" s="13" t="s">
        <v>137</v>
      </c>
      <c r="BK274" s="149">
        <f t="shared" ref="BK274:BK281" si="99">ROUND(I274*H274,3)</f>
        <v>0</v>
      </c>
      <c r="BL274" s="13" t="s">
        <v>195</v>
      </c>
      <c r="BM274" s="147" t="s">
        <v>646</v>
      </c>
    </row>
    <row r="275" spans="2:65" s="1" customFormat="1" ht="24.25" customHeight="1">
      <c r="B275" s="135"/>
      <c r="C275" s="136" t="s">
        <v>647</v>
      </c>
      <c r="D275" s="136" t="s">
        <v>132</v>
      </c>
      <c r="E275" s="137" t="s">
        <v>648</v>
      </c>
      <c r="F275" s="138" t="s">
        <v>649</v>
      </c>
      <c r="G275" s="139" t="s">
        <v>322</v>
      </c>
      <c r="H275" s="140">
        <v>10</v>
      </c>
      <c r="I275" s="141"/>
      <c r="J275" s="140">
        <f t="shared" si="90"/>
        <v>0</v>
      </c>
      <c r="K275" s="142"/>
      <c r="L275" s="28"/>
      <c r="M275" s="143" t="s">
        <v>1</v>
      </c>
      <c r="N275" s="144" t="s">
        <v>40</v>
      </c>
      <c r="P275" s="145">
        <f t="shared" si="91"/>
        <v>0</v>
      </c>
      <c r="Q275" s="145">
        <v>1.2996000000000001E-2</v>
      </c>
      <c r="R275" s="145">
        <f t="shared" si="92"/>
        <v>0.12996000000000002</v>
      </c>
      <c r="S275" s="145">
        <v>0</v>
      </c>
      <c r="T275" s="146">
        <f t="shared" si="93"/>
        <v>0</v>
      </c>
      <c r="AR275" s="147" t="s">
        <v>195</v>
      </c>
      <c r="AT275" s="147" t="s">
        <v>132</v>
      </c>
      <c r="AU275" s="147" t="s">
        <v>137</v>
      </c>
      <c r="AY275" s="13" t="s">
        <v>130</v>
      </c>
      <c r="BE275" s="148">
        <f t="shared" si="94"/>
        <v>0</v>
      </c>
      <c r="BF275" s="148">
        <f t="shared" si="95"/>
        <v>0</v>
      </c>
      <c r="BG275" s="148">
        <f t="shared" si="96"/>
        <v>0</v>
      </c>
      <c r="BH275" s="148">
        <f t="shared" si="97"/>
        <v>0</v>
      </c>
      <c r="BI275" s="148">
        <f t="shared" si="98"/>
        <v>0</v>
      </c>
      <c r="BJ275" s="13" t="s">
        <v>137</v>
      </c>
      <c r="BK275" s="149">
        <f t="shared" si="99"/>
        <v>0</v>
      </c>
      <c r="BL275" s="13" t="s">
        <v>195</v>
      </c>
      <c r="BM275" s="147" t="s">
        <v>650</v>
      </c>
    </row>
    <row r="276" spans="2:65" s="1" customFormat="1" ht="24.25" customHeight="1">
      <c r="B276" s="135"/>
      <c r="C276" s="136" t="s">
        <v>651</v>
      </c>
      <c r="D276" s="136" t="s">
        <v>132</v>
      </c>
      <c r="E276" s="137" t="s">
        <v>652</v>
      </c>
      <c r="F276" s="138" t="s">
        <v>653</v>
      </c>
      <c r="G276" s="139" t="s">
        <v>181</v>
      </c>
      <c r="H276" s="140">
        <v>127.7</v>
      </c>
      <c r="I276" s="141"/>
      <c r="J276" s="140">
        <f t="shared" si="90"/>
        <v>0</v>
      </c>
      <c r="K276" s="142"/>
      <c r="L276" s="28"/>
      <c r="M276" s="143" t="s">
        <v>1</v>
      </c>
      <c r="N276" s="144" t="s">
        <v>40</v>
      </c>
      <c r="P276" s="145">
        <f t="shared" si="91"/>
        <v>0</v>
      </c>
      <c r="Q276" s="145">
        <v>4.4150000000000002E-2</v>
      </c>
      <c r="R276" s="145">
        <f t="shared" si="92"/>
        <v>5.6379550000000007</v>
      </c>
      <c r="S276" s="145">
        <v>0</v>
      </c>
      <c r="T276" s="146">
        <f t="shared" si="93"/>
        <v>0</v>
      </c>
      <c r="AR276" s="147" t="s">
        <v>195</v>
      </c>
      <c r="AT276" s="147" t="s">
        <v>132</v>
      </c>
      <c r="AU276" s="147" t="s">
        <v>137</v>
      </c>
      <c r="AY276" s="13" t="s">
        <v>130</v>
      </c>
      <c r="BE276" s="148">
        <f t="shared" si="94"/>
        <v>0</v>
      </c>
      <c r="BF276" s="148">
        <f t="shared" si="95"/>
        <v>0</v>
      </c>
      <c r="BG276" s="148">
        <f t="shared" si="96"/>
        <v>0</v>
      </c>
      <c r="BH276" s="148">
        <f t="shared" si="97"/>
        <v>0</v>
      </c>
      <c r="BI276" s="148">
        <f t="shared" si="98"/>
        <v>0</v>
      </c>
      <c r="BJ276" s="13" t="s">
        <v>137</v>
      </c>
      <c r="BK276" s="149">
        <f t="shared" si="99"/>
        <v>0</v>
      </c>
      <c r="BL276" s="13" t="s">
        <v>195</v>
      </c>
      <c r="BM276" s="147" t="s">
        <v>654</v>
      </c>
    </row>
    <row r="277" spans="2:65" s="1" customFormat="1" ht="16.5" customHeight="1">
      <c r="B277" s="135"/>
      <c r="C277" s="136" t="s">
        <v>655</v>
      </c>
      <c r="D277" s="136" t="s">
        <v>132</v>
      </c>
      <c r="E277" s="137" t="s">
        <v>656</v>
      </c>
      <c r="F277" s="138" t="s">
        <v>657</v>
      </c>
      <c r="G277" s="139" t="s">
        <v>322</v>
      </c>
      <c r="H277" s="140">
        <v>12</v>
      </c>
      <c r="I277" s="141"/>
      <c r="J277" s="140">
        <f t="shared" si="90"/>
        <v>0</v>
      </c>
      <c r="K277" s="142"/>
      <c r="L277" s="28"/>
      <c r="M277" s="143" t="s">
        <v>1</v>
      </c>
      <c r="N277" s="144" t="s">
        <v>40</v>
      </c>
      <c r="P277" s="145">
        <f t="shared" si="91"/>
        <v>0</v>
      </c>
      <c r="Q277" s="145">
        <v>1.8400000000000001E-3</v>
      </c>
      <c r="R277" s="145">
        <f t="shared" si="92"/>
        <v>2.2080000000000002E-2</v>
      </c>
      <c r="S277" s="145">
        <v>0</v>
      </c>
      <c r="T277" s="146">
        <f t="shared" si="93"/>
        <v>0</v>
      </c>
      <c r="AR277" s="147" t="s">
        <v>195</v>
      </c>
      <c r="AT277" s="147" t="s">
        <v>132</v>
      </c>
      <c r="AU277" s="147" t="s">
        <v>137</v>
      </c>
      <c r="AY277" s="13" t="s">
        <v>130</v>
      </c>
      <c r="BE277" s="148">
        <f t="shared" si="94"/>
        <v>0</v>
      </c>
      <c r="BF277" s="148">
        <f t="shared" si="95"/>
        <v>0</v>
      </c>
      <c r="BG277" s="148">
        <f t="shared" si="96"/>
        <v>0</v>
      </c>
      <c r="BH277" s="148">
        <f t="shared" si="97"/>
        <v>0</v>
      </c>
      <c r="BI277" s="148">
        <f t="shared" si="98"/>
        <v>0</v>
      </c>
      <c r="BJ277" s="13" t="s">
        <v>137</v>
      </c>
      <c r="BK277" s="149">
        <f t="shared" si="99"/>
        <v>0</v>
      </c>
      <c r="BL277" s="13" t="s">
        <v>195</v>
      </c>
      <c r="BM277" s="147" t="s">
        <v>658</v>
      </c>
    </row>
    <row r="278" spans="2:65" s="1" customFormat="1" ht="16.5" customHeight="1">
      <c r="B278" s="135"/>
      <c r="C278" s="136" t="s">
        <v>659</v>
      </c>
      <c r="D278" s="136" t="s">
        <v>132</v>
      </c>
      <c r="E278" s="137" t="s">
        <v>660</v>
      </c>
      <c r="F278" s="138" t="s">
        <v>661</v>
      </c>
      <c r="G278" s="139" t="s">
        <v>228</v>
      </c>
      <c r="H278" s="140">
        <v>45</v>
      </c>
      <c r="I278" s="141"/>
      <c r="J278" s="140">
        <f t="shared" si="90"/>
        <v>0</v>
      </c>
      <c r="K278" s="142"/>
      <c r="L278" s="28"/>
      <c r="M278" s="143" t="s">
        <v>1</v>
      </c>
      <c r="N278" s="144" t="s">
        <v>40</v>
      </c>
      <c r="P278" s="145">
        <f t="shared" si="91"/>
        <v>0</v>
      </c>
      <c r="Q278" s="145">
        <v>4.516E-3</v>
      </c>
      <c r="R278" s="145">
        <f t="shared" si="92"/>
        <v>0.20322000000000001</v>
      </c>
      <c r="S278" s="145">
        <v>0</v>
      </c>
      <c r="T278" s="146">
        <f t="shared" si="93"/>
        <v>0</v>
      </c>
      <c r="AR278" s="147" t="s">
        <v>195</v>
      </c>
      <c r="AT278" s="147" t="s">
        <v>132</v>
      </c>
      <c r="AU278" s="147" t="s">
        <v>137</v>
      </c>
      <c r="AY278" s="13" t="s">
        <v>130</v>
      </c>
      <c r="BE278" s="148">
        <f t="shared" si="94"/>
        <v>0</v>
      </c>
      <c r="BF278" s="148">
        <f t="shared" si="95"/>
        <v>0</v>
      </c>
      <c r="BG278" s="148">
        <f t="shared" si="96"/>
        <v>0</v>
      </c>
      <c r="BH278" s="148">
        <f t="shared" si="97"/>
        <v>0</v>
      </c>
      <c r="BI278" s="148">
        <f t="shared" si="98"/>
        <v>0</v>
      </c>
      <c r="BJ278" s="13" t="s">
        <v>137</v>
      </c>
      <c r="BK278" s="149">
        <f t="shared" si="99"/>
        <v>0</v>
      </c>
      <c r="BL278" s="13" t="s">
        <v>195</v>
      </c>
      <c r="BM278" s="147" t="s">
        <v>662</v>
      </c>
    </row>
    <row r="279" spans="2:65" s="1" customFormat="1" ht="33" customHeight="1">
      <c r="B279" s="135"/>
      <c r="C279" s="136" t="s">
        <v>663</v>
      </c>
      <c r="D279" s="136" t="s">
        <v>132</v>
      </c>
      <c r="E279" s="137" t="s">
        <v>664</v>
      </c>
      <c r="F279" s="138" t="s">
        <v>665</v>
      </c>
      <c r="G279" s="139" t="s">
        <v>322</v>
      </c>
      <c r="H279" s="140">
        <v>7.5</v>
      </c>
      <c r="I279" s="141"/>
      <c r="J279" s="140">
        <f t="shared" si="90"/>
        <v>0</v>
      </c>
      <c r="K279" s="142"/>
      <c r="L279" s="28"/>
      <c r="M279" s="143" t="s">
        <v>1</v>
      </c>
      <c r="N279" s="144" t="s">
        <v>40</v>
      </c>
      <c r="P279" s="145">
        <f t="shared" si="91"/>
        <v>0</v>
      </c>
      <c r="Q279" s="145">
        <v>1.4659999999999999E-2</v>
      </c>
      <c r="R279" s="145">
        <f t="shared" si="92"/>
        <v>0.10994999999999999</v>
      </c>
      <c r="S279" s="145">
        <v>0</v>
      </c>
      <c r="T279" s="146">
        <f t="shared" si="93"/>
        <v>0</v>
      </c>
      <c r="AR279" s="147" t="s">
        <v>195</v>
      </c>
      <c r="AT279" s="147" t="s">
        <v>132</v>
      </c>
      <c r="AU279" s="147" t="s">
        <v>137</v>
      </c>
      <c r="AY279" s="13" t="s">
        <v>130</v>
      </c>
      <c r="BE279" s="148">
        <f t="shared" si="94"/>
        <v>0</v>
      </c>
      <c r="BF279" s="148">
        <f t="shared" si="95"/>
        <v>0</v>
      </c>
      <c r="BG279" s="148">
        <f t="shared" si="96"/>
        <v>0</v>
      </c>
      <c r="BH279" s="148">
        <f t="shared" si="97"/>
        <v>0</v>
      </c>
      <c r="BI279" s="148">
        <f t="shared" si="98"/>
        <v>0</v>
      </c>
      <c r="BJ279" s="13" t="s">
        <v>137</v>
      </c>
      <c r="BK279" s="149">
        <f t="shared" si="99"/>
        <v>0</v>
      </c>
      <c r="BL279" s="13" t="s">
        <v>195</v>
      </c>
      <c r="BM279" s="147" t="s">
        <v>666</v>
      </c>
    </row>
    <row r="280" spans="2:65" s="1" customFormat="1" ht="24.25" customHeight="1">
      <c r="B280" s="135"/>
      <c r="C280" s="136" t="s">
        <v>667</v>
      </c>
      <c r="D280" s="136" t="s">
        <v>132</v>
      </c>
      <c r="E280" s="137" t="s">
        <v>668</v>
      </c>
      <c r="F280" s="138" t="s">
        <v>669</v>
      </c>
      <c r="G280" s="139" t="s">
        <v>181</v>
      </c>
      <c r="H280" s="140">
        <v>127.7</v>
      </c>
      <c r="I280" s="141"/>
      <c r="J280" s="140">
        <f t="shared" si="90"/>
        <v>0</v>
      </c>
      <c r="K280" s="142"/>
      <c r="L280" s="28"/>
      <c r="M280" s="143" t="s">
        <v>1</v>
      </c>
      <c r="N280" s="144" t="s">
        <v>40</v>
      </c>
      <c r="P280" s="145">
        <f t="shared" si="91"/>
        <v>0</v>
      </c>
      <c r="Q280" s="145">
        <v>1.7000000000000001E-4</v>
      </c>
      <c r="R280" s="145">
        <f t="shared" si="92"/>
        <v>2.1709000000000003E-2</v>
      </c>
      <c r="S280" s="145">
        <v>0</v>
      </c>
      <c r="T280" s="146">
        <f t="shared" si="93"/>
        <v>0</v>
      </c>
      <c r="AR280" s="147" t="s">
        <v>195</v>
      </c>
      <c r="AT280" s="147" t="s">
        <v>132</v>
      </c>
      <c r="AU280" s="147" t="s">
        <v>137</v>
      </c>
      <c r="AY280" s="13" t="s">
        <v>130</v>
      </c>
      <c r="BE280" s="148">
        <f t="shared" si="94"/>
        <v>0</v>
      </c>
      <c r="BF280" s="148">
        <f t="shared" si="95"/>
        <v>0</v>
      </c>
      <c r="BG280" s="148">
        <f t="shared" si="96"/>
        <v>0</v>
      </c>
      <c r="BH280" s="148">
        <f t="shared" si="97"/>
        <v>0</v>
      </c>
      <c r="BI280" s="148">
        <f t="shared" si="98"/>
        <v>0</v>
      </c>
      <c r="BJ280" s="13" t="s">
        <v>137</v>
      </c>
      <c r="BK280" s="149">
        <f t="shared" si="99"/>
        <v>0</v>
      </c>
      <c r="BL280" s="13" t="s">
        <v>195</v>
      </c>
      <c r="BM280" s="147" t="s">
        <v>670</v>
      </c>
    </row>
    <row r="281" spans="2:65" s="1" customFormat="1" ht="24.25" customHeight="1">
      <c r="B281" s="135"/>
      <c r="C281" s="136" t="s">
        <v>671</v>
      </c>
      <c r="D281" s="136" t="s">
        <v>132</v>
      </c>
      <c r="E281" s="137" t="s">
        <v>672</v>
      </c>
      <c r="F281" s="138" t="s">
        <v>673</v>
      </c>
      <c r="G281" s="139" t="s">
        <v>426</v>
      </c>
      <c r="H281" s="141"/>
      <c r="I281" s="141"/>
      <c r="J281" s="140">
        <f t="shared" si="90"/>
        <v>0</v>
      </c>
      <c r="K281" s="142"/>
      <c r="L281" s="28"/>
      <c r="M281" s="143" t="s">
        <v>1</v>
      </c>
      <c r="N281" s="144" t="s">
        <v>40</v>
      </c>
      <c r="P281" s="145">
        <f t="shared" si="91"/>
        <v>0</v>
      </c>
      <c r="Q281" s="145">
        <v>0</v>
      </c>
      <c r="R281" s="145">
        <f t="shared" si="92"/>
        <v>0</v>
      </c>
      <c r="S281" s="145">
        <v>0</v>
      </c>
      <c r="T281" s="146">
        <f t="shared" si="93"/>
        <v>0</v>
      </c>
      <c r="AR281" s="147" t="s">
        <v>195</v>
      </c>
      <c r="AT281" s="147" t="s">
        <v>132</v>
      </c>
      <c r="AU281" s="147" t="s">
        <v>137</v>
      </c>
      <c r="AY281" s="13" t="s">
        <v>130</v>
      </c>
      <c r="BE281" s="148">
        <f t="shared" si="94"/>
        <v>0</v>
      </c>
      <c r="BF281" s="148">
        <f t="shared" si="95"/>
        <v>0</v>
      </c>
      <c r="BG281" s="148">
        <f t="shared" si="96"/>
        <v>0</v>
      </c>
      <c r="BH281" s="148">
        <f t="shared" si="97"/>
        <v>0</v>
      </c>
      <c r="BI281" s="148">
        <f t="shared" si="98"/>
        <v>0</v>
      </c>
      <c r="BJ281" s="13" t="s">
        <v>137</v>
      </c>
      <c r="BK281" s="149">
        <f t="shared" si="99"/>
        <v>0</v>
      </c>
      <c r="BL281" s="13" t="s">
        <v>195</v>
      </c>
      <c r="BM281" s="147" t="s">
        <v>674</v>
      </c>
    </row>
    <row r="282" spans="2:65" s="11" customFormat="1" ht="22.75" customHeight="1">
      <c r="B282" s="123"/>
      <c r="D282" s="124" t="s">
        <v>73</v>
      </c>
      <c r="E282" s="133" t="s">
        <v>675</v>
      </c>
      <c r="F282" s="133" t="s">
        <v>676</v>
      </c>
      <c r="I282" s="126"/>
      <c r="J282" s="134">
        <f>BK282</f>
        <v>0</v>
      </c>
      <c r="L282" s="123"/>
      <c r="M282" s="128"/>
      <c r="P282" s="129">
        <f>SUM(P283:P289)</f>
        <v>0</v>
      </c>
      <c r="R282" s="129">
        <f>SUM(R283:R289)</f>
        <v>14.8614225</v>
      </c>
      <c r="T282" s="130">
        <f>SUM(T283:T289)</f>
        <v>0</v>
      </c>
      <c r="AR282" s="124" t="s">
        <v>137</v>
      </c>
      <c r="AT282" s="131" t="s">
        <v>73</v>
      </c>
      <c r="AU282" s="131" t="s">
        <v>82</v>
      </c>
      <c r="AY282" s="124" t="s">
        <v>130</v>
      </c>
      <c r="BK282" s="132">
        <f>SUM(BK283:BK289)</f>
        <v>0</v>
      </c>
    </row>
    <row r="283" spans="2:65" s="1" customFormat="1" ht="24.25" customHeight="1">
      <c r="B283" s="135"/>
      <c r="C283" s="136" t="s">
        <v>677</v>
      </c>
      <c r="D283" s="136" t="s">
        <v>132</v>
      </c>
      <c r="E283" s="137" t="s">
        <v>678</v>
      </c>
      <c r="F283" s="138" t="s">
        <v>679</v>
      </c>
      <c r="G283" s="139" t="s">
        <v>322</v>
      </c>
      <c r="H283" s="140">
        <v>69.974999999999994</v>
      </c>
      <c r="I283" s="141"/>
      <c r="J283" s="140">
        <f t="shared" ref="J283:J289" si="100">ROUND(I283*H283,3)</f>
        <v>0</v>
      </c>
      <c r="K283" s="142"/>
      <c r="L283" s="28"/>
      <c r="M283" s="143" t="s">
        <v>1</v>
      </c>
      <c r="N283" s="144" t="s">
        <v>40</v>
      </c>
      <c r="P283" s="145">
        <f t="shared" ref="P283:P289" si="101">O283*H283</f>
        <v>0</v>
      </c>
      <c r="Q283" s="145">
        <v>3.4299999999999999E-3</v>
      </c>
      <c r="R283" s="145">
        <f t="shared" ref="R283:R289" si="102">Q283*H283</f>
        <v>0.24001424999999998</v>
      </c>
      <c r="S283" s="145">
        <v>0</v>
      </c>
      <c r="T283" s="146">
        <f t="shared" ref="T283:T289" si="103">S283*H283</f>
        <v>0</v>
      </c>
      <c r="AR283" s="147" t="s">
        <v>195</v>
      </c>
      <c r="AT283" s="147" t="s">
        <v>132</v>
      </c>
      <c r="AU283" s="147" t="s">
        <v>137</v>
      </c>
      <c r="AY283" s="13" t="s">
        <v>130</v>
      </c>
      <c r="BE283" s="148">
        <f t="shared" ref="BE283:BE289" si="104">IF(N283="základná",J283,0)</f>
        <v>0</v>
      </c>
      <c r="BF283" s="148">
        <f t="shared" ref="BF283:BF289" si="105">IF(N283="znížená",J283,0)</f>
        <v>0</v>
      </c>
      <c r="BG283" s="148">
        <f t="shared" ref="BG283:BG289" si="106">IF(N283="zákl. prenesená",J283,0)</f>
        <v>0</v>
      </c>
      <c r="BH283" s="148">
        <f t="shared" ref="BH283:BH289" si="107">IF(N283="zníž. prenesená",J283,0)</f>
        <v>0</v>
      </c>
      <c r="BI283" s="148">
        <f t="shared" ref="BI283:BI289" si="108">IF(N283="nulová",J283,0)</f>
        <v>0</v>
      </c>
      <c r="BJ283" s="13" t="s">
        <v>137</v>
      </c>
      <c r="BK283" s="149">
        <f t="shared" ref="BK283:BK289" si="109">ROUND(I283*H283,3)</f>
        <v>0</v>
      </c>
      <c r="BL283" s="13" t="s">
        <v>195</v>
      </c>
      <c r="BM283" s="147" t="s">
        <v>680</v>
      </c>
    </row>
    <row r="284" spans="2:65" s="1" customFormat="1" ht="16.5" customHeight="1">
      <c r="B284" s="135"/>
      <c r="C284" s="150" t="s">
        <v>681</v>
      </c>
      <c r="D284" s="150" t="s">
        <v>325</v>
      </c>
      <c r="E284" s="151" t="s">
        <v>682</v>
      </c>
      <c r="F284" s="152" t="s">
        <v>683</v>
      </c>
      <c r="G284" s="153" t="s">
        <v>228</v>
      </c>
      <c r="H284" s="154">
        <v>242.56899999999999</v>
      </c>
      <c r="I284" s="155"/>
      <c r="J284" s="154">
        <f t="shared" si="100"/>
        <v>0</v>
      </c>
      <c r="K284" s="156"/>
      <c r="L284" s="157"/>
      <c r="M284" s="158" t="s">
        <v>1</v>
      </c>
      <c r="N284" s="159" t="s">
        <v>40</v>
      </c>
      <c r="P284" s="145">
        <f t="shared" si="101"/>
        <v>0</v>
      </c>
      <c r="Q284" s="145">
        <v>4.4999999999999999E-4</v>
      </c>
      <c r="R284" s="145">
        <f t="shared" si="102"/>
        <v>0.10915604999999999</v>
      </c>
      <c r="S284" s="145">
        <v>0</v>
      </c>
      <c r="T284" s="146">
        <f t="shared" si="103"/>
        <v>0</v>
      </c>
      <c r="AR284" s="147" t="s">
        <v>262</v>
      </c>
      <c r="AT284" s="147" t="s">
        <v>325</v>
      </c>
      <c r="AU284" s="147" t="s">
        <v>137</v>
      </c>
      <c r="AY284" s="13" t="s">
        <v>130</v>
      </c>
      <c r="BE284" s="148">
        <f t="shared" si="104"/>
        <v>0</v>
      </c>
      <c r="BF284" s="148">
        <f t="shared" si="105"/>
        <v>0</v>
      </c>
      <c r="BG284" s="148">
        <f t="shared" si="106"/>
        <v>0</v>
      </c>
      <c r="BH284" s="148">
        <f t="shared" si="107"/>
        <v>0</v>
      </c>
      <c r="BI284" s="148">
        <f t="shared" si="108"/>
        <v>0</v>
      </c>
      <c r="BJ284" s="13" t="s">
        <v>137</v>
      </c>
      <c r="BK284" s="149">
        <f t="shared" si="109"/>
        <v>0</v>
      </c>
      <c r="BL284" s="13" t="s">
        <v>195</v>
      </c>
      <c r="BM284" s="147" t="s">
        <v>684</v>
      </c>
    </row>
    <row r="285" spans="2:65" s="1" customFormat="1" ht="24.25" customHeight="1">
      <c r="B285" s="135"/>
      <c r="C285" s="136" t="s">
        <v>685</v>
      </c>
      <c r="D285" s="136" t="s">
        <v>132</v>
      </c>
      <c r="E285" s="137" t="s">
        <v>686</v>
      </c>
      <c r="F285" s="138" t="s">
        <v>687</v>
      </c>
      <c r="G285" s="139" t="s">
        <v>181</v>
      </c>
      <c r="H285" s="140">
        <v>86.15</v>
      </c>
      <c r="I285" s="141"/>
      <c r="J285" s="140">
        <f t="shared" si="100"/>
        <v>0</v>
      </c>
      <c r="K285" s="142"/>
      <c r="L285" s="28"/>
      <c r="M285" s="143" t="s">
        <v>1</v>
      </c>
      <c r="N285" s="144" t="s">
        <v>40</v>
      </c>
      <c r="P285" s="145">
        <f t="shared" si="101"/>
        <v>0</v>
      </c>
      <c r="Q285" s="145">
        <v>5.3580000000000003E-2</v>
      </c>
      <c r="R285" s="145">
        <f t="shared" si="102"/>
        <v>4.6159170000000005</v>
      </c>
      <c r="S285" s="145">
        <v>0</v>
      </c>
      <c r="T285" s="146">
        <f t="shared" si="103"/>
        <v>0</v>
      </c>
      <c r="AR285" s="147" t="s">
        <v>195</v>
      </c>
      <c r="AT285" s="147" t="s">
        <v>132</v>
      </c>
      <c r="AU285" s="147" t="s">
        <v>137</v>
      </c>
      <c r="AY285" s="13" t="s">
        <v>130</v>
      </c>
      <c r="BE285" s="148">
        <f t="shared" si="104"/>
        <v>0</v>
      </c>
      <c r="BF285" s="148">
        <f t="shared" si="105"/>
        <v>0</v>
      </c>
      <c r="BG285" s="148">
        <f t="shared" si="106"/>
        <v>0</v>
      </c>
      <c r="BH285" s="148">
        <f t="shared" si="107"/>
        <v>0</v>
      </c>
      <c r="BI285" s="148">
        <f t="shared" si="108"/>
        <v>0</v>
      </c>
      <c r="BJ285" s="13" t="s">
        <v>137</v>
      </c>
      <c r="BK285" s="149">
        <f t="shared" si="109"/>
        <v>0</v>
      </c>
      <c r="BL285" s="13" t="s">
        <v>195</v>
      </c>
      <c r="BM285" s="147" t="s">
        <v>688</v>
      </c>
    </row>
    <row r="286" spans="2:65" s="1" customFormat="1" ht="24.25" customHeight="1">
      <c r="B286" s="135"/>
      <c r="C286" s="150" t="s">
        <v>689</v>
      </c>
      <c r="D286" s="150" t="s">
        <v>325</v>
      </c>
      <c r="E286" s="151" t="s">
        <v>690</v>
      </c>
      <c r="F286" s="152" t="s">
        <v>691</v>
      </c>
      <c r="G286" s="153" t="s">
        <v>181</v>
      </c>
      <c r="H286" s="154">
        <v>89.596000000000004</v>
      </c>
      <c r="I286" s="155"/>
      <c r="J286" s="154">
        <f t="shared" si="100"/>
        <v>0</v>
      </c>
      <c r="K286" s="156"/>
      <c r="L286" s="157"/>
      <c r="M286" s="158" t="s">
        <v>1</v>
      </c>
      <c r="N286" s="159" t="s">
        <v>40</v>
      </c>
      <c r="P286" s="145">
        <f t="shared" si="101"/>
        <v>0</v>
      </c>
      <c r="Q286" s="145">
        <v>8.1000000000000003E-2</v>
      </c>
      <c r="R286" s="145">
        <f t="shared" si="102"/>
        <v>7.2572760000000009</v>
      </c>
      <c r="S286" s="145">
        <v>0</v>
      </c>
      <c r="T286" s="146">
        <f t="shared" si="103"/>
        <v>0</v>
      </c>
      <c r="AR286" s="147" t="s">
        <v>262</v>
      </c>
      <c r="AT286" s="147" t="s">
        <v>325</v>
      </c>
      <c r="AU286" s="147" t="s">
        <v>137</v>
      </c>
      <c r="AY286" s="13" t="s">
        <v>130</v>
      </c>
      <c r="BE286" s="148">
        <f t="shared" si="104"/>
        <v>0</v>
      </c>
      <c r="BF286" s="148">
        <f t="shared" si="105"/>
        <v>0</v>
      </c>
      <c r="BG286" s="148">
        <f t="shared" si="106"/>
        <v>0</v>
      </c>
      <c r="BH286" s="148">
        <f t="shared" si="107"/>
        <v>0</v>
      </c>
      <c r="BI286" s="148">
        <f t="shared" si="108"/>
        <v>0</v>
      </c>
      <c r="BJ286" s="13" t="s">
        <v>137</v>
      </c>
      <c r="BK286" s="149">
        <f t="shared" si="109"/>
        <v>0</v>
      </c>
      <c r="BL286" s="13" t="s">
        <v>195</v>
      </c>
      <c r="BM286" s="147" t="s">
        <v>692</v>
      </c>
    </row>
    <row r="287" spans="2:65" s="1" customFormat="1" ht="24.25" customHeight="1">
      <c r="B287" s="135"/>
      <c r="C287" s="136" t="s">
        <v>693</v>
      </c>
      <c r="D287" s="136" t="s">
        <v>132</v>
      </c>
      <c r="E287" s="137" t="s">
        <v>694</v>
      </c>
      <c r="F287" s="138" t="s">
        <v>695</v>
      </c>
      <c r="G287" s="139" t="s">
        <v>181</v>
      </c>
      <c r="H287" s="140">
        <v>113.91</v>
      </c>
      <c r="I287" s="141"/>
      <c r="J287" s="140">
        <f t="shared" si="100"/>
        <v>0</v>
      </c>
      <c r="K287" s="142"/>
      <c r="L287" s="28"/>
      <c r="M287" s="143" t="s">
        <v>1</v>
      </c>
      <c r="N287" s="144" t="s">
        <v>40</v>
      </c>
      <c r="P287" s="145">
        <f t="shared" si="101"/>
        <v>0</v>
      </c>
      <c r="Q287" s="145">
        <v>3.2000000000000002E-3</v>
      </c>
      <c r="R287" s="145">
        <f t="shared" si="102"/>
        <v>0.364512</v>
      </c>
      <c r="S287" s="145">
        <v>0</v>
      </c>
      <c r="T287" s="146">
        <f t="shared" si="103"/>
        <v>0</v>
      </c>
      <c r="AR287" s="147" t="s">
        <v>195</v>
      </c>
      <c r="AT287" s="147" t="s">
        <v>132</v>
      </c>
      <c r="AU287" s="147" t="s">
        <v>137</v>
      </c>
      <c r="AY287" s="13" t="s">
        <v>130</v>
      </c>
      <c r="BE287" s="148">
        <f t="shared" si="104"/>
        <v>0</v>
      </c>
      <c r="BF287" s="148">
        <f t="shared" si="105"/>
        <v>0</v>
      </c>
      <c r="BG287" s="148">
        <f t="shared" si="106"/>
        <v>0</v>
      </c>
      <c r="BH287" s="148">
        <f t="shared" si="107"/>
        <v>0</v>
      </c>
      <c r="BI287" s="148">
        <f t="shared" si="108"/>
        <v>0</v>
      </c>
      <c r="BJ287" s="13" t="s">
        <v>137</v>
      </c>
      <c r="BK287" s="149">
        <f t="shared" si="109"/>
        <v>0</v>
      </c>
      <c r="BL287" s="13" t="s">
        <v>195</v>
      </c>
      <c r="BM287" s="147" t="s">
        <v>696</v>
      </c>
    </row>
    <row r="288" spans="2:65" s="1" customFormat="1" ht="24.25" customHeight="1">
      <c r="B288" s="135"/>
      <c r="C288" s="150" t="s">
        <v>697</v>
      </c>
      <c r="D288" s="150" t="s">
        <v>325</v>
      </c>
      <c r="E288" s="151" t="s">
        <v>698</v>
      </c>
      <c r="F288" s="152" t="s">
        <v>699</v>
      </c>
      <c r="G288" s="153" t="s">
        <v>181</v>
      </c>
      <c r="H288" s="154">
        <v>118.46599999999999</v>
      </c>
      <c r="I288" s="155"/>
      <c r="J288" s="154">
        <f t="shared" si="100"/>
        <v>0</v>
      </c>
      <c r="K288" s="156"/>
      <c r="L288" s="157"/>
      <c r="M288" s="158" t="s">
        <v>1</v>
      </c>
      <c r="N288" s="159" t="s">
        <v>40</v>
      </c>
      <c r="P288" s="145">
        <f t="shared" si="101"/>
        <v>0</v>
      </c>
      <c r="Q288" s="145">
        <v>1.9199999999999998E-2</v>
      </c>
      <c r="R288" s="145">
        <f t="shared" si="102"/>
        <v>2.2745471999999998</v>
      </c>
      <c r="S288" s="145">
        <v>0</v>
      </c>
      <c r="T288" s="146">
        <f t="shared" si="103"/>
        <v>0</v>
      </c>
      <c r="AR288" s="147" t="s">
        <v>262</v>
      </c>
      <c r="AT288" s="147" t="s">
        <v>325</v>
      </c>
      <c r="AU288" s="147" t="s">
        <v>137</v>
      </c>
      <c r="AY288" s="13" t="s">
        <v>130</v>
      </c>
      <c r="BE288" s="148">
        <f t="shared" si="104"/>
        <v>0</v>
      </c>
      <c r="BF288" s="148">
        <f t="shared" si="105"/>
        <v>0</v>
      </c>
      <c r="BG288" s="148">
        <f t="shared" si="106"/>
        <v>0</v>
      </c>
      <c r="BH288" s="148">
        <f t="shared" si="107"/>
        <v>0</v>
      </c>
      <c r="BI288" s="148">
        <f t="shared" si="108"/>
        <v>0</v>
      </c>
      <c r="BJ288" s="13" t="s">
        <v>137</v>
      </c>
      <c r="BK288" s="149">
        <f t="shared" si="109"/>
        <v>0</v>
      </c>
      <c r="BL288" s="13" t="s">
        <v>195</v>
      </c>
      <c r="BM288" s="147" t="s">
        <v>700</v>
      </c>
    </row>
    <row r="289" spans="2:65" s="1" customFormat="1" ht="24.25" customHeight="1">
      <c r="B289" s="135"/>
      <c r="C289" s="136" t="s">
        <v>701</v>
      </c>
      <c r="D289" s="136" t="s">
        <v>132</v>
      </c>
      <c r="E289" s="137" t="s">
        <v>702</v>
      </c>
      <c r="F289" s="138" t="s">
        <v>703</v>
      </c>
      <c r="G289" s="139" t="s">
        <v>426</v>
      </c>
      <c r="H289" s="141"/>
      <c r="I289" s="141"/>
      <c r="J289" s="140">
        <f t="shared" si="100"/>
        <v>0</v>
      </c>
      <c r="K289" s="142"/>
      <c r="L289" s="28"/>
      <c r="M289" s="143" t="s">
        <v>1</v>
      </c>
      <c r="N289" s="144" t="s">
        <v>40</v>
      </c>
      <c r="P289" s="145">
        <f t="shared" si="101"/>
        <v>0</v>
      </c>
      <c r="Q289" s="145">
        <v>0</v>
      </c>
      <c r="R289" s="145">
        <f t="shared" si="102"/>
        <v>0</v>
      </c>
      <c r="S289" s="145">
        <v>0</v>
      </c>
      <c r="T289" s="146">
        <f t="shared" si="103"/>
        <v>0</v>
      </c>
      <c r="AR289" s="147" t="s">
        <v>195</v>
      </c>
      <c r="AT289" s="147" t="s">
        <v>132</v>
      </c>
      <c r="AU289" s="147" t="s">
        <v>137</v>
      </c>
      <c r="AY289" s="13" t="s">
        <v>130</v>
      </c>
      <c r="BE289" s="148">
        <f t="shared" si="104"/>
        <v>0</v>
      </c>
      <c r="BF289" s="148">
        <f t="shared" si="105"/>
        <v>0</v>
      </c>
      <c r="BG289" s="148">
        <f t="shared" si="106"/>
        <v>0</v>
      </c>
      <c r="BH289" s="148">
        <f t="shared" si="107"/>
        <v>0</v>
      </c>
      <c r="BI289" s="148">
        <f t="shared" si="108"/>
        <v>0</v>
      </c>
      <c r="BJ289" s="13" t="s">
        <v>137</v>
      </c>
      <c r="BK289" s="149">
        <f t="shared" si="109"/>
        <v>0</v>
      </c>
      <c r="BL289" s="13" t="s">
        <v>195</v>
      </c>
      <c r="BM289" s="147" t="s">
        <v>704</v>
      </c>
    </row>
    <row r="290" spans="2:65" s="11" customFormat="1" ht="22.75" customHeight="1">
      <c r="B290" s="123"/>
      <c r="D290" s="124" t="s">
        <v>73</v>
      </c>
      <c r="E290" s="133" t="s">
        <v>705</v>
      </c>
      <c r="F290" s="133" t="s">
        <v>706</v>
      </c>
      <c r="I290" s="126"/>
      <c r="J290" s="134">
        <f>BK290</f>
        <v>0</v>
      </c>
      <c r="L290" s="123"/>
      <c r="M290" s="128"/>
      <c r="P290" s="129">
        <f>SUM(P291:P297)</f>
        <v>0</v>
      </c>
      <c r="R290" s="129">
        <f>SUM(R291:R297)</f>
        <v>0.63374425000000001</v>
      </c>
      <c r="T290" s="130">
        <f>SUM(T291:T297)</f>
        <v>0</v>
      </c>
      <c r="AR290" s="124" t="s">
        <v>137</v>
      </c>
      <c r="AT290" s="131" t="s">
        <v>73</v>
      </c>
      <c r="AU290" s="131" t="s">
        <v>82</v>
      </c>
      <c r="AY290" s="124" t="s">
        <v>130</v>
      </c>
      <c r="BK290" s="132">
        <f>SUM(BK291:BK297)</f>
        <v>0</v>
      </c>
    </row>
    <row r="291" spans="2:65" s="1" customFormat="1" ht="24.25" customHeight="1">
      <c r="B291" s="135"/>
      <c r="C291" s="136" t="s">
        <v>707</v>
      </c>
      <c r="D291" s="136" t="s">
        <v>132</v>
      </c>
      <c r="E291" s="137" t="s">
        <v>708</v>
      </c>
      <c r="F291" s="138" t="s">
        <v>709</v>
      </c>
      <c r="G291" s="139" t="s">
        <v>181</v>
      </c>
      <c r="H291" s="140">
        <v>68.22</v>
      </c>
      <c r="I291" s="141"/>
      <c r="J291" s="140">
        <f t="shared" ref="J291:J297" si="110">ROUND(I291*H291,3)</f>
        <v>0</v>
      </c>
      <c r="K291" s="142"/>
      <c r="L291" s="28"/>
      <c r="M291" s="143" t="s">
        <v>1</v>
      </c>
      <c r="N291" s="144" t="s">
        <v>40</v>
      </c>
      <c r="P291" s="145">
        <f t="shared" ref="P291:P297" si="111">O291*H291</f>
        <v>0</v>
      </c>
      <c r="Q291" s="145">
        <v>2.9999999999999997E-4</v>
      </c>
      <c r="R291" s="145">
        <f t="shared" ref="R291:R297" si="112">Q291*H291</f>
        <v>2.0465999999999998E-2</v>
      </c>
      <c r="S291" s="145">
        <v>0</v>
      </c>
      <c r="T291" s="146">
        <f t="shared" ref="T291:T297" si="113">S291*H291</f>
        <v>0</v>
      </c>
      <c r="AR291" s="147" t="s">
        <v>195</v>
      </c>
      <c r="AT291" s="147" t="s">
        <v>132</v>
      </c>
      <c r="AU291" s="147" t="s">
        <v>137</v>
      </c>
      <c r="AY291" s="13" t="s">
        <v>130</v>
      </c>
      <c r="BE291" s="148">
        <f t="shared" ref="BE291:BE297" si="114">IF(N291="základná",J291,0)</f>
        <v>0</v>
      </c>
      <c r="BF291" s="148">
        <f t="shared" ref="BF291:BF297" si="115">IF(N291="znížená",J291,0)</f>
        <v>0</v>
      </c>
      <c r="BG291" s="148">
        <f t="shared" ref="BG291:BG297" si="116">IF(N291="zákl. prenesená",J291,0)</f>
        <v>0</v>
      </c>
      <c r="BH291" s="148">
        <f t="shared" ref="BH291:BH297" si="117">IF(N291="zníž. prenesená",J291,0)</f>
        <v>0</v>
      </c>
      <c r="BI291" s="148">
        <f t="shared" ref="BI291:BI297" si="118">IF(N291="nulová",J291,0)</f>
        <v>0</v>
      </c>
      <c r="BJ291" s="13" t="s">
        <v>137</v>
      </c>
      <c r="BK291" s="149">
        <f t="shared" ref="BK291:BK297" si="119">ROUND(I291*H291,3)</f>
        <v>0</v>
      </c>
      <c r="BL291" s="13" t="s">
        <v>195</v>
      </c>
      <c r="BM291" s="147" t="s">
        <v>710</v>
      </c>
    </row>
    <row r="292" spans="2:65" s="1" customFormat="1" ht="24.25" customHeight="1">
      <c r="B292" s="135"/>
      <c r="C292" s="150" t="s">
        <v>711</v>
      </c>
      <c r="D292" s="150" t="s">
        <v>325</v>
      </c>
      <c r="E292" s="151" t="s">
        <v>712</v>
      </c>
      <c r="F292" s="152" t="s">
        <v>713</v>
      </c>
      <c r="G292" s="153" t="s">
        <v>181</v>
      </c>
      <c r="H292" s="154">
        <v>70.266999999999996</v>
      </c>
      <c r="I292" s="155"/>
      <c r="J292" s="154">
        <f t="shared" si="110"/>
        <v>0</v>
      </c>
      <c r="K292" s="156"/>
      <c r="L292" s="157"/>
      <c r="M292" s="158" t="s">
        <v>1</v>
      </c>
      <c r="N292" s="159" t="s">
        <v>40</v>
      </c>
      <c r="P292" s="145">
        <f t="shared" si="111"/>
        <v>0</v>
      </c>
      <c r="Q292" s="145">
        <v>3.9500000000000004E-3</v>
      </c>
      <c r="R292" s="145">
        <f t="shared" si="112"/>
        <v>0.27755465000000001</v>
      </c>
      <c r="S292" s="145">
        <v>0</v>
      </c>
      <c r="T292" s="146">
        <f t="shared" si="113"/>
        <v>0</v>
      </c>
      <c r="AR292" s="147" t="s">
        <v>262</v>
      </c>
      <c r="AT292" s="147" t="s">
        <v>325</v>
      </c>
      <c r="AU292" s="147" t="s">
        <v>137</v>
      </c>
      <c r="AY292" s="13" t="s">
        <v>130</v>
      </c>
      <c r="BE292" s="148">
        <f t="shared" si="114"/>
        <v>0</v>
      </c>
      <c r="BF292" s="148">
        <f t="shared" si="115"/>
        <v>0</v>
      </c>
      <c r="BG292" s="148">
        <f t="shared" si="116"/>
        <v>0</v>
      </c>
      <c r="BH292" s="148">
        <f t="shared" si="117"/>
        <v>0</v>
      </c>
      <c r="BI292" s="148">
        <f t="shared" si="118"/>
        <v>0</v>
      </c>
      <c r="BJ292" s="13" t="s">
        <v>137</v>
      </c>
      <c r="BK292" s="149">
        <f t="shared" si="119"/>
        <v>0</v>
      </c>
      <c r="BL292" s="13" t="s">
        <v>195</v>
      </c>
      <c r="BM292" s="147" t="s">
        <v>714</v>
      </c>
    </row>
    <row r="293" spans="2:65" s="1" customFormat="1" ht="24.25" customHeight="1">
      <c r="B293" s="135"/>
      <c r="C293" s="136" t="s">
        <v>715</v>
      </c>
      <c r="D293" s="136" t="s">
        <v>132</v>
      </c>
      <c r="E293" s="137" t="s">
        <v>716</v>
      </c>
      <c r="F293" s="138" t="s">
        <v>717</v>
      </c>
      <c r="G293" s="139" t="s">
        <v>181</v>
      </c>
      <c r="H293" s="140">
        <v>5.3280000000000003</v>
      </c>
      <c r="I293" s="141"/>
      <c r="J293" s="140">
        <f t="shared" si="110"/>
        <v>0</v>
      </c>
      <c r="K293" s="142"/>
      <c r="L293" s="28"/>
      <c r="M293" s="143" t="s">
        <v>1</v>
      </c>
      <c r="N293" s="144" t="s">
        <v>40</v>
      </c>
      <c r="P293" s="145">
        <f t="shared" si="111"/>
        <v>0</v>
      </c>
      <c r="Q293" s="145">
        <v>2.9999999999999997E-4</v>
      </c>
      <c r="R293" s="145">
        <f t="shared" si="112"/>
        <v>1.5984E-3</v>
      </c>
      <c r="S293" s="145">
        <v>0</v>
      </c>
      <c r="T293" s="146">
        <f t="shared" si="113"/>
        <v>0</v>
      </c>
      <c r="AR293" s="147" t="s">
        <v>195</v>
      </c>
      <c r="AT293" s="147" t="s">
        <v>132</v>
      </c>
      <c r="AU293" s="147" t="s">
        <v>137</v>
      </c>
      <c r="AY293" s="13" t="s">
        <v>130</v>
      </c>
      <c r="BE293" s="148">
        <f t="shared" si="114"/>
        <v>0</v>
      </c>
      <c r="BF293" s="148">
        <f t="shared" si="115"/>
        <v>0</v>
      </c>
      <c r="BG293" s="148">
        <f t="shared" si="116"/>
        <v>0</v>
      </c>
      <c r="BH293" s="148">
        <f t="shared" si="117"/>
        <v>0</v>
      </c>
      <c r="BI293" s="148">
        <f t="shared" si="118"/>
        <v>0</v>
      </c>
      <c r="BJ293" s="13" t="s">
        <v>137</v>
      </c>
      <c r="BK293" s="149">
        <f t="shared" si="119"/>
        <v>0</v>
      </c>
      <c r="BL293" s="13" t="s">
        <v>195</v>
      </c>
      <c r="BM293" s="147" t="s">
        <v>718</v>
      </c>
    </row>
    <row r="294" spans="2:65" s="1" customFormat="1" ht="24.25" customHeight="1">
      <c r="B294" s="135"/>
      <c r="C294" s="150" t="s">
        <v>719</v>
      </c>
      <c r="D294" s="150" t="s">
        <v>325</v>
      </c>
      <c r="E294" s="151" t="s">
        <v>712</v>
      </c>
      <c r="F294" s="152" t="s">
        <v>713</v>
      </c>
      <c r="G294" s="153" t="s">
        <v>181</v>
      </c>
      <c r="H294" s="154">
        <v>5.4880000000000004</v>
      </c>
      <c r="I294" s="155"/>
      <c r="J294" s="154">
        <f t="shared" si="110"/>
        <v>0</v>
      </c>
      <c r="K294" s="156"/>
      <c r="L294" s="157"/>
      <c r="M294" s="158" t="s">
        <v>1</v>
      </c>
      <c r="N294" s="159" t="s">
        <v>40</v>
      </c>
      <c r="P294" s="145">
        <f t="shared" si="111"/>
        <v>0</v>
      </c>
      <c r="Q294" s="145">
        <v>3.9500000000000004E-3</v>
      </c>
      <c r="R294" s="145">
        <f t="shared" si="112"/>
        <v>2.1677600000000005E-2</v>
      </c>
      <c r="S294" s="145">
        <v>0</v>
      </c>
      <c r="T294" s="146">
        <f t="shared" si="113"/>
        <v>0</v>
      </c>
      <c r="AR294" s="147" t="s">
        <v>262</v>
      </c>
      <c r="AT294" s="147" t="s">
        <v>325</v>
      </c>
      <c r="AU294" s="147" t="s">
        <v>137</v>
      </c>
      <c r="AY294" s="13" t="s">
        <v>130</v>
      </c>
      <c r="BE294" s="148">
        <f t="shared" si="114"/>
        <v>0</v>
      </c>
      <c r="BF294" s="148">
        <f t="shared" si="115"/>
        <v>0</v>
      </c>
      <c r="BG294" s="148">
        <f t="shared" si="116"/>
        <v>0</v>
      </c>
      <c r="BH294" s="148">
        <f t="shared" si="117"/>
        <v>0</v>
      </c>
      <c r="BI294" s="148">
        <f t="shared" si="118"/>
        <v>0</v>
      </c>
      <c r="BJ294" s="13" t="s">
        <v>137</v>
      </c>
      <c r="BK294" s="149">
        <f t="shared" si="119"/>
        <v>0</v>
      </c>
      <c r="BL294" s="13" t="s">
        <v>195</v>
      </c>
      <c r="BM294" s="147" t="s">
        <v>720</v>
      </c>
    </row>
    <row r="295" spans="2:65" s="1" customFormat="1" ht="24.25" customHeight="1">
      <c r="B295" s="135"/>
      <c r="C295" s="136" t="s">
        <v>721</v>
      </c>
      <c r="D295" s="136" t="s">
        <v>132</v>
      </c>
      <c r="E295" s="137" t="s">
        <v>722</v>
      </c>
      <c r="F295" s="138" t="s">
        <v>723</v>
      </c>
      <c r="G295" s="139" t="s">
        <v>181</v>
      </c>
      <c r="H295" s="140">
        <v>68.22</v>
      </c>
      <c r="I295" s="141"/>
      <c r="J295" s="140">
        <f t="shared" si="110"/>
        <v>0</v>
      </c>
      <c r="K295" s="142"/>
      <c r="L295" s="28"/>
      <c r="M295" s="143" t="s">
        <v>1</v>
      </c>
      <c r="N295" s="144" t="s">
        <v>40</v>
      </c>
      <c r="P295" s="145">
        <f t="shared" si="111"/>
        <v>0</v>
      </c>
      <c r="Q295" s="145">
        <v>8.0000000000000007E-5</v>
      </c>
      <c r="R295" s="145">
        <f t="shared" si="112"/>
        <v>5.4576E-3</v>
      </c>
      <c r="S295" s="145">
        <v>0</v>
      </c>
      <c r="T295" s="146">
        <f t="shared" si="113"/>
        <v>0</v>
      </c>
      <c r="AR295" s="147" t="s">
        <v>195</v>
      </c>
      <c r="AT295" s="147" t="s">
        <v>132</v>
      </c>
      <c r="AU295" s="147" t="s">
        <v>137</v>
      </c>
      <c r="AY295" s="13" t="s">
        <v>130</v>
      </c>
      <c r="BE295" s="148">
        <f t="shared" si="114"/>
        <v>0</v>
      </c>
      <c r="BF295" s="148">
        <f t="shared" si="115"/>
        <v>0</v>
      </c>
      <c r="BG295" s="148">
        <f t="shared" si="116"/>
        <v>0</v>
      </c>
      <c r="BH295" s="148">
        <f t="shared" si="117"/>
        <v>0</v>
      </c>
      <c r="BI295" s="148">
        <f t="shared" si="118"/>
        <v>0</v>
      </c>
      <c r="BJ295" s="13" t="s">
        <v>137</v>
      </c>
      <c r="BK295" s="149">
        <f t="shared" si="119"/>
        <v>0</v>
      </c>
      <c r="BL295" s="13" t="s">
        <v>195</v>
      </c>
      <c r="BM295" s="147" t="s">
        <v>724</v>
      </c>
    </row>
    <row r="296" spans="2:65" s="1" customFormat="1" ht="21.75" customHeight="1">
      <c r="B296" s="135"/>
      <c r="C296" s="136" t="s">
        <v>725</v>
      </c>
      <c r="D296" s="136" t="s">
        <v>132</v>
      </c>
      <c r="E296" s="137" t="s">
        <v>726</v>
      </c>
      <c r="F296" s="138" t="s">
        <v>727</v>
      </c>
      <c r="G296" s="139" t="s">
        <v>181</v>
      </c>
      <c r="H296" s="140">
        <v>68.22</v>
      </c>
      <c r="I296" s="141"/>
      <c r="J296" s="140">
        <f t="shared" si="110"/>
        <v>0</v>
      </c>
      <c r="K296" s="142"/>
      <c r="L296" s="28"/>
      <c r="M296" s="143" t="s">
        <v>1</v>
      </c>
      <c r="N296" s="144" t="s">
        <v>40</v>
      </c>
      <c r="P296" s="145">
        <f t="shared" si="111"/>
        <v>0</v>
      </c>
      <c r="Q296" s="145">
        <v>4.4999999999999997E-3</v>
      </c>
      <c r="R296" s="145">
        <f t="shared" si="112"/>
        <v>0.30698999999999999</v>
      </c>
      <c r="S296" s="145">
        <v>0</v>
      </c>
      <c r="T296" s="146">
        <f t="shared" si="113"/>
        <v>0</v>
      </c>
      <c r="AR296" s="147" t="s">
        <v>195</v>
      </c>
      <c r="AT296" s="147" t="s">
        <v>132</v>
      </c>
      <c r="AU296" s="147" t="s">
        <v>137</v>
      </c>
      <c r="AY296" s="13" t="s">
        <v>130</v>
      </c>
      <c r="BE296" s="148">
        <f t="shared" si="114"/>
        <v>0</v>
      </c>
      <c r="BF296" s="148">
        <f t="shared" si="115"/>
        <v>0</v>
      </c>
      <c r="BG296" s="148">
        <f t="shared" si="116"/>
        <v>0</v>
      </c>
      <c r="BH296" s="148">
        <f t="shared" si="117"/>
        <v>0</v>
      </c>
      <c r="BI296" s="148">
        <f t="shared" si="118"/>
        <v>0</v>
      </c>
      <c r="BJ296" s="13" t="s">
        <v>137</v>
      </c>
      <c r="BK296" s="149">
        <f t="shared" si="119"/>
        <v>0</v>
      </c>
      <c r="BL296" s="13" t="s">
        <v>195</v>
      </c>
      <c r="BM296" s="147" t="s">
        <v>728</v>
      </c>
    </row>
    <row r="297" spans="2:65" s="1" customFormat="1" ht="24.25" customHeight="1">
      <c r="B297" s="135"/>
      <c r="C297" s="136" t="s">
        <v>729</v>
      </c>
      <c r="D297" s="136" t="s">
        <v>132</v>
      </c>
      <c r="E297" s="137" t="s">
        <v>730</v>
      </c>
      <c r="F297" s="138" t="s">
        <v>731</v>
      </c>
      <c r="G297" s="139" t="s">
        <v>426</v>
      </c>
      <c r="H297" s="141"/>
      <c r="I297" s="141"/>
      <c r="J297" s="140">
        <f t="shared" si="110"/>
        <v>0</v>
      </c>
      <c r="K297" s="142"/>
      <c r="L297" s="28"/>
      <c r="M297" s="143" t="s">
        <v>1</v>
      </c>
      <c r="N297" s="144" t="s">
        <v>40</v>
      </c>
      <c r="P297" s="145">
        <f t="shared" si="111"/>
        <v>0</v>
      </c>
      <c r="Q297" s="145">
        <v>0</v>
      </c>
      <c r="R297" s="145">
        <f t="shared" si="112"/>
        <v>0</v>
      </c>
      <c r="S297" s="145">
        <v>0</v>
      </c>
      <c r="T297" s="146">
        <f t="shared" si="113"/>
        <v>0</v>
      </c>
      <c r="AR297" s="147" t="s">
        <v>195</v>
      </c>
      <c r="AT297" s="147" t="s">
        <v>132</v>
      </c>
      <c r="AU297" s="147" t="s">
        <v>137</v>
      </c>
      <c r="AY297" s="13" t="s">
        <v>130</v>
      </c>
      <c r="BE297" s="148">
        <f t="shared" si="114"/>
        <v>0</v>
      </c>
      <c r="BF297" s="148">
        <f t="shared" si="115"/>
        <v>0</v>
      </c>
      <c r="BG297" s="148">
        <f t="shared" si="116"/>
        <v>0</v>
      </c>
      <c r="BH297" s="148">
        <f t="shared" si="117"/>
        <v>0</v>
      </c>
      <c r="BI297" s="148">
        <f t="shared" si="118"/>
        <v>0</v>
      </c>
      <c r="BJ297" s="13" t="s">
        <v>137</v>
      </c>
      <c r="BK297" s="149">
        <f t="shared" si="119"/>
        <v>0</v>
      </c>
      <c r="BL297" s="13" t="s">
        <v>195</v>
      </c>
      <c r="BM297" s="147" t="s">
        <v>732</v>
      </c>
    </row>
    <row r="298" spans="2:65" s="11" customFormat="1" ht="22.75" customHeight="1">
      <c r="B298" s="123"/>
      <c r="D298" s="124" t="s">
        <v>73</v>
      </c>
      <c r="E298" s="133" t="s">
        <v>733</v>
      </c>
      <c r="F298" s="133" t="s">
        <v>734</v>
      </c>
      <c r="I298" s="126"/>
      <c r="J298" s="134">
        <f>BK298</f>
        <v>0</v>
      </c>
      <c r="L298" s="123"/>
      <c r="M298" s="128"/>
      <c r="P298" s="129">
        <f>SUM(P299:P301)</f>
        <v>0</v>
      </c>
      <c r="R298" s="129">
        <f>SUM(R299:R301)</f>
        <v>1.0950964000000001</v>
      </c>
      <c r="T298" s="130">
        <f>SUM(T299:T301)</f>
        <v>0</v>
      </c>
      <c r="AR298" s="124" t="s">
        <v>137</v>
      </c>
      <c r="AT298" s="131" t="s">
        <v>73</v>
      </c>
      <c r="AU298" s="131" t="s">
        <v>82</v>
      </c>
      <c r="AY298" s="124" t="s">
        <v>130</v>
      </c>
      <c r="BK298" s="132">
        <f>SUM(BK299:BK301)</f>
        <v>0</v>
      </c>
    </row>
    <row r="299" spans="2:65" s="1" customFormat="1" ht="33" customHeight="1">
      <c r="B299" s="135"/>
      <c r="C299" s="136" t="s">
        <v>735</v>
      </c>
      <c r="D299" s="136" t="s">
        <v>132</v>
      </c>
      <c r="E299" s="137" t="s">
        <v>736</v>
      </c>
      <c r="F299" s="138" t="s">
        <v>737</v>
      </c>
      <c r="G299" s="139" t="s">
        <v>181</v>
      </c>
      <c r="H299" s="140">
        <v>48.14</v>
      </c>
      <c r="I299" s="141"/>
      <c r="J299" s="140">
        <f>ROUND(I299*H299,3)</f>
        <v>0</v>
      </c>
      <c r="K299" s="142"/>
      <c r="L299" s="28"/>
      <c r="M299" s="143" t="s">
        <v>1</v>
      </c>
      <c r="N299" s="144" t="s">
        <v>40</v>
      </c>
      <c r="P299" s="145">
        <f>O299*H299</f>
        <v>0</v>
      </c>
      <c r="Q299" s="145">
        <v>2.7799999999999999E-3</v>
      </c>
      <c r="R299" s="145">
        <f>Q299*H299</f>
        <v>0.13382920000000001</v>
      </c>
      <c r="S299" s="145">
        <v>0</v>
      </c>
      <c r="T299" s="146">
        <f>S299*H299</f>
        <v>0</v>
      </c>
      <c r="AR299" s="147" t="s">
        <v>195</v>
      </c>
      <c r="AT299" s="147" t="s">
        <v>132</v>
      </c>
      <c r="AU299" s="147" t="s">
        <v>137</v>
      </c>
      <c r="AY299" s="13" t="s">
        <v>130</v>
      </c>
      <c r="BE299" s="148">
        <f>IF(N299="základná",J299,0)</f>
        <v>0</v>
      </c>
      <c r="BF299" s="148">
        <f>IF(N299="znížená",J299,0)</f>
        <v>0</v>
      </c>
      <c r="BG299" s="148">
        <f>IF(N299="zákl. prenesená",J299,0)</f>
        <v>0</v>
      </c>
      <c r="BH299" s="148">
        <f>IF(N299="zníž. prenesená",J299,0)</f>
        <v>0</v>
      </c>
      <c r="BI299" s="148">
        <f>IF(N299="nulová",J299,0)</f>
        <v>0</v>
      </c>
      <c r="BJ299" s="13" t="s">
        <v>137</v>
      </c>
      <c r="BK299" s="149">
        <f>ROUND(I299*H299,3)</f>
        <v>0</v>
      </c>
      <c r="BL299" s="13" t="s">
        <v>195</v>
      </c>
      <c r="BM299" s="147" t="s">
        <v>738</v>
      </c>
    </row>
    <row r="300" spans="2:65" s="1" customFormat="1" ht="24.25" customHeight="1">
      <c r="B300" s="135"/>
      <c r="C300" s="150" t="s">
        <v>739</v>
      </c>
      <c r="D300" s="150" t="s">
        <v>325</v>
      </c>
      <c r="E300" s="151" t="s">
        <v>698</v>
      </c>
      <c r="F300" s="152" t="s">
        <v>699</v>
      </c>
      <c r="G300" s="153" t="s">
        <v>181</v>
      </c>
      <c r="H300" s="154">
        <v>50.066000000000003</v>
      </c>
      <c r="I300" s="155"/>
      <c r="J300" s="154">
        <f>ROUND(I300*H300,3)</f>
        <v>0</v>
      </c>
      <c r="K300" s="156"/>
      <c r="L300" s="157"/>
      <c r="M300" s="158" t="s">
        <v>1</v>
      </c>
      <c r="N300" s="159" t="s">
        <v>40</v>
      </c>
      <c r="P300" s="145">
        <f>O300*H300</f>
        <v>0</v>
      </c>
      <c r="Q300" s="145">
        <v>1.9199999999999998E-2</v>
      </c>
      <c r="R300" s="145">
        <f>Q300*H300</f>
        <v>0.96126719999999999</v>
      </c>
      <c r="S300" s="145">
        <v>0</v>
      </c>
      <c r="T300" s="146">
        <f>S300*H300</f>
        <v>0</v>
      </c>
      <c r="AR300" s="147" t="s">
        <v>262</v>
      </c>
      <c r="AT300" s="147" t="s">
        <v>325</v>
      </c>
      <c r="AU300" s="147" t="s">
        <v>137</v>
      </c>
      <c r="AY300" s="13" t="s">
        <v>130</v>
      </c>
      <c r="BE300" s="148">
        <f>IF(N300="základná",J300,0)</f>
        <v>0</v>
      </c>
      <c r="BF300" s="148">
        <f>IF(N300="znížená",J300,0)</f>
        <v>0</v>
      </c>
      <c r="BG300" s="148">
        <f>IF(N300="zákl. prenesená",J300,0)</f>
        <v>0</v>
      </c>
      <c r="BH300" s="148">
        <f>IF(N300="zníž. prenesená",J300,0)</f>
        <v>0</v>
      </c>
      <c r="BI300" s="148">
        <f>IF(N300="nulová",J300,0)</f>
        <v>0</v>
      </c>
      <c r="BJ300" s="13" t="s">
        <v>137</v>
      </c>
      <c r="BK300" s="149">
        <f>ROUND(I300*H300,3)</f>
        <v>0</v>
      </c>
      <c r="BL300" s="13" t="s">
        <v>195</v>
      </c>
      <c r="BM300" s="147" t="s">
        <v>740</v>
      </c>
    </row>
    <row r="301" spans="2:65" s="1" customFormat="1" ht="24.25" customHeight="1">
      <c r="B301" s="135"/>
      <c r="C301" s="136" t="s">
        <v>741</v>
      </c>
      <c r="D301" s="136" t="s">
        <v>132</v>
      </c>
      <c r="E301" s="137" t="s">
        <v>742</v>
      </c>
      <c r="F301" s="138" t="s">
        <v>743</v>
      </c>
      <c r="G301" s="139" t="s">
        <v>426</v>
      </c>
      <c r="H301" s="141"/>
      <c r="I301" s="141"/>
      <c r="J301" s="140">
        <f>ROUND(I301*H301,3)</f>
        <v>0</v>
      </c>
      <c r="K301" s="142"/>
      <c r="L301" s="28"/>
      <c r="M301" s="143" t="s">
        <v>1</v>
      </c>
      <c r="N301" s="144" t="s">
        <v>40</v>
      </c>
      <c r="P301" s="145">
        <f>O301*H301</f>
        <v>0</v>
      </c>
      <c r="Q301" s="145">
        <v>0</v>
      </c>
      <c r="R301" s="145">
        <f>Q301*H301</f>
        <v>0</v>
      </c>
      <c r="S301" s="145">
        <v>0</v>
      </c>
      <c r="T301" s="146">
        <f>S301*H301</f>
        <v>0</v>
      </c>
      <c r="AR301" s="147" t="s">
        <v>195</v>
      </c>
      <c r="AT301" s="147" t="s">
        <v>132</v>
      </c>
      <c r="AU301" s="147" t="s">
        <v>137</v>
      </c>
      <c r="AY301" s="13" t="s">
        <v>130</v>
      </c>
      <c r="BE301" s="148">
        <f>IF(N301="základná",J301,0)</f>
        <v>0</v>
      </c>
      <c r="BF301" s="148">
        <f>IF(N301="znížená",J301,0)</f>
        <v>0</v>
      </c>
      <c r="BG301" s="148">
        <f>IF(N301="zákl. prenesená",J301,0)</f>
        <v>0</v>
      </c>
      <c r="BH301" s="148">
        <f>IF(N301="zníž. prenesená",J301,0)</f>
        <v>0</v>
      </c>
      <c r="BI301" s="148">
        <f>IF(N301="nulová",J301,0)</f>
        <v>0</v>
      </c>
      <c r="BJ301" s="13" t="s">
        <v>137</v>
      </c>
      <c r="BK301" s="149">
        <f>ROUND(I301*H301,3)</f>
        <v>0</v>
      </c>
      <c r="BL301" s="13" t="s">
        <v>195</v>
      </c>
      <c r="BM301" s="147" t="s">
        <v>744</v>
      </c>
    </row>
    <row r="302" spans="2:65" s="11" customFormat="1" ht="22.75" customHeight="1">
      <c r="B302" s="123"/>
      <c r="D302" s="124" t="s">
        <v>73</v>
      </c>
      <c r="E302" s="133" t="s">
        <v>745</v>
      </c>
      <c r="F302" s="133" t="s">
        <v>746</v>
      </c>
      <c r="I302" s="126"/>
      <c r="J302" s="134">
        <f>BK302</f>
        <v>0</v>
      </c>
      <c r="L302" s="123"/>
      <c r="M302" s="128"/>
      <c r="P302" s="129">
        <f>SUM(P303:P304)</f>
        <v>0</v>
      </c>
      <c r="R302" s="129">
        <f>SUM(R303:R304)</f>
        <v>0.276393</v>
      </c>
      <c r="T302" s="130">
        <f>SUM(T303:T304)</f>
        <v>0</v>
      </c>
      <c r="AR302" s="124" t="s">
        <v>137</v>
      </c>
      <c r="AT302" s="131" t="s">
        <v>73</v>
      </c>
      <c r="AU302" s="131" t="s">
        <v>82</v>
      </c>
      <c r="AY302" s="124" t="s">
        <v>130</v>
      </c>
      <c r="BK302" s="132">
        <f>SUM(BK303:BK304)</f>
        <v>0</v>
      </c>
    </row>
    <row r="303" spans="2:65" s="1" customFormat="1" ht="37.75" customHeight="1">
      <c r="B303" s="135"/>
      <c r="C303" s="136" t="s">
        <v>747</v>
      </c>
      <c r="D303" s="136" t="s">
        <v>132</v>
      </c>
      <c r="E303" s="137" t="s">
        <v>748</v>
      </c>
      <c r="F303" s="138" t="s">
        <v>749</v>
      </c>
      <c r="G303" s="139" t="s">
        <v>181</v>
      </c>
      <c r="H303" s="140">
        <v>484.9</v>
      </c>
      <c r="I303" s="141"/>
      <c r="J303" s="140">
        <f>ROUND(I303*H303,3)</f>
        <v>0</v>
      </c>
      <c r="K303" s="142"/>
      <c r="L303" s="28"/>
      <c r="M303" s="143" t="s">
        <v>1</v>
      </c>
      <c r="N303" s="144" t="s">
        <v>40</v>
      </c>
      <c r="P303" s="145">
        <f>O303*H303</f>
        <v>0</v>
      </c>
      <c r="Q303" s="145">
        <v>2.3000000000000001E-4</v>
      </c>
      <c r="R303" s="145">
        <f>Q303*H303</f>
        <v>0.111527</v>
      </c>
      <c r="S303" s="145">
        <v>0</v>
      </c>
      <c r="T303" s="146">
        <f>S303*H303</f>
        <v>0</v>
      </c>
      <c r="AR303" s="147" t="s">
        <v>195</v>
      </c>
      <c r="AT303" s="147" t="s">
        <v>132</v>
      </c>
      <c r="AU303" s="147" t="s">
        <v>137</v>
      </c>
      <c r="AY303" s="13" t="s">
        <v>130</v>
      </c>
      <c r="BE303" s="148">
        <f>IF(N303="základná",J303,0)</f>
        <v>0</v>
      </c>
      <c r="BF303" s="148">
        <f>IF(N303="znížená",J303,0)</f>
        <v>0</v>
      </c>
      <c r="BG303" s="148">
        <f>IF(N303="zákl. prenesená",J303,0)</f>
        <v>0</v>
      </c>
      <c r="BH303" s="148">
        <f>IF(N303="zníž. prenesená",J303,0)</f>
        <v>0</v>
      </c>
      <c r="BI303" s="148">
        <f>IF(N303="nulová",J303,0)</f>
        <v>0</v>
      </c>
      <c r="BJ303" s="13" t="s">
        <v>137</v>
      </c>
      <c r="BK303" s="149">
        <f>ROUND(I303*H303,3)</f>
        <v>0</v>
      </c>
      <c r="BL303" s="13" t="s">
        <v>195</v>
      </c>
      <c r="BM303" s="147" t="s">
        <v>750</v>
      </c>
    </row>
    <row r="304" spans="2:65" s="1" customFormat="1" ht="37.75" customHeight="1">
      <c r="B304" s="135"/>
      <c r="C304" s="136" t="s">
        <v>751</v>
      </c>
      <c r="D304" s="136" t="s">
        <v>132</v>
      </c>
      <c r="E304" s="137" t="s">
        <v>752</v>
      </c>
      <c r="F304" s="138" t="s">
        <v>753</v>
      </c>
      <c r="G304" s="139" t="s">
        <v>181</v>
      </c>
      <c r="H304" s="140">
        <v>484.9</v>
      </c>
      <c r="I304" s="141"/>
      <c r="J304" s="140">
        <f>ROUND(I304*H304,3)</f>
        <v>0</v>
      </c>
      <c r="K304" s="142"/>
      <c r="L304" s="28"/>
      <c r="M304" s="160" t="s">
        <v>1</v>
      </c>
      <c r="N304" s="161" t="s">
        <v>40</v>
      </c>
      <c r="O304" s="162"/>
      <c r="P304" s="163">
        <f>O304*H304</f>
        <v>0</v>
      </c>
      <c r="Q304" s="163">
        <v>3.4000000000000002E-4</v>
      </c>
      <c r="R304" s="163">
        <f>Q304*H304</f>
        <v>0.16486600000000001</v>
      </c>
      <c r="S304" s="163">
        <v>0</v>
      </c>
      <c r="T304" s="164">
        <f>S304*H304</f>
        <v>0</v>
      </c>
      <c r="AR304" s="147" t="s">
        <v>195</v>
      </c>
      <c r="AT304" s="147" t="s">
        <v>132</v>
      </c>
      <c r="AU304" s="147" t="s">
        <v>137</v>
      </c>
      <c r="AY304" s="13" t="s">
        <v>130</v>
      </c>
      <c r="BE304" s="148">
        <f>IF(N304="základná",J304,0)</f>
        <v>0</v>
      </c>
      <c r="BF304" s="148">
        <f>IF(N304="znížená",J304,0)</f>
        <v>0</v>
      </c>
      <c r="BG304" s="148">
        <f>IF(N304="zákl. prenesená",J304,0)</f>
        <v>0</v>
      </c>
      <c r="BH304" s="148">
        <f>IF(N304="zníž. prenesená",J304,0)</f>
        <v>0</v>
      </c>
      <c r="BI304" s="148">
        <f>IF(N304="nulová",J304,0)</f>
        <v>0</v>
      </c>
      <c r="BJ304" s="13" t="s">
        <v>137</v>
      </c>
      <c r="BK304" s="149">
        <f>ROUND(I304*H304,3)</f>
        <v>0</v>
      </c>
      <c r="BL304" s="13" t="s">
        <v>195</v>
      </c>
      <c r="BM304" s="147" t="s">
        <v>754</v>
      </c>
    </row>
    <row r="305" spans="2:12" s="1" customFormat="1" ht="7" customHeight="1">
      <c r="B305" s="43"/>
      <c r="C305" s="44"/>
      <c r="D305" s="44"/>
      <c r="E305" s="44"/>
      <c r="F305" s="44"/>
      <c r="G305" s="44"/>
      <c r="H305" s="44"/>
      <c r="I305" s="44"/>
      <c r="J305" s="44"/>
      <c r="K305" s="44"/>
      <c r="L305" s="28"/>
    </row>
  </sheetData>
  <autoFilter ref="C133:K304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1"/>
  <sheetViews>
    <sheetView showGridLines="0" workbookViewId="0">
      <selection activeCell="F16" sqref="F16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6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90</v>
      </c>
      <c r="L4" s="16"/>
      <c r="M4" s="87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7" t="str">
        <f>'Rekapitulácia stavby'!K6</f>
        <v>Podpora rozvoja vidieckeho cestovného ruchu v obci Rimavské Janovce - pustatina SELEŠ</v>
      </c>
      <c r="F7" s="208"/>
      <c r="G7" s="208"/>
      <c r="H7" s="208"/>
      <c r="L7" s="16"/>
    </row>
    <row r="8" spans="2:46" s="1" customFormat="1" ht="12" customHeight="1">
      <c r="B8" s="28"/>
      <c r="D8" s="23" t="s">
        <v>91</v>
      </c>
      <c r="L8" s="28"/>
    </row>
    <row r="9" spans="2:46" s="1" customFormat="1" ht="16.5" customHeight="1">
      <c r="B9" s="28"/>
      <c r="E9" s="187" t="s">
        <v>755</v>
      </c>
      <c r="F9" s="209"/>
      <c r="G9" s="209"/>
      <c r="H9" s="209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4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8"/>
      <c r="G18" s="168"/>
      <c r="H18" s="168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34</v>
      </c>
      <c r="J30" s="65">
        <f>ROUND(J125,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90">
        <f>ROUND((SUM(BE125:BE210)),  2)</f>
        <v>0</v>
      </c>
      <c r="G33" s="91"/>
      <c r="H33" s="91"/>
      <c r="I33" s="92">
        <v>0.2</v>
      </c>
      <c r="J33" s="90">
        <f>ROUND(((SUM(BE125:BE210))*I33),  2)</f>
        <v>0</v>
      </c>
      <c r="L33" s="28"/>
    </row>
    <row r="34" spans="2:12" s="1" customFormat="1" ht="14.5" customHeight="1">
      <c r="B34" s="28"/>
      <c r="E34" s="33" t="s">
        <v>40</v>
      </c>
      <c r="F34" s="90">
        <f>ROUND((SUM(BF125:BF210)),  2)</f>
        <v>0</v>
      </c>
      <c r="G34" s="91"/>
      <c r="H34" s="91"/>
      <c r="I34" s="92">
        <v>0.2</v>
      </c>
      <c r="J34" s="90">
        <f>ROUND(((SUM(BF125:BF210))*I34),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3">
        <f>ROUND((SUM(BG125:BG210)),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3">
        <f>ROUND((SUM(BH125:BH210)),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90">
        <f>ROUND((SUM(BI125:BI210)),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93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7" t="str">
        <f>E7</f>
        <v>Podpora rozvoja vidieckeho cestovného ruchu v obci Rimavské Janovce - pustatina SELEŠ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91</v>
      </c>
      <c r="L86" s="28"/>
    </row>
    <row r="87" spans="2:47" s="1" customFormat="1" ht="16.5" customHeight="1">
      <c r="B87" s="28"/>
      <c r="E87" s="187" t="str">
        <f>E9</f>
        <v>12-11-2-1/2024 - Zdravotechnika</v>
      </c>
      <c r="F87" s="209"/>
      <c r="G87" s="209"/>
      <c r="H87" s="20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Rimavské Janovce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Ing. Kovács Peter, Rimavské Janovce</v>
      </c>
      <c r="I91" s="23" t="s">
        <v>27</v>
      </c>
      <c r="J91" s="26" t="str">
        <f>E21</f>
        <v>StavoMat s.r.o.,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94</v>
      </c>
      <c r="D94" s="95"/>
      <c r="E94" s="95"/>
      <c r="F94" s="95"/>
      <c r="G94" s="95"/>
      <c r="H94" s="95"/>
      <c r="I94" s="95"/>
      <c r="J94" s="104" t="s">
        <v>95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96</v>
      </c>
      <c r="J96" s="65">
        <f>J125</f>
        <v>0</v>
      </c>
      <c r="L96" s="28"/>
      <c r="AU96" s="13" t="s">
        <v>97</v>
      </c>
    </row>
    <row r="97" spans="2:12" s="8" customFormat="1" ht="25" customHeight="1">
      <c r="B97" s="106"/>
      <c r="D97" s="107" t="s">
        <v>98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20" customHeight="1">
      <c r="B98" s="110"/>
      <c r="D98" s="111" t="s">
        <v>99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20" customHeight="1">
      <c r="B99" s="110"/>
      <c r="D99" s="111" t="s">
        <v>756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20" customHeight="1">
      <c r="B100" s="110"/>
      <c r="D100" s="111" t="s">
        <v>104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8" customFormat="1" ht="25" customHeight="1">
      <c r="B101" s="106"/>
      <c r="D101" s="107" t="s">
        <v>105</v>
      </c>
      <c r="E101" s="108"/>
      <c r="F101" s="108"/>
      <c r="G101" s="108"/>
      <c r="H101" s="108"/>
      <c r="I101" s="108"/>
      <c r="J101" s="109">
        <f>J142</f>
        <v>0</v>
      </c>
      <c r="L101" s="106"/>
    </row>
    <row r="102" spans="2:12" s="9" customFormat="1" ht="20" customHeight="1">
      <c r="B102" s="110"/>
      <c r="D102" s="111" t="s">
        <v>107</v>
      </c>
      <c r="E102" s="112"/>
      <c r="F102" s="112"/>
      <c r="G102" s="112"/>
      <c r="H102" s="112"/>
      <c r="I102" s="112"/>
      <c r="J102" s="113">
        <f>J143</f>
        <v>0</v>
      </c>
      <c r="L102" s="110"/>
    </row>
    <row r="103" spans="2:12" s="9" customFormat="1" ht="20" customHeight="1">
      <c r="B103" s="110"/>
      <c r="D103" s="111" t="s">
        <v>757</v>
      </c>
      <c r="E103" s="112"/>
      <c r="F103" s="112"/>
      <c r="G103" s="112"/>
      <c r="H103" s="112"/>
      <c r="I103" s="112"/>
      <c r="J103" s="113">
        <f>J150</f>
        <v>0</v>
      </c>
      <c r="L103" s="110"/>
    </row>
    <row r="104" spans="2:12" s="9" customFormat="1" ht="20" customHeight="1">
      <c r="B104" s="110"/>
      <c r="D104" s="111" t="s">
        <v>758</v>
      </c>
      <c r="E104" s="112"/>
      <c r="F104" s="112"/>
      <c r="G104" s="112"/>
      <c r="H104" s="112"/>
      <c r="I104" s="112"/>
      <c r="J104" s="113">
        <f>J170</f>
        <v>0</v>
      </c>
      <c r="L104" s="110"/>
    </row>
    <row r="105" spans="2:12" s="9" customFormat="1" ht="20" customHeight="1">
      <c r="B105" s="110"/>
      <c r="D105" s="111" t="s">
        <v>759</v>
      </c>
      <c r="E105" s="112"/>
      <c r="F105" s="112"/>
      <c r="G105" s="112"/>
      <c r="H105" s="112"/>
      <c r="I105" s="112"/>
      <c r="J105" s="113">
        <f>J180</f>
        <v>0</v>
      </c>
      <c r="L105" s="110"/>
    </row>
    <row r="106" spans="2:12" s="1" customFormat="1" ht="21.75" customHeight="1">
      <c r="B106" s="28"/>
      <c r="L106" s="28"/>
    </row>
    <row r="107" spans="2:12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5" customHeight="1">
      <c r="B112" s="28"/>
      <c r="C112" s="17" t="s">
        <v>116</v>
      </c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14</v>
      </c>
      <c r="L114" s="28"/>
    </row>
    <row r="115" spans="2:65" s="1" customFormat="1" ht="26.25" customHeight="1">
      <c r="B115" s="28"/>
      <c r="E115" s="207" t="str">
        <f>E7</f>
        <v>Podpora rozvoja vidieckeho cestovného ruchu v obci Rimavské Janovce - pustatina SELEŠ</v>
      </c>
      <c r="F115" s="208"/>
      <c r="G115" s="208"/>
      <c r="H115" s="208"/>
      <c r="L115" s="28"/>
    </row>
    <row r="116" spans="2:65" s="1" customFormat="1" ht="12" customHeight="1">
      <c r="B116" s="28"/>
      <c r="C116" s="23" t="s">
        <v>91</v>
      </c>
      <c r="L116" s="28"/>
    </row>
    <row r="117" spans="2:65" s="1" customFormat="1" ht="16.5" customHeight="1">
      <c r="B117" s="28"/>
      <c r="E117" s="187" t="str">
        <f>E9</f>
        <v>12-11-2-1/2024 - Zdravotechnika</v>
      </c>
      <c r="F117" s="209"/>
      <c r="G117" s="209"/>
      <c r="H117" s="209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F12</f>
        <v>Rimavské Janovce</v>
      </c>
      <c r="I119" s="23" t="s">
        <v>20</v>
      </c>
      <c r="J119" s="51" t="str">
        <f>IF(J12="","",J12)</f>
        <v>vyplň údaj</v>
      </c>
      <c r="L119" s="28"/>
    </row>
    <row r="120" spans="2:65" s="1" customFormat="1" ht="7" customHeight="1">
      <c r="B120" s="28"/>
      <c r="L120" s="28"/>
    </row>
    <row r="121" spans="2:65" s="1" customFormat="1" ht="25.75" customHeight="1">
      <c r="B121" s="28"/>
      <c r="C121" s="23" t="s">
        <v>21</v>
      </c>
      <c r="F121" s="21" t="str">
        <f>E15</f>
        <v>Ing. Kovács Peter, Rimavské Janovce</v>
      </c>
      <c r="I121" s="23" t="s">
        <v>27</v>
      </c>
      <c r="J121" s="26" t="str">
        <f>E21</f>
        <v>StavoMat s.r.o., Rimavská Sobota</v>
      </c>
      <c r="L121" s="28"/>
    </row>
    <row r="122" spans="2:65" s="1" customFormat="1" ht="15.25" customHeight="1">
      <c r="B122" s="28"/>
      <c r="C122" s="23" t="s">
        <v>25</v>
      </c>
      <c r="F122" s="21" t="str">
        <f>IF(E18="","",E18)</f>
        <v>Vyplň údaj</v>
      </c>
      <c r="I122" s="23" t="s">
        <v>31</v>
      </c>
      <c r="J122" s="26" t="str">
        <f>E24</f>
        <v xml:space="preserve"> </v>
      </c>
      <c r="L122" s="28"/>
    </row>
    <row r="123" spans="2:65" s="1" customFormat="1" ht="10.25" customHeight="1">
      <c r="B123" s="28"/>
      <c r="L123" s="28"/>
    </row>
    <row r="124" spans="2:65" s="10" customFormat="1" ht="29.25" customHeight="1">
      <c r="B124" s="114"/>
      <c r="C124" s="115" t="s">
        <v>117</v>
      </c>
      <c r="D124" s="116" t="s">
        <v>59</v>
      </c>
      <c r="E124" s="116" t="s">
        <v>55</v>
      </c>
      <c r="F124" s="116" t="s">
        <v>56</v>
      </c>
      <c r="G124" s="116" t="s">
        <v>118</v>
      </c>
      <c r="H124" s="116" t="s">
        <v>119</v>
      </c>
      <c r="I124" s="116" t="s">
        <v>120</v>
      </c>
      <c r="J124" s="117" t="s">
        <v>95</v>
      </c>
      <c r="K124" s="118" t="s">
        <v>121</v>
      </c>
      <c r="L124" s="114"/>
      <c r="M124" s="58" t="s">
        <v>1</v>
      </c>
      <c r="N124" s="59" t="s">
        <v>38</v>
      </c>
      <c r="O124" s="59" t="s">
        <v>122</v>
      </c>
      <c r="P124" s="59" t="s">
        <v>123</v>
      </c>
      <c r="Q124" s="59" t="s">
        <v>124</v>
      </c>
      <c r="R124" s="59" t="s">
        <v>125</v>
      </c>
      <c r="S124" s="59" t="s">
        <v>126</v>
      </c>
      <c r="T124" s="60" t="s">
        <v>127</v>
      </c>
    </row>
    <row r="125" spans="2:65" s="1" customFormat="1" ht="22.75" customHeight="1">
      <c r="B125" s="28"/>
      <c r="C125" s="63" t="s">
        <v>96</v>
      </c>
      <c r="J125" s="119">
        <f>BK125</f>
        <v>0</v>
      </c>
      <c r="L125" s="28"/>
      <c r="M125" s="61"/>
      <c r="N125" s="52"/>
      <c r="O125" s="52"/>
      <c r="P125" s="120">
        <f>P126+P142</f>
        <v>0</v>
      </c>
      <c r="Q125" s="52"/>
      <c r="R125" s="120">
        <f>R126+R142</f>
        <v>14.89709049</v>
      </c>
      <c r="S125" s="52"/>
      <c r="T125" s="121">
        <f>T126+T142</f>
        <v>0</v>
      </c>
      <c r="AT125" s="13" t="s">
        <v>73</v>
      </c>
      <c r="AU125" s="13" t="s">
        <v>97</v>
      </c>
      <c r="BK125" s="122">
        <f>BK126+BK142</f>
        <v>0</v>
      </c>
    </row>
    <row r="126" spans="2:65" s="11" customFormat="1" ht="26" customHeight="1">
      <c r="B126" s="123"/>
      <c r="D126" s="124" t="s">
        <v>73</v>
      </c>
      <c r="E126" s="125" t="s">
        <v>128</v>
      </c>
      <c r="F126" s="125" t="s">
        <v>129</v>
      </c>
      <c r="I126" s="126"/>
      <c r="J126" s="127">
        <f>BK126</f>
        <v>0</v>
      </c>
      <c r="L126" s="123"/>
      <c r="M126" s="128"/>
      <c r="P126" s="129">
        <f>P127+P137+P140</f>
        <v>0</v>
      </c>
      <c r="R126" s="129">
        <f>R127+R137+R140</f>
        <v>14.5</v>
      </c>
      <c r="T126" s="130">
        <f>T127+T137+T140</f>
        <v>0</v>
      </c>
      <c r="AR126" s="124" t="s">
        <v>82</v>
      </c>
      <c r="AT126" s="131" t="s">
        <v>73</v>
      </c>
      <c r="AU126" s="131" t="s">
        <v>74</v>
      </c>
      <c r="AY126" s="124" t="s">
        <v>130</v>
      </c>
      <c r="BK126" s="132">
        <f>BK127+BK137+BK140</f>
        <v>0</v>
      </c>
    </row>
    <row r="127" spans="2:65" s="11" customFormat="1" ht="22.75" customHeight="1">
      <c r="B127" s="123"/>
      <c r="D127" s="124" t="s">
        <v>73</v>
      </c>
      <c r="E127" s="133" t="s">
        <v>82</v>
      </c>
      <c r="F127" s="133" t="s">
        <v>131</v>
      </c>
      <c r="I127" s="126"/>
      <c r="J127" s="134">
        <f>BK127</f>
        <v>0</v>
      </c>
      <c r="L127" s="123"/>
      <c r="M127" s="128"/>
      <c r="P127" s="129">
        <f>SUM(P128:P136)</f>
        <v>0</v>
      </c>
      <c r="R127" s="129">
        <f>SUM(R128:R136)</f>
        <v>0</v>
      </c>
      <c r="T127" s="130">
        <f>SUM(T128:T136)</f>
        <v>0</v>
      </c>
      <c r="AR127" s="124" t="s">
        <v>82</v>
      </c>
      <c r="AT127" s="131" t="s">
        <v>73</v>
      </c>
      <c r="AU127" s="131" t="s">
        <v>82</v>
      </c>
      <c r="AY127" s="124" t="s">
        <v>130</v>
      </c>
      <c r="BK127" s="132">
        <f>SUM(BK128:BK136)</f>
        <v>0</v>
      </c>
    </row>
    <row r="128" spans="2:65" s="1" customFormat="1" ht="21.75" customHeight="1">
      <c r="B128" s="135"/>
      <c r="C128" s="136" t="s">
        <v>82</v>
      </c>
      <c r="D128" s="136" t="s">
        <v>132</v>
      </c>
      <c r="E128" s="137" t="s">
        <v>143</v>
      </c>
      <c r="F128" s="138" t="s">
        <v>144</v>
      </c>
      <c r="G128" s="139" t="s">
        <v>135</v>
      </c>
      <c r="H128" s="140">
        <v>6.48</v>
      </c>
      <c r="I128" s="141"/>
      <c r="J128" s="140">
        <f t="shared" ref="J128:J136" si="0">ROUND(I128*H128,3)</f>
        <v>0</v>
      </c>
      <c r="K128" s="142"/>
      <c r="L128" s="28"/>
      <c r="M128" s="143" t="s">
        <v>1</v>
      </c>
      <c r="N128" s="144" t="s">
        <v>40</v>
      </c>
      <c r="P128" s="145">
        <f t="shared" ref="P128:P136" si="1">O128*H128</f>
        <v>0</v>
      </c>
      <c r="Q128" s="145">
        <v>0</v>
      </c>
      <c r="R128" s="145">
        <f t="shared" ref="R128:R136" si="2">Q128*H128</f>
        <v>0</v>
      </c>
      <c r="S128" s="145">
        <v>0</v>
      </c>
      <c r="T128" s="146">
        <f t="shared" ref="T128:T136" si="3">S128*H128</f>
        <v>0</v>
      </c>
      <c r="AR128" s="147" t="s">
        <v>136</v>
      </c>
      <c r="AT128" s="147" t="s">
        <v>132</v>
      </c>
      <c r="AU128" s="147" t="s">
        <v>137</v>
      </c>
      <c r="AY128" s="13" t="s">
        <v>130</v>
      </c>
      <c r="BE128" s="148">
        <f t="shared" ref="BE128:BE136" si="4">IF(N128="základná",J128,0)</f>
        <v>0</v>
      </c>
      <c r="BF128" s="148">
        <f t="shared" ref="BF128:BF136" si="5">IF(N128="znížená",J128,0)</f>
        <v>0</v>
      </c>
      <c r="BG128" s="148">
        <f t="shared" ref="BG128:BG136" si="6">IF(N128="zákl. prenesená",J128,0)</f>
        <v>0</v>
      </c>
      <c r="BH128" s="148">
        <f t="shared" ref="BH128:BH136" si="7">IF(N128="zníž. prenesená",J128,0)</f>
        <v>0</v>
      </c>
      <c r="BI128" s="148">
        <f t="shared" ref="BI128:BI136" si="8">IF(N128="nulová",J128,0)</f>
        <v>0</v>
      </c>
      <c r="BJ128" s="13" t="s">
        <v>137</v>
      </c>
      <c r="BK128" s="149">
        <f t="shared" ref="BK128:BK136" si="9">ROUND(I128*H128,3)</f>
        <v>0</v>
      </c>
      <c r="BL128" s="13" t="s">
        <v>136</v>
      </c>
      <c r="BM128" s="147" t="s">
        <v>760</v>
      </c>
    </row>
    <row r="129" spans="2:65" s="1" customFormat="1" ht="37.75" customHeight="1">
      <c r="B129" s="135"/>
      <c r="C129" s="136" t="s">
        <v>137</v>
      </c>
      <c r="D129" s="136" t="s">
        <v>132</v>
      </c>
      <c r="E129" s="137" t="s">
        <v>146</v>
      </c>
      <c r="F129" s="138" t="s">
        <v>147</v>
      </c>
      <c r="G129" s="139" t="s">
        <v>135</v>
      </c>
      <c r="H129" s="140">
        <v>1.944</v>
      </c>
      <c r="I129" s="141"/>
      <c r="J129" s="140">
        <f t="shared" si="0"/>
        <v>0</v>
      </c>
      <c r="K129" s="142"/>
      <c r="L129" s="28"/>
      <c r="M129" s="143" t="s">
        <v>1</v>
      </c>
      <c r="N129" s="144" t="s">
        <v>40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136</v>
      </c>
      <c r="AT129" s="147" t="s">
        <v>132</v>
      </c>
      <c r="AU129" s="147" t="s">
        <v>137</v>
      </c>
      <c r="AY129" s="13" t="s">
        <v>130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137</v>
      </c>
      <c r="BK129" s="149">
        <f t="shared" si="9"/>
        <v>0</v>
      </c>
      <c r="BL129" s="13" t="s">
        <v>136</v>
      </c>
      <c r="BM129" s="147" t="s">
        <v>761</v>
      </c>
    </row>
    <row r="130" spans="2:65" s="1" customFormat="1" ht="16.5" customHeight="1">
      <c r="B130" s="135"/>
      <c r="C130" s="136" t="s">
        <v>142</v>
      </c>
      <c r="D130" s="136" t="s">
        <v>132</v>
      </c>
      <c r="E130" s="137" t="s">
        <v>150</v>
      </c>
      <c r="F130" s="138" t="s">
        <v>151</v>
      </c>
      <c r="G130" s="139" t="s">
        <v>135</v>
      </c>
      <c r="H130" s="140">
        <v>19.98</v>
      </c>
      <c r="I130" s="141"/>
      <c r="J130" s="140">
        <f t="shared" si="0"/>
        <v>0</v>
      </c>
      <c r="K130" s="142"/>
      <c r="L130" s="28"/>
      <c r="M130" s="143" t="s">
        <v>1</v>
      </c>
      <c r="N130" s="144" t="s">
        <v>40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136</v>
      </c>
      <c r="AT130" s="147" t="s">
        <v>132</v>
      </c>
      <c r="AU130" s="147" t="s">
        <v>137</v>
      </c>
      <c r="AY130" s="13" t="s">
        <v>130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137</v>
      </c>
      <c r="BK130" s="149">
        <f t="shared" si="9"/>
        <v>0</v>
      </c>
      <c r="BL130" s="13" t="s">
        <v>136</v>
      </c>
      <c r="BM130" s="147" t="s">
        <v>762</v>
      </c>
    </row>
    <row r="131" spans="2:65" s="1" customFormat="1" ht="24.25" customHeight="1">
      <c r="B131" s="135"/>
      <c r="C131" s="136" t="s">
        <v>136</v>
      </c>
      <c r="D131" s="136" t="s">
        <v>132</v>
      </c>
      <c r="E131" s="137" t="s">
        <v>154</v>
      </c>
      <c r="F131" s="138" t="s">
        <v>155</v>
      </c>
      <c r="G131" s="139" t="s">
        <v>135</v>
      </c>
      <c r="H131" s="140">
        <v>5.9939999999999998</v>
      </c>
      <c r="I131" s="141"/>
      <c r="J131" s="140">
        <f t="shared" si="0"/>
        <v>0</v>
      </c>
      <c r="K131" s="142"/>
      <c r="L131" s="28"/>
      <c r="M131" s="143" t="s">
        <v>1</v>
      </c>
      <c r="N131" s="14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136</v>
      </c>
      <c r="AT131" s="147" t="s">
        <v>132</v>
      </c>
      <c r="AU131" s="147" t="s">
        <v>137</v>
      </c>
      <c r="AY131" s="13" t="s">
        <v>130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137</v>
      </c>
      <c r="BK131" s="149">
        <f t="shared" si="9"/>
        <v>0</v>
      </c>
      <c r="BL131" s="13" t="s">
        <v>136</v>
      </c>
      <c r="BM131" s="147" t="s">
        <v>763</v>
      </c>
    </row>
    <row r="132" spans="2:65" s="1" customFormat="1" ht="24.25" customHeight="1">
      <c r="B132" s="135"/>
      <c r="C132" s="136" t="s">
        <v>149</v>
      </c>
      <c r="D132" s="136" t="s">
        <v>132</v>
      </c>
      <c r="E132" s="137" t="s">
        <v>158</v>
      </c>
      <c r="F132" s="138" t="s">
        <v>159</v>
      </c>
      <c r="G132" s="139" t="s">
        <v>135</v>
      </c>
      <c r="H132" s="140">
        <v>26.46</v>
      </c>
      <c r="I132" s="141"/>
      <c r="J132" s="140">
        <f t="shared" si="0"/>
        <v>0</v>
      </c>
      <c r="K132" s="142"/>
      <c r="L132" s="28"/>
      <c r="M132" s="143" t="s">
        <v>1</v>
      </c>
      <c r="N132" s="14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136</v>
      </c>
      <c r="AT132" s="147" t="s">
        <v>132</v>
      </c>
      <c r="AU132" s="147" t="s">
        <v>137</v>
      </c>
      <c r="AY132" s="13" t="s">
        <v>130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137</v>
      </c>
      <c r="BK132" s="149">
        <f t="shared" si="9"/>
        <v>0</v>
      </c>
      <c r="BL132" s="13" t="s">
        <v>136</v>
      </c>
      <c r="BM132" s="147" t="s">
        <v>764</v>
      </c>
    </row>
    <row r="133" spans="2:65" s="1" customFormat="1" ht="33" customHeight="1">
      <c r="B133" s="135"/>
      <c r="C133" s="136" t="s">
        <v>153</v>
      </c>
      <c r="D133" s="136" t="s">
        <v>132</v>
      </c>
      <c r="E133" s="137" t="s">
        <v>162</v>
      </c>
      <c r="F133" s="138" t="s">
        <v>163</v>
      </c>
      <c r="G133" s="139" t="s">
        <v>135</v>
      </c>
      <c r="H133" s="140">
        <v>19.98</v>
      </c>
      <c r="I133" s="141"/>
      <c r="J133" s="140">
        <f t="shared" si="0"/>
        <v>0</v>
      </c>
      <c r="K133" s="142"/>
      <c r="L133" s="28"/>
      <c r="M133" s="143" t="s">
        <v>1</v>
      </c>
      <c r="N133" s="14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136</v>
      </c>
      <c r="AT133" s="147" t="s">
        <v>132</v>
      </c>
      <c r="AU133" s="147" t="s">
        <v>137</v>
      </c>
      <c r="AY133" s="13" t="s">
        <v>130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137</v>
      </c>
      <c r="BK133" s="149">
        <f t="shared" si="9"/>
        <v>0</v>
      </c>
      <c r="BL133" s="13" t="s">
        <v>136</v>
      </c>
      <c r="BM133" s="147" t="s">
        <v>765</v>
      </c>
    </row>
    <row r="134" spans="2:65" s="1" customFormat="1" ht="24.25" customHeight="1">
      <c r="B134" s="135"/>
      <c r="C134" s="136" t="s">
        <v>157</v>
      </c>
      <c r="D134" s="136" t="s">
        <v>132</v>
      </c>
      <c r="E134" s="137" t="s">
        <v>170</v>
      </c>
      <c r="F134" s="138" t="s">
        <v>171</v>
      </c>
      <c r="G134" s="139" t="s">
        <v>135</v>
      </c>
      <c r="H134" s="140">
        <v>26.46</v>
      </c>
      <c r="I134" s="141"/>
      <c r="J134" s="140">
        <f t="shared" si="0"/>
        <v>0</v>
      </c>
      <c r="K134" s="142"/>
      <c r="L134" s="28"/>
      <c r="M134" s="143" t="s">
        <v>1</v>
      </c>
      <c r="N134" s="14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136</v>
      </c>
      <c r="AT134" s="147" t="s">
        <v>132</v>
      </c>
      <c r="AU134" s="147" t="s">
        <v>137</v>
      </c>
      <c r="AY134" s="13" t="s">
        <v>130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137</v>
      </c>
      <c r="BK134" s="149">
        <f t="shared" si="9"/>
        <v>0</v>
      </c>
      <c r="BL134" s="13" t="s">
        <v>136</v>
      </c>
      <c r="BM134" s="147" t="s">
        <v>766</v>
      </c>
    </row>
    <row r="135" spans="2:65" s="1" customFormat="1" ht="33" customHeight="1">
      <c r="B135" s="135"/>
      <c r="C135" s="136" t="s">
        <v>161</v>
      </c>
      <c r="D135" s="136" t="s">
        <v>132</v>
      </c>
      <c r="E135" s="137" t="s">
        <v>767</v>
      </c>
      <c r="F135" s="138" t="s">
        <v>768</v>
      </c>
      <c r="G135" s="139" t="s">
        <v>135</v>
      </c>
      <c r="H135" s="140">
        <v>19.98</v>
      </c>
      <c r="I135" s="141"/>
      <c r="J135" s="140">
        <f t="shared" si="0"/>
        <v>0</v>
      </c>
      <c r="K135" s="142"/>
      <c r="L135" s="28"/>
      <c r="M135" s="143" t="s">
        <v>1</v>
      </c>
      <c r="N135" s="14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136</v>
      </c>
      <c r="AT135" s="147" t="s">
        <v>132</v>
      </c>
      <c r="AU135" s="147" t="s">
        <v>137</v>
      </c>
      <c r="AY135" s="13" t="s">
        <v>130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137</v>
      </c>
      <c r="BK135" s="149">
        <f t="shared" si="9"/>
        <v>0</v>
      </c>
      <c r="BL135" s="13" t="s">
        <v>136</v>
      </c>
      <c r="BM135" s="147" t="s">
        <v>769</v>
      </c>
    </row>
    <row r="136" spans="2:65" s="1" customFormat="1" ht="24.25" customHeight="1">
      <c r="B136" s="135"/>
      <c r="C136" s="136" t="s">
        <v>165</v>
      </c>
      <c r="D136" s="136" t="s">
        <v>132</v>
      </c>
      <c r="E136" s="137" t="s">
        <v>770</v>
      </c>
      <c r="F136" s="138" t="s">
        <v>771</v>
      </c>
      <c r="G136" s="139" t="s">
        <v>135</v>
      </c>
      <c r="H136" s="140">
        <v>6.48</v>
      </c>
      <c r="I136" s="141"/>
      <c r="J136" s="140">
        <f t="shared" si="0"/>
        <v>0</v>
      </c>
      <c r="K136" s="142"/>
      <c r="L136" s="28"/>
      <c r="M136" s="143" t="s">
        <v>1</v>
      </c>
      <c r="N136" s="14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136</v>
      </c>
      <c r="AT136" s="147" t="s">
        <v>132</v>
      </c>
      <c r="AU136" s="147" t="s">
        <v>137</v>
      </c>
      <c r="AY136" s="13" t="s">
        <v>130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137</v>
      </c>
      <c r="BK136" s="149">
        <f t="shared" si="9"/>
        <v>0</v>
      </c>
      <c r="BL136" s="13" t="s">
        <v>136</v>
      </c>
      <c r="BM136" s="147" t="s">
        <v>772</v>
      </c>
    </row>
    <row r="137" spans="2:65" s="11" customFormat="1" ht="22.75" customHeight="1">
      <c r="B137" s="123"/>
      <c r="D137" s="124" t="s">
        <v>73</v>
      </c>
      <c r="E137" s="133" t="s">
        <v>161</v>
      </c>
      <c r="F137" s="133" t="s">
        <v>773</v>
      </c>
      <c r="I137" s="126"/>
      <c r="J137" s="134">
        <f>BK137</f>
        <v>0</v>
      </c>
      <c r="L137" s="123"/>
      <c r="M137" s="128"/>
      <c r="P137" s="129">
        <f>SUM(P138:P139)</f>
        <v>0</v>
      </c>
      <c r="R137" s="129">
        <f>SUM(R138:R139)</f>
        <v>14.5</v>
      </c>
      <c r="T137" s="130">
        <f>SUM(T138:T139)</f>
        <v>0</v>
      </c>
      <c r="AR137" s="124" t="s">
        <v>82</v>
      </c>
      <c r="AT137" s="131" t="s">
        <v>73</v>
      </c>
      <c r="AU137" s="131" t="s">
        <v>82</v>
      </c>
      <c r="AY137" s="124" t="s">
        <v>130</v>
      </c>
      <c r="BK137" s="132">
        <f>SUM(BK138:BK139)</f>
        <v>0</v>
      </c>
    </row>
    <row r="138" spans="2:65" s="1" customFormat="1" ht="24.25" customHeight="1">
      <c r="B138" s="135"/>
      <c r="C138" s="136" t="s">
        <v>169</v>
      </c>
      <c r="D138" s="136" t="s">
        <v>132</v>
      </c>
      <c r="E138" s="137" t="s">
        <v>774</v>
      </c>
      <c r="F138" s="138" t="s">
        <v>775</v>
      </c>
      <c r="G138" s="139" t="s">
        <v>228</v>
      </c>
      <c r="H138" s="140">
        <v>1</v>
      </c>
      <c r="I138" s="141"/>
      <c r="J138" s="140">
        <f>ROUND(I138*H138,3)</f>
        <v>0</v>
      </c>
      <c r="K138" s="142"/>
      <c r="L138" s="28"/>
      <c r="M138" s="143" t="s">
        <v>1</v>
      </c>
      <c r="N138" s="144" t="s">
        <v>40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136</v>
      </c>
      <c r="AT138" s="147" t="s">
        <v>132</v>
      </c>
      <c r="AU138" s="147" t="s">
        <v>137</v>
      </c>
      <c r="AY138" s="13" t="s">
        <v>130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137</v>
      </c>
      <c r="BK138" s="149">
        <f>ROUND(I138*H138,3)</f>
        <v>0</v>
      </c>
      <c r="BL138" s="13" t="s">
        <v>136</v>
      </c>
      <c r="BM138" s="147" t="s">
        <v>776</v>
      </c>
    </row>
    <row r="139" spans="2:65" s="1" customFormat="1" ht="24.25" customHeight="1">
      <c r="B139" s="135"/>
      <c r="C139" s="150" t="s">
        <v>173</v>
      </c>
      <c r="D139" s="150" t="s">
        <v>325</v>
      </c>
      <c r="E139" s="151" t="s">
        <v>777</v>
      </c>
      <c r="F139" s="152" t="s">
        <v>778</v>
      </c>
      <c r="G139" s="153" t="s">
        <v>228</v>
      </c>
      <c r="H139" s="154">
        <v>1</v>
      </c>
      <c r="I139" s="155"/>
      <c r="J139" s="154">
        <f>ROUND(I139*H139,3)</f>
        <v>0</v>
      </c>
      <c r="K139" s="156"/>
      <c r="L139" s="157"/>
      <c r="M139" s="158" t="s">
        <v>1</v>
      </c>
      <c r="N139" s="159" t="s">
        <v>40</v>
      </c>
      <c r="P139" s="145">
        <f>O139*H139</f>
        <v>0</v>
      </c>
      <c r="Q139" s="145">
        <v>14.5</v>
      </c>
      <c r="R139" s="145">
        <f>Q139*H139</f>
        <v>14.5</v>
      </c>
      <c r="S139" s="145">
        <v>0</v>
      </c>
      <c r="T139" s="146">
        <f>S139*H139</f>
        <v>0</v>
      </c>
      <c r="AR139" s="147" t="s">
        <v>161</v>
      </c>
      <c r="AT139" s="147" t="s">
        <v>325</v>
      </c>
      <c r="AU139" s="147" t="s">
        <v>137</v>
      </c>
      <c r="AY139" s="13" t="s">
        <v>130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137</v>
      </c>
      <c r="BK139" s="149">
        <f>ROUND(I139*H139,3)</f>
        <v>0</v>
      </c>
      <c r="BL139" s="13" t="s">
        <v>136</v>
      </c>
      <c r="BM139" s="147" t="s">
        <v>779</v>
      </c>
    </row>
    <row r="140" spans="2:65" s="11" customFormat="1" ht="22.75" customHeight="1">
      <c r="B140" s="123"/>
      <c r="D140" s="124" t="s">
        <v>73</v>
      </c>
      <c r="E140" s="133" t="s">
        <v>390</v>
      </c>
      <c r="F140" s="133" t="s">
        <v>391</v>
      </c>
      <c r="I140" s="126"/>
      <c r="J140" s="134">
        <f>BK140</f>
        <v>0</v>
      </c>
      <c r="L140" s="123"/>
      <c r="M140" s="128"/>
      <c r="P140" s="129">
        <f>P141</f>
        <v>0</v>
      </c>
      <c r="R140" s="129">
        <f>R141</f>
        <v>0</v>
      </c>
      <c r="T140" s="130">
        <f>T141</f>
        <v>0</v>
      </c>
      <c r="AR140" s="124" t="s">
        <v>82</v>
      </c>
      <c r="AT140" s="131" t="s">
        <v>73</v>
      </c>
      <c r="AU140" s="131" t="s">
        <v>82</v>
      </c>
      <c r="AY140" s="124" t="s">
        <v>130</v>
      </c>
      <c r="BK140" s="132">
        <f>BK141</f>
        <v>0</v>
      </c>
    </row>
    <row r="141" spans="2:65" s="1" customFormat="1" ht="24.25" customHeight="1">
      <c r="B141" s="135"/>
      <c r="C141" s="136" t="s">
        <v>178</v>
      </c>
      <c r="D141" s="136" t="s">
        <v>132</v>
      </c>
      <c r="E141" s="137" t="s">
        <v>780</v>
      </c>
      <c r="F141" s="138" t="s">
        <v>781</v>
      </c>
      <c r="G141" s="139" t="s">
        <v>210</v>
      </c>
      <c r="H141" s="140">
        <v>14.5</v>
      </c>
      <c r="I141" s="141"/>
      <c r="J141" s="140">
        <f>ROUND(I141*H141,3)</f>
        <v>0</v>
      </c>
      <c r="K141" s="142"/>
      <c r="L141" s="28"/>
      <c r="M141" s="143" t="s">
        <v>1</v>
      </c>
      <c r="N141" s="144" t="s">
        <v>40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136</v>
      </c>
      <c r="AT141" s="147" t="s">
        <v>132</v>
      </c>
      <c r="AU141" s="147" t="s">
        <v>137</v>
      </c>
      <c r="AY141" s="13" t="s">
        <v>130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137</v>
      </c>
      <c r="BK141" s="149">
        <f>ROUND(I141*H141,3)</f>
        <v>0</v>
      </c>
      <c r="BL141" s="13" t="s">
        <v>136</v>
      </c>
      <c r="BM141" s="147" t="s">
        <v>782</v>
      </c>
    </row>
    <row r="142" spans="2:65" s="11" customFormat="1" ht="26" customHeight="1">
      <c r="B142" s="123"/>
      <c r="D142" s="124" t="s">
        <v>73</v>
      </c>
      <c r="E142" s="125" t="s">
        <v>396</v>
      </c>
      <c r="F142" s="125" t="s">
        <v>397</v>
      </c>
      <c r="I142" s="126"/>
      <c r="J142" s="127">
        <f>BK142</f>
        <v>0</v>
      </c>
      <c r="L142" s="123"/>
      <c r="M142" s="128"/>
      <c r="P142" s="129">
        <f>P143+P150+P170+P180</f>
        <v>0</v>
      </c>
      <c r="R142" s="129">
        <f>R143+R150+R170+R180</f>
        <v>0.39709049000000007</v>
      </c>
      <c r="T142" s="130">
        <f>T143+T150+T170+T180</f>
        <v>0</v>
      </c>
      <c r="AR142" s="124" t="s">
        <v>137</v>
      </c>
      <c r="AT142" s="131" t="s">
        <v>73</v>
      </c>
      <c r="AU142" s="131" t="s">
        <v>74</v>
      </c>
      <c r="AY142" s="124" t="s">
        <v>130</v>
      </c>
      <c r="BK142" s="132">
        <f>BK143+BK150+BK170+BK180</f>
        <v>0</v>
      </c>
    </row>
    <row r="143" spans="2:65" s="11" customFormat="1" ht="22.75" customHeight="1">
      <c r="B143" s="123"/>
      <c r="D143" s="124" t="s">
        <v>73</v>
      </c>
      <c r="E143" s="133" t="s">
        <v>428</v>
      </c>
      <c r="F143" s="133" t="s">
        <v>429</v>
      </c>
      <c r="I143" s="126"/>
      <c r="J143" s="134">
        <f>BK143</f>
        <v>0</v>
      </c>
      <c r="L143" s="123"/>
      <c r="M143" s="128"/>
      <c r="P143" s="129">
        <f>SUM(P144:P149)</f>
        <v>0</v>
      </c>
      <c r="R143" s="129">
        <f>SUM(R144:R149)</f>
        <v>7.1999999999999989E-3</v>
      </c>
      <c r="T143" s="130">
        <f>SUM(T144:T149)</f>
        <v>0</v>
      </c>
      <c r="AR143" s="124" t="s">
        <v>137</v>
      </c>
      <c r="AT143" s="131" t="s">
        <v>73</v>
      </c>
      <c r="AU143" s="131" t="s">
        <v>82</v>
      </c>
      <c r="AY143" s="124" t="s">
        <v>130</v>
      </c>
      <c r="BK143" s="132">
        <f>SUM(BK144:BK149)</f>
        <v>0</v>
      </c>
    </row>
    <row r="144" spans="2:65" s="1" customFormat="1" ht="24.25" customHeight="1">
      <c r="B144" s="135"/>
      <c r="C144" s="136" t="s">
        <v>183</v>
      </c>
      <c r="D144" s="136" t="s">
        <v>132</v>
      </c>
      <c r="E144" s="137" t="s">
        <v>783</v>
      </c>
      <c r="F144" s="138" t="s">
        <v>784</v>
      </c>
      <c r="G144" s="139" t="s">
        <v>322</v>
      </c>
      <c r="H144" s="140">
        <v>125</v>
      </c>
      <c r="I144" s="141"/>
      <c r="J144" s="140">
        <f t="shared" ref="J144:J149" si="10">ROUND(I144*H144,3)</f>
        <v>0</v>
      </c>
      <c r="K144" s="142"/>
      <c r="L144" s="28"/>
      <c r="M144" s="143" t="s">
        <v>1</v>
      </c>
      <c r="N144" s="144" t="s">
        <v>40</v>
      </c>
      <c r="P144" s="145">
        <f t="shared" ref="P144:P149" si="11">O144*H144</f>
        <v>0</v>
      </c>
      <c r="Q144" s="145">
        <v>2.0000000000000002E-5</v>
      </c>
      <c r="R144" s="145">
        <f t="shared" ref="R144:R149" si="12">Q144*H144</f>
        <v>2.5000000000000001E-3</v>
      </c>
      <c r="S144" s="145">
        <v>0</v>
      </c>
      <c r="T144" s="146">
        <f t="shared" ref="T144:T149" si="13">S144*H144</f>
        <v>0</v>
      </c>
      <c r="AR144" s="147" t="s">
        <v>195</v>
      </c>
      <c r="AT144" s="147" t="s">
        <v>132</v>
      </c>
      <c r="AU144" s="147" t="s">
        <v>137</v>
      </c>
      <c r="AY144" s="13" t="s">
        <v>130</v>
      </c>
      <c r="BE144" s="148">
        <f t="shared" ref="BE144:BE149" si="14">IF(N144="základná",J144,0)</f>
        <v>0</v>
      </c>
      <c r="BF144" s="148">
        <f t="shared" ref="BF144:BF149" si="15">IF(N144="znížená",J144,0)</f>
        <v>0</v>
      </c>
      <c r="BG144" s="148">
        <f t="shared" ref="BG144:BG149" si="16">IF(N144="zákl. prenesená",J144,0)</f>
        <v>0</v>
      </c>
      <c r="BH144" s="148">
        <f t="shared" ref="BH144:BH149" si="17">IF(N144="zníž. prenesená",J144,0)</f>
        <v>0</v>
      </c>
      <c r="BI144" s="148">
        <f t="shared" ref="BI144:BI149" si="18">IF(N144="nulová",J144,0)</f>
        <v>0</v>
      </c>
      <c r="BJ144" s="13" t="s">
        <v>137</v>
      </c>
      <c r="BK144" s="149">
        <f t="shared" ref="BK144:BK149" si="19">ROUND(I144*H144,3)</f>
        <v>0</v>
      </c>
      <c r="BL144" s="13" t="s">
        <v>195</v>
      </c>
      <c r="BM144" s="147" t="s">
        <v>785</v>
      </c>
    </row>
    <row r="145" spans="2:65" s="1" customFormat="1" ht="33" customHeight="1">
      <c r="B145" s="135"/>
      <c r="C145" s="150" t="s">
        <v>187</v>
      </c>
      <c r="D145" s="150" t="s">
        <v>325</v>
      </c>
      <c r="E145" s="151" t="s">
        <v>786</v>
      </c>
      <c r="F145" s="152" t="s">
        <v>787</v>
      </c>
      <c r="G145" s="153" t="s">
        <v>322</v>
      </c>
      <c r="H145" s="154">
        <v>70</v>
      </c>
      <c r="I145" s="155"/>
      <c r="J145" s="154">
        <f t="shared" si="10"/>
        <v>0</v>
      </c>
      <c r="K145" s="156"/>
      <c r="L145" s="157"/>
      <c r="M145" s="158" t="s">
        <v>1</v>
      </c>
      <c r="N145" s="159" t="s">
        <v>40</v>
      </c>
      <c r="P145" s="145">
        <f t="shared" si="11"/>
        <v>0</v>
      </c>
      <c r="Q145" s="145">
        <v>2.0000000000000002E-5</v>
      </c>
      <c r="R145" s="145">
        <f t="shared" si="12"/>
        <v>1.4000000000000002E-3</v>
      </c>
      <c r="S145" s="145">
        <v>0</v>
      </c>
      <c r="T145" s="146">
        <f t="shared" si="13"/>
        <v>0</v>
      </c>
      <c r="AR145" s="147" t="s">
        <v>262</v>
      </c>
      <c r="AT145" s="147" t="s">
        <v>325</v>
      </c>
      <c r="AU145" s="147" t="s">
        <v>137</v>
      </c>
      <c r="AY145" s="13" t="s">
        <v>130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137</v>
      </c>
      <c r="BK145" s="149">
        <f t="shared" si="19"/>
        <v>0</v>
      </c>
      <c r="BL145" s="13" t="s">
        <v>195</v>
      </c>
      <c r="BM145" s="147" t="s">
        <v>788</v>
      </c>
    </row>
    <row r="146" spans="2:65" s="1" customFormat="1" ht="33" customHeight="1">
      <c r="B146" s="135"/>
      <c r="C146" s="150" t="s">
        <v>191</v>
      </c>
      <c r="D146" s="150" t="s">
        <v>325</v>
      </c>
      <c r="E146" s="151" t="s">
        <v>789</v>
      </c>
      <c r="F146" s="152" t="s">
        <v>790</v>
      </c>
      <c r="G146" s="153" t="s">
        <v>322</v>
      </c>
      <c r="H146" s="154">
        <v>20</v>
      </c>
      <c r="I146" s="155"/>
      <c r="J146" s="154">
        <f t="shared" si="10"/>
        <v>0</v>
      </c>
      <c r="K146" s="156"/>
      <c r="L146" s="157"/>
      <c r="M146" s="158" t="s">
        <v>1</v>
      </c>
      <c r="N146" s="159" t="s">
        <v>40</v>
      </c>
      <c r="P146" s="145">
        <f t="shared" si="11"/>
        <v>0</v>
      </c>
      <c r="Q146" s="145">
        <v>1.3999999999999999E-4</v>
      </c>
      <c r="R146" s="145">
        <f t="shared" si="12"/>
        <v>2.7999999999999995E-3</v>
      </c>
      <c r="S146" s="145">
        <v>0</v>
      </c>
      <c r="T146" s="146">
        <f t="shared" si="13"/>
        <v>0</v>
      </c>
      <c r="AR146" s="147" t="s">
        <v>262</v>
      </c>
      <c r="AT146" s="147" t="s">
        <v>325</v>
      </c>
      <c r="AU146" s="147" t="s">
        <v>137</v>
      </c>
      <c r="AY146" s="13" t="s">
        <v>130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137</v>
      </c>
      <c r="BK146" s="149">
        <f t="shared" si="19"/>
        <v>0</v>
      </c>
      <c r="BL146" s="13" t="s">
        <v>195</v>
      </c>
      <c r="BM146" s="147" t="s">
        <v>791</v>
      </c>
    </row>
    <row r="147" spans="2:65" s="1" customFormat="1" ht="33" customHeight="1">
      <c r="B147" s="135"/>
      <c r="C147" s="150" t="s">
        <v>195</v>
      </c>
      <c r="D147" s="150" t="s">
        <v>325</v>
      </c>
      <c r="E147" s="151" t="s">
        <v>792</v>
      </c>
      <c r="F147" s="152" t="s">
        <v>793</v>
      </c>
      <c r="G147" s="153" t="s">
        <v>322</v>
      </c>
      <c r="H147" s="154">
        <v>20</v>
      </c>
      <c r="I147" s="155"/>
      <c r="J147" s="154">
        <f t="shared" si="10"/>
        <v>0</v>
      </c>
      <c r="K147" s="156"/>
      <c r="L147" s="157"/>
      <c r="M147" s="158" t="s">
        <v>1</v>
      </c>
      <c r="N147" s="159" t="s">
        <v>40</v>
      </c>
      <c r="P147" s="145">
        <f t="shared" si="11"/>
        <v>0</v>
      </c>
      <c r="Q147" s="145">
        <v>1.0000000000000001E-5</v>
      </c>
      <c r="R147" s="145">
        <f t="shared" si="12"/>
        <v>2.0000000000000001E-4</v>
      </c>
      <c r="S147" s="145">
        <v>0</v>
      </c>
      <c r="T147" s="146">
        <f t="shared" si="13"/>
        <v>0</v>
      </c>
      <c r="AR147" s="147" t="s">
        <v>262</v>
      </c>
      <c r="AT147" s="147" t="s">
        <v>325</v>
      </c>
      <c r="AU147" s="147" t="s">
        <v>137</v>
      </c>
      <c r="AY147" s="13" t="s">
        <v>130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137</v>
      </c>
      <c r="BK147" s="149">
        <f t="shared" si="19"/>
        <v>0</v>
      </c>
      <c r="BL147" s="13" t="s">
        <v>195</v>
      </c>
      <c r="BM147" s="147" t="s">
        <v>794</v>
      </c>
    </row>
    <row r="148" spans="2:65" s="1" customFormat="1" ht="33" customHeight="1">
      <c r="B148" s="135"/>
      <c r="C148" s="150" t="s">
        <v>199</v>
      </c>
      <c r="D148" s="150" t="s">
        <v>325</v>
      </c>
      <c r="E148" s="151" t="s">
        <v>795</v>
      </c>
      <c r="F148" s="152" t="s">
        <v>796</v>
      </c>
      <c r="G148" s="153" t="s">
        <v>322</v>
      </c>
      <c r="H148" s="154">
        <v>15</v>
      </c>
      <c r="I148" s="155"/>
      <c r="J148" s="154">
        <f t="shared" si="10"/>
        <v>0</v>
      </c>
      <c r="K148" s="156"/>
      <c r="L148" s="157"/>
      <c r="M148" s="158" t="s">
        <v>1</v>
      </c>
      <c r="N148" s="159" t="s">
        <v>40</v>
      </c>
      <c r="P148" s="145">
        <f t="shared" si="11"/>
        <v>0</v>
      </c>
      <c r="Q148" s="145">
        <v>2.0000000000000002E-5</v>
      </c>
      <c r="R148" s="145">
        <f t="shared" si="12"/>
        <v>3.0000000000000003E-4</v>
      </c>
      <c r="S148" s="145">
        <v>0</v>
      </c>
      <c r="T148" s="146">
        <f t="shared" si="13"/>
        <v>0</v>
      </c>
      <c r="AR148" s="147" t="s">
        <v>262</v>
      </c>
      <c r="AT148" s="147" t="s">
        <v>325</v>
      </c>
      <c r="AU148" s="147" t="s">
        <v>137</v>
      </c>
      <c r="AY148" s="13" t="s">
        <v>130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137</v>
      </c>
      <c r="BK148" s="149">
        <f t="shared" si="19"/>
        <v>0</v>
      </c>
      <c r="BL148" s="13" t="s">
        <v>195</v>
      </c>
      <c r="BM148" s="147" t="s">
        <v>797</v>
      </c>
    </row>
    <row r="149" spans="2:65" s="1" customFormat="1" ht="24.25" customHeight="1">
      <c r="B149" s="135"/>
      <c r="C149" s="136" t="s">
        <v>203</v>
      </c>
      <c r="D149" s="136" t="s">
        <v>132</v>
      </c>
      <c r="E149" s="137" t="s">
        <v>798</v>
      </c>
      <c r="F149" s="138" t="s">
        <v>494</v>
      </c>
      <c r="G149" s="139" t="s">
        <v>210</v>
      </c>
      <c r="H149" s="140">
        <v>7.0000000000000001E-3</v>
      </c>
      <c r="I149" s="141"/>
      <c r="J149" s="140">
        <f t="shared" si="10"/>
        <v>0</v>
      </c>
      <c r="K149" s="142"/>
      <c r="L149" s="28"/>
      <c r="M149" s="143" t="s">
        <v>1</v>
      </c>
      <c r="N149" s="144" t="s">
        <v>40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195</v>
      </c>
      <c r="AT149" s="147" t="s">
        <v>132</v>
      </c>
      <c r="AU149" s="147" t="s">
        <v>137</v>
      </c>
      <c r="AY149" s="13" t="s">
        <v>130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137</v>
      </c>
      <c r="BK149" s="149">
        <f t="shared" si="19"/>
        <v>0</v>
      </c>
      <c r="BL149" s="13" t="s">
        <v>195</v>
      </c>
      <c r="BM149" s="147" t="s">
        <v>799</v>
      </c>
    </row>
    <row r="150" spans="2:65" s="11" customFormat="1" ht="22.75" customHeight="1">
      <c r="B150" s="123"/>
      <c r="D150" s="124" t="s">
        <v>73</v>
      </c>
      <c r="E150" s="133" t="s">
        <v>800</v>
      </c>
      <c r="F150" s="133" t="s">
        <v>801</v>
      </c>
      <c r="I150" s="126"/>
      <c r="J150" s="134">
        <f>BK150</f>
        <v>0</v>
      </c>
      <c r="L150" s="123"/>
      <c r="M150" s="128"/>
      <c r="P150" s="129">
        <f>SUM(P151:P169)</f>
        <v>0</v>
      </c>
      <c r="R150" s="129">
        <f>SUM(R151:R169)</f>
        <v>0.16263075000000002</v>
      </c>
      <c r="T150" s="130">
        <f>SUM(T151:T169)</f>
        <v>0</v>
      </c>
      <c r="AR150" s="124" t="s">
        <v>137</v>
      </c>
      <c r="AT150" s="131" t="s">
        <v>73</v>
      </c>
      <c r="AU150" s="131" t="s">
        <v>82</v>
      </c>
      <c r="AY150" s="124" t="s">
        <v>130</v>
      </c>
      <c r="BK150" s="132">
        <f>SUM(BK151:BK169)</f>
        <v>0</v>
      </c>
    </row>
    <row r="151" spans="2:65" s="1" customFormat="1" ht="16.5" customHeight="1">
      <c r="B151" s="135"/>
      <c r="C151" s="136" t="s">
        <v>207</v>
      </c>
      <c r="D151" s="136" t="s">
        <v>132</v>
      </c>
      <c r="E151" s="137" t="s">
        <v>802</v>
      </c>
      <c r="F151" s="138" t="s">
        <v>803</v>
      </c>
      <c r="G151" s="139" t="s">
        <v>322</v>
      </c>
      <c r="H151" s="140">
        <v>25</v>
      </c>
      <c r="I151" s="141"/>
      <c r="J151" s="140">
        <f t="shared" ref="J151:J169" si="20">ROUND(I151*H151,3)</f>
        <v>0</v>
      </c>
      <c r="K151" s="142"/>
      <c r="L151" s="28"/>
      <c r="M151" s="143" t="s">
        <v>1</v>
      </c>
      <c r="N151" s="144" t="s">
        <v>40</v>
      </c>
      <c r="P151" s="145">
        <f t="shared" ref="P151:P169" si="21">O151*H151</f>
        <v>0</v>
      </c>
      <c r="Q151" s="145">
        <v>1.81193E-3</v>
      </c>
      <c r="R151" s="145">
        <f t="shared" ref="R151:R169" si="22">Q151*H151</f>
        <v>4.5298249999999998E-2</v>
      </c>
      <c r="S151" s="145">
        <v>0</v>
      </c>
      <c r="T151" s="146">
        <f t="shared" ref="T151:T169" si="23">S151*H151</f>
        <v>0</v>
      </c>
      <c r="AR151" s="147" t="s">
        <v>195</v>
      </c>
      <c r="AT151" s="147" t="s">
        <v>132</v>
      </c>
      <c r="AU151" s="147" t="s">
        <v>137</v>
      </c>
      <c r="AY151" s="13" t="s">
        <v>130</v>
      </c>
      <c r="BE151" s="148">
        <f t="shared" ref="BE151:BE169" si="24">IF(N151="základná",J151,0)</f>
        <v>0</v>
      </c>
      <c r="BF151" s="148">
        <f t="shared" ref="BF151:BF169" si="25">IF(N151="znížená",J151,0)</f>
        <v>0</v>
      </c>
      <c r="BG151" s="148">
        <f t="shared" ref="BG151:BG169" si="26">IF(N151="zákl. prenesená",J151,0)</f>
        <v>0</v>
      </c>
      <c r="BH151" s="148">
        <f t="shared" ref="BH151:BH169" si="27">IF(N151="zníž. prenesená",J151,0)</f>
        <v>0</v>
      </c>
      <c r="BI151" s="148">
        <f t="shared" ref="BI151:BI169" si="28">IF(N151="nulová",J151,0)</f>
        <v>0</v>
      </c>
      <c r="BJ151" s="13" t="s">
        <v>137</v>
      </c>
      <c r="BK151" s="149">
        <f t="shared" ref="BK151:BK169" si="29">ROUND(I151*H151,3)</f>
        <v>0</v>
      </c>
      <c r="BL151" s="13" t="s">
        <v>195</v>
      </c>
      <c r="BM151" s="147" t="s">
        <v>804</v>
      </c>
    </row>
    <row r="152" spans="2:65" s="1" customFormat="1" ht="16.5" customHeight="1">
      <c r="B152" s="135"/>
      <c r="C152" s="136" t="s">
        <v>7</v>
      </c>
      <c r="D152" s="136" t="s">
        <v>132</v>
      </c>
      <c r="E152" s="137" t="s">
        <v>805</v>
      </c>
      <c r="F152" s="138" t="s">
        <v>806</v>
      </c>
      <c r="G152" s="139" t="s">
        <v>322</v>
      </c>
      <c r="H152" s="140">
        <v>15</v>
      </c>
      <c r="I152" s="141"/>
      <c r="J152" s="140">
        <f t="shared" si="20"/>
        <v>0</v>
      </c>
      <c r="K152" s="142"/>
      <c r="L152" s="28"/>
      <c r="M152" s="143" t="s">
        <v>1</v>
      </c>
      <c r="N152" s="144" t="s">
        <v>40</v>
      </c>
      <c r="P152" s="145">
        <f t="shared" si="21"/>
        <v>0</v>
      </c>
      <c r="Q152" s="145">
        <v>2.6865000000000001E-3</v>
      </c>
      <c r="R152" s="145">
        <f t="shared" si="22"/>
        <v>4.02975E-2</v>
      </c>
      <c r="S152" s="145">
        <v>0</v>
      </c>
      <c r="T152" s="146">
        <f t="shared" si="23"/>
        <v>0</v>
      </c>
      <c r="AR152" s="147" t="s">
        <v>195</v>
      </c>
      <c r="AT152" s="147" t="s">
        <v>132</v>
      </c>
      <c r="AU152" s="147" t="s">
        <v>137</v>
      </c>
      <c r="AY152" s="13" t="s">
        <v>130</v>
      </c>
      <c r="BE152" s="148">
        <f t="shared" si="24"/>
        <v>0</v>
      </c>
      <c r="BF152" s="148">
        <f t="shared" si="25"/>
        <v>0</v>
      </c>
      <c r="BG152" s="148">
        <f t="shared" si="26"/>
        <v>0</v>
      </c>
      <c r="BH152" s="148">
        <f t="shared" si="27"/>
        <v>0</v>
      </c>
      <c r="BI152" s="148">
        <f t="shared" si="28"/>
        <v>0</v>
      </c>
      <c r="BJ152" s="13" t="s">
        <v>137</v>
      </c>
      <c r="BK152" s="149">
        <f t="shared" si="29"/>
        <v>0</v>
      </c>
      <c r="BL152" s="13" t="s">
        <v>195</v>
      </c>
      <c r="BM152" s="147" t="s">
        <v>807</v>
      </c>
    </row>
    <row r="153" spans="2:65" s="1" customFormat="1" ht="16.5" customHeight="1">
      <c r="B153" s="135"/>
      <c r="C153" s="136" t="s">
        <v>215</v>
      </c>
      <c r="D153" s="136" t="s">
        <v>132</v>
      </c>
      <c r="E153" s="137" t="s">
        <v>808</v>
      </c>
      <c r="F153" s="138" t="s">
        <v>809</v>
      </c>
      <c r="G153" s="139" t="s">
        <v>322</v>
      </c>
      <c r="H153" s="140">
        <v>10</v>
      </c>
      <c r="I153" s="141"/>
      <c r="J153" s="140">
        <f t="shared" si="20"/>
        <v>0</v>
      </c>
      <c r="K153" s="142"/>
      <c r="L153" s="28"/>
      <c r="M153" s="143" t="s">
        <v>1</v>
      </c>
      <c r="N153" s="144" t="s">
        <v>40</v>
      </c>
      <c r="P153" s="145">
        <f t="shared" si="21"/>
        <v>0</v>
      </c>
      <c r="Q153" s="145">
        <v>1.3799999999999999E-3</v>
      </c>
      <c r="R153" s="145">
        <f t="shared" si="22"/>
        <v>1.38E-2</v>
      </c>
      <c r="S153" s="145">
        <v>0</v>
      </c>
      <c r="T153" s="146">
        <f t="shared" si="23"/>
        <v>0</v>
      </c>
      <c r="AR153" s="147" t="s">
        <v>195</v>
      </c>
      <c r="AT153" s="147" t="s">
        <v>132</v>
      </c>
      <c r="AU153" s="147" t="s">
        <v>137</v>
      </c>
      <c r="AY153" s="13" t="s">
        <v>130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3" t="s">
        <v>137</v>
      </c>
      <c r="BK153" s="149">
        <f t="shared" si="29"/>
        <v>0</v>
      </c>
      <c r="BL153" s="13" t="s">
        <v>195</v>
      </c>
      <c r="BM153" s="147" t="s">
        <v>810</v>
      </c>
    </row>
    <row r="154" spans="2:65" s="1" customFormat="1" ht="21.75" customHeight="1">
      <c r="B154" s="135"/>
      <c r="C154" s="136" t="s">
        <v>220</v>
      </c>
      <c r="D154" s="136" t="s">
        <v>132</v>
      </c>
      <c r="E154" s="137" t="s">
        <v>811</v>
      </c>
      <c r="F154" s="138" t="s">
        <v>812</v>
      </c>
      <c r="G154" s="139" t="s">
        <v>322</v>
      </c>
      <c r="H154" s="140">
        <v>15</v>
      </c>
      <c r="I154" s="141"/>
      <c r="J154" s="140">
        <f t="shared" si="20"/>
        <v>0</v>
      </c>
      <c r="K154" s="142"/>
      <c r="L154" s="28"/>
      <c r="M154" s="143" t="s">
        <v>1</v>
      </c>
      <c r="N154" s="144" t="s">
        <v>40</v>
      </c>
      <c r="P154" s="145">
        <f t="shared" si="21"/>
        <v>0</v>
      </c>
      <c r="Q154" s="145">
        <v>8.3000000000000001E-4</v>
      </c>
      <c r="R154" s="145">
        <f t="shared" si="22"/>
        <v>1.2449999999999999E-2</v>
      </c>
      <c r="S154" s="145">
        <v>0</v>
      </c>
      <c r="T154" s="146">
        <f t="shared" si="23"/>
        <v>0</v>
      </c>
      <c r="AR154" s="147" t="s">
        <v>195</v>
      </c>
      <c r="AT154" s="147" t="s">
        <v>132</v>
      </c>
      <c r="AU154" s="147" t="s">
        <v>137</v>
      </c>
      <c r="AY154" s="13" t="s">
        <v>130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3" t="s">
        <v>137</v>
      </c>
      <c r="BK154" s="149">
        <f t="shared" si="29"/>
        <v>0</v>
      </c>
      <c r="BL154" s="13" t="s">
        <v>195</v>
      </c>
      <c r="BM154" s="147" t="s">
        <v>813</v>
      </c>
    </row>
    <row r="155" spans="2:65" s="1" customFormat="1" ht="21.75" customHeight="1">
      <c r="B155" s="135"/>
      <c r="C155" s="136" t="s">
        <v>225</v>
      </c>
      <c r="D155" s="136" t="s">
        <v>132</v>
      </c>
      <c r="E155" s="137" t="s">
        <v>814</v>
      </c>
      <c r="F155" s="138" t="s">
        <v>815</v>
      </c>
      <c r="G155" s="139" t="s">
        <v>322</v>
      </c>
      <c r="H155" s="140">
        <v>5</v>
      </c>
      <c r="I155" s="141"/>
      <c r="J155" s="140">
        <f t="shared" si="20"/>
        <v>0</v>
      </c>
      <c r="K155" s="142"/>
      <c r="L155" s="28"/>
      <c r="M155" s="143" t="s">
        <v>1</v>
      </c>
      <c r="N155" s="144" t="s">
        <v>40</v>
      </c>
      <c r="P155" s="145">
        <f t="shared" si="21"/>
        <v>0</v>
      </c>
      <c r="Q155" s="145">
        <v>1.5100000000000001E-3</v>
      </c>
      <c r="R155" s="145">
        <f t="shared" si="22"/>
        <v>7.5500000000000003E-3</v>
      </c>
      <c r="S155" s="145">
        <v>0</v>
      </c>
      <c r="T155" s="146">
        <f t="shared" si="23"/>
        <v>0</v>
      </c>
      <c r="AR155" s="147" t="s">
        <v>195</v>
      </c>
      <c r="AT155" s="147" t="s">
        <v>132</v>
      </c>
      <c r="AU155" s="147" t="s">
        <v>137</v>
      </c>
      <c r="AY155" s="13" t="s">
        <v>130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3" t="s">
        <v>137</v>
      </c>
      <c r="BK155" s="149">
        <f t="shared" si="29"/>
        <v>0</v>
      </c>
      <c r="BL155" s="13" t="s">
        <v>195</v>
      </c>
      <c r="BM155" s="147" t="s">
        <v>816</v>
      </c>
    </row>
    <row r="156" spans="2:65" s="1" customFormat="1" ht="16.5" customHeight="1">
      <c r="B156" s="135"/>
      <c r="C156" s="136" t="s">
        <v>230</v>
      </c>
      <c r="D156" s="136" t="s">
        <v>132</v>
      </c>
      <c r="E156" s="137" t="s">
        <v>817</v>
      </c>
      <c r="F156" s="138" t="s">
        <v>818</v>
      </c>
      <c r="G156" s="139" t="s">
        <v>228</v>
      </c>
      <c r="H156" s="140">
        <v>10</v>
      </c>
      <c r="I156" s="141"/>
      <c r="J156" s="140">
        <f t="shared" si="20"/>
        <v>0</v>
      </c>
      <c r="K156" s="142"/>
      <c r="L156" s="28"/>
      <c r="M156" s="143" t="s">
        <v>1</v>
      </c>
      <c r="N156" s="144" t="s">
        <v>40</v>
      </c>
      <c r="P156" s="145">
        <f t="shared" si="21"/>
        <v>0</v>
      </c>
      <c r="Q156" s="145">
        <v>2.5000000000000001E-4</v>
      </c>
      <c r="R156" s="145">
        <f t="shared" si="22"/>
        <v>2.5000000000000001E-3</v>
      </c>
      <c r="S156" s="145">
        <v>0</v>
      </c>
      <c r="T156" s="146">
        <f t="shared" si="23"/>
        <v>0</v>
      </c>
      <c r="AR156" s="147" t="s">
        <v>195</v>
      </c>
      <c r="AT156" s="147" t="s">
        <v>132</v>
      </c>
      <c r="AU156" s="147" t="s">
        <v>137</v>
      </c>
      <c r="AY156" s="13" t="s">
        <v>130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3" t="s">
        <v>137</v>
      </c>
      <c r="BK156" s="149">
        <f t="shared" si="29"/>
        <v>0</v>
      </c>
      <c r="BL156" s="13" t="s">
        <v>195</v>
      </c>
      <c r="BM156" s="147" t="s">
        <v>819</v>
      </c>
    </row>
    <row r="157" spans="2:65" s="1" customFormat="1" ht="24.25" customHeight="1">
      <c r="B157" s="135"/>
      <c r="C157" s="150" t="s">
        <v>234</v>
      </c>
      <c r="D157" s="150" t="s">
        <v>325</v>
      </c>
      <c r="E157" s="151" t="s">
        <v>820</v>
      </c>
      <c r="F157" s="152" t="s">
        <v>821</v>
      </c>
      <c r="G157" s="153" t="s">
        <v>228</v>
      </c>
      <c r="H157" s="154">
        <v>10</v>
      </c>
      <c r="I157" s="155"/>
      <c r="J157" s="154">
        <f t="shared" si="20"/>
        <v>0</v>
      </c>
      <c r="K157" s="156"/>
      <c r="L157" s="157"/>
      <c r="M157" s="158" t="s">
        <v>1</v>
      </c>
      <c r="N157" s="159" t="s">
        <v>40</v>
      </c>
      <c r="P157" s="145">
        <f t="shared" si="21"/>
        <v>0</v>
      </c>
      <c r="Q157" s="145">
        <v>2.5999999999999998E-4</v>
      </c>
      <c r="R157" s="145">
        <f t="shared" si="22"/>
        <v>2.5999999999999999E-3</v>
      </c>
      <c r="S157" s="145">
        <v>0</v>
      </c>
      <c r="T157" s="146">
        <f t="shared" si="23"/>
        <v>0</v>
      </c>
      <c r="AR157" s="147" t="s">
        <v>262</v>
      </c>
      <c r="AT157" s="147" t="s">
        <v>325</v>
      </c>
      <c r="AU157" s="147" t="s">
        <v>137</v>
      </c>
      <c r="AY157" s="13" t="s">
        <v>130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137</v>
      </c>
      <c r="BK157" s="149">
        <f t="shared" si="29"/>
        <v>0</v>
      </c>
      <c r="BL157" s="13" t="s">
        <v>195</v>
      </c>
      <c r="BM157" s="147" t="s">
        <v>822</v>
      </c>
    </row>
    <row r="158" spans="2:65" s="1" customFormat="1" ht="16.5" customHeight="1">
      <c r="B158" s="135"/>
      <c r="C158" s="136" t="s">
        <v>238</v>
      </c>
      <c r="D158" s="136" t="s">
        <v>132</v>
      </c>
      <c r="E158" s="137" t="s">
        <v>823</v>
      </c>
      <c r="F158" s="138" t="s">
        <v>824</v>
      </c>
      <c r="G158" s="139" t="s">
        <v>228</v>
      </c>
      <c r="H158" s="140">
        <v>1</v>
      </c>
      <c r="I158" s="141"/>
      <c r="J158" s="140">
        <f t="shared" si="20"/>
        <v>0</v>
      </c>
      <c r="K158" s="142"/>
      <c r="L158" s="28"/>
      <c r="M158" s="143" t="s">
        <v>1</v>
      </c>
      <c r="N158" s="144" t="s">
        <v>40</v>
      </c>
      <c r="P158" s="145">
        <f t="shared" si="21"/>
        <v>0</v>
      </c>
      <c r="Q158" s="145">
        <v>2.5500000000000002E-4</v>
      </c>
      <c r="R158" s="145">
        <f t="shared" si="22"/>
        <v>2.5500000000000002E-4</v>
      </c>
      <c r="S158" s="145">
        <v>0</v>
      </c>
      <c r="T158" s="146">
        <f t="shared" si="23"/>
        <v>0</v>
      </c>
      <c r="AR158" s="147" t="s">
        <v>195</v>
      </c>
      <c r="AT158" s="147" t="s">
        <v>132</v>
      </c>
      <c r="AU158" s="147" t="s">
        <v>137</v>
      </c>
      <c r="AY158" s="13" t="s">
        <v>130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137</v>
      </c>
      <c r="BK158" s="149">
        <f t="shared" si="29"/>
        <v>0</v>
      </c>
      <c r="BL158" s="13" t="s">
        <v>195</v>
      </c>
      <c r="BM158" s="147" t="s">
        <v>825</v>
      </c>
    </row>
    <row r="159" spans="2:65" s="1" customFormat="1" ht="24.25" customHeight="1">
      <c r="B159" s="135"/>
      <c r="C159" s="150" t="s">
        <v>242</v>
      </c>
      <c r="D159" s="150" t="s">
        <v>325</v>
      </c>
      <c r="E159" s="151" t="s">
        <v>826</v>
      </c>
      <c r="F159" s="152" t="s">
        <v>827</v>
      </c>
      <c r="G159" s="153" t="s">
        <v>228</v>
      </c>
      <c r="H159" s="154">
        <v>1</v>
      </c>
      <c r="I159" s="155"/>
      <c r="J159" s="154">
        <f t="shared" si="20"/>
        <v>0</v>
      </c>
      <c r="K159" s="156"/>
      <c r="L159" s="157"/>
      <c r="M159" s="158" t="s">
        <v>1</v>
      </c>
      <c r="N159" s="159" t="s">
        <v>40</v>
      </c>
      <c r="P159" s="145">
        <f t="shared" si="21"/>
        <v>0</v>
      </c>
      <c r="Q159" s="145">
        <v>5.8E-4</v>
      </c>
      <c r="R159" s="145">
        <f t="shared" si="22"/>
        <v>5.8E-4</v>
      </c>
      <c r="S159" s="145">
        <v>0</v>
      </c>
      <c r="T159" s="146">
        <f t="shared" si="23"/>
        <v>0</v>
      </c>
      <c r="AR159" s="147" t="s">
        <v>262</v>
      </c>
      <c r="AT159" s="147" t="s">
        <v>325</v>
      </c>
      <c r="AU159" s="147" t="s">
        <v>137</v>
      </c>
      <c r="AY159" s="13" t="s">
        <v>130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3" t="s">
        <v>137</v>
      </c>
      <c r="BK159" s="149">
        <f t="shared" si="29"/>
        <v>0</v>
      </c>
      <c r="BL159" s="13" t="s">
        <v>195</v>
      </c>
      <c r="BM159" s="147" t="s">
        <v>828</v>
      </c>
    </row>
    <row r="160" spans="2:65" s="1" customFormat="1" ht="16.5" customHeight="1">
      <c r="B160" s="135"/>
      <c r="C160" s="136" t="s">
        <v>246</v>
      </c>
      <c r="D160" s="136" t="s">
        <v>132</v>
      </c>
      <c r="E160" s="137" t="s">
        <v>829</v>
      </c>
      <c r="F160" s="138" t="s">
        <v>830</v>
      </c>
      <c r="G160" s="139" t="s">
        <v>228</v>
      </c>
      <c r="H160" s="140">
        <v>2</v>
      </c>
      <c r="I160" s="141"/>
      <c r="J160" s="140">
        <f t="shared" si="20"/>
        <v>0</v>
      </c>
      <c r="K160" s="142"/>
      <c r="L160" s="28"/>
      <c r="M160" s="143" t="s">
        <v>1</v>
      </c>
      <c r="N160" s="144" t="s">
        <v>40</v>
      </c>
      <c r="P160" s="145">
        <f t="shared" si="21"/>
        <v>0</v>
      </c>
      <c r="Q160" s="145">
        <v>2.5000000000000001E-4</v>
      </c>
      <c r="R160" s="145">
        <f t="shared" si="22"/>
        <v>5.0000000000000001E-4</v>
      </c>
      <c r="S160" s="145">
        <v>0</v>
      </c>
      <c r="T160" s="146">
        <f t="shared" si="23"/>
        <v>0</v>
      </c>
      <c r="AR160" s="147" t="s">
        <v>195</v>
      </c>
      <c r="AT160" s="147" t="s">
        <v>132</v>
      </c>
      <c r="AU160" s="147" t="s">
        <v>137</v>
      </c>
      <c r="AY160" s="13" t="s">
        <v>130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3" t="s">
        <v>137</v>
      </c>
      <c r="BK160" s="149">
        <f t="shared" si="29"/>
        <v>0</v>
      </c>
      <c r="BL160" s="13" t="s">
        <v>195</v>
      </c>
      <c r="BM160" s="147" t="s">
        <v>831</v>
      </c>
    </row>
    <row r="161" spans="2:65" s="1" customFormat="1" ht="24.25" customHeight="1">
      <c r="B161" s="135"/>
      <c r="C161" s="150" t="s">
        <v>250</v>
      </c>
      <c r="D161" s="150" t="s">
        <v>325</v>
      </c>
      <c r="E161" s="151" t="s">
        <v>832</v>
      </c>
      <c r="F161" s="152" t="s">
        <v>833</v>
      </c>
      <c r="G161" s="153" t="s">
        <v>228</v>
      </c>
      <c r="H161" s="154">
        <v>2</v>
      </c>
      <c r="I161" s="155"/>
      <c r="J161" s="154">
        <f t="shared" si="20"/>
        <v>0</v>
      </c>
      <c r="K161" s="156"/>
      <c r="L161" s="157"/>
      <c r="M161" s="158" t="s">
        <v>1</v>
      </c>
      <c r="N161" s="159" t="s">
        <v>40</v>
      </c>
      <c r="P161" s="145">
        <f t="shared" si="21"/>
        <v>0</v>
      </c>
      <c r="Q161" s="145">
        <v>1.9000000000000001E-4</v>
      </c>
      <c r="R161" s="145">
        <f t="shared" si="22"/>
        <v>3.8000000000000002E-4</v>
      </c>
      <c r="S161" s="145">
        <v>0</v>
      </c>
      <c r="T161" s="146">
        <f t="shared" si="23"/>
        <v>0</v>
      </c>
      <c r="AR161" s="147" t="s">
        <v>262</v>
      </c>
      <c r="AT161" s="147" t="s">
        <v>325</v>
      </c>
      <c r="AU161" s="147" t="s">
        <v>137</v>
      </c>
      <c r="AY161" s="13" t="s">
        <v>130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3" t="s">
        <v>137</v>
      </c>
      <c r="BK161" s="149">
        <f t="shared" si="29"/>
        <v>0</v>
      </c>
      <c r="BL161" s="13" t="s">
        <v>195</v>
      </c>
      <c r="BM161" s="147" t="s">
        <v>834</v>
      </c>
    </row>
    <row r="162" spans="2:65" s="1" customFormat="1" ht="16.5" customHeight="1">
      <c r="B162" s="135"/>
      <c r="C162" s="136" t="s">
        <v>254</v>
      </c>
      <c r="D162" s="136" t="s">
        <v>132</v>
      </c>
      <c r="E162" s="137" t="s">
        <v>835</v>
      </c>
      <c r="F162" s="138" t="s">
        <v>836</v>
      </c>
      <c r="G162" s="139" t="s">
        <v>228</v>
      </c>
      <c r="H162" s="140">
        <v>2</v>
      </c>
      <c r="I162" s="141"/>
      <c r="J162" s="140">
        <f t="shared" si="20"/>
        <v>0</v>
      </c>
      <c r="K162" s="142"/>
      <c r="L162" s="28"/>
      <c r="M162" s="143" t="s">
        <v>1</v>
      </c>
      <c r="N162" s="144" t="s">
        <v>40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195</v>
      </c>
      <c r="AT162" s="147" t="s">
        <v>132</v>
      </c>
      <c r="AU162" s="147" t="s">
        <v>137</v>
      </c>
      <c r="AY162" s="13" t="s">
        <v>130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137</v>
      </c>
      <c r="BK162" s="149">
        <f t="shared" si="29"/>
        <v>0</v>
      </c>
      <c r="BL162" s="13" t="s">
        <v>195</v>
      </c>
      <c r="BM162" s="147" t="s">
        <v>837</v>
      </c>
    </row>
    <row r="163" spans="2:65" s="1" customFormat="1" ht="24.25" customHeight="1">
      <c r="B163" s="135"/>
      <c r="C163" s="150" t="s">
        <v>258</v>
      </c>
      <c r="D163" s="150" t="s">
        <v>325</v>
      </c>
      <c r="E163" s="151" t="s">
        <v>838</v>
      </c>
      <c r="F163" s="152" t="s">
        <v>839</v>
      </c>
      <c r="G163" s="153" t="s">
        <v>228</v>
      </c>
      <c r="H163" s="154">
        <v>2</v>
      </c>
      <c r="I163" s="155"/>
      <c r="J163" s="154">
        <f t="shared" si="20"/>
        <v>0</v>
      </c>
      <c r="K163" s="156"/>
      <c r="L163" s="157"/>
      <c r="M163" s="158" t="s">
        <v>1</v>
      </c>
      <c r="N163" s="159" t="s">
        <v>40</v>
      </c>
      <c r="P163" s="145">
        <f t="shared" si="21"/>
        <v>0</v>
      </c>
      <c r="Q163" s="145">
        <v>6.0999999999999997E-4</v>
      </c>
      <c r="R163" s="145">
        <f t="shared" si="22"/>
        <v>1.2199999999999999E-3</v>
      </c>
      <c r="S163" s="145">
        <v>0</v>
      </c>
      <c r="T163" s="146">
        <f t="shared" si="23"/>
        <v>0</v>
      </c>
      <c r="AR163" s="147" t="s">
        <v>262</v>
      </c>
      <c r="AT163" s="147" t="s">
        <v>325</v>
      </c>
      <c r="AU163" s="147" t="s">
        <v>137</v>
      </c>
      <c r="AY163" s="13" t="s">
        <v>130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137</v>
      </c>
      <c r="BK163" s="149">
        <f t="shared" si="29"/>
        <v>0</v>
      </c>
      <c r="BL163" s="13" t="s">
        <v>195</v>
      </c>
      <c r="BM163" s="147" t="s">
        <v>840</v>
      </c>
    </row>
    <row r="164" spans="2:65" s="1" customFormat="1" ht="24.25" customHeight="1">
      <c r="B164" s="135"/>
      <c r="C164" s="136" t="s">
        <v>262</v>
      </c>
      <c r="D164" s="136" t="s">
        <v>132</v>
      </c>
      <c r="E164" s="137" t="s">
        <v>841</v>
      </c>
      <c r="F164" s="138" t="s">
        <v>842</v>
      </c>
      <c r="G164" s="139" t="s">
        <v>228</v>
      </c>
      <c r="H164" s="140">
        <v>6</v>
      </c>
      <c r="I164" s="141"/>
      <c r="J164" s="140">
        <f t="shared" si="20"/>
        <v>0</v>
      </c>
      <c r="K164" s="142"/>
      <c r="L164" s="28"/>
      <c r="M164" s="143" t="s">
        <v>1</v>
      </c>
      <c r="N164" s="144" t="s">
        <v>40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195</v>
      </c>
      <c r="AT164" s="147" t="s">
        <v>132</v>
      </c>
      <c r="AU164" s="147" t="s">
        <v>137</v>
      </c>
      <c r="AY164" s="13" t="s">
        <v>130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137</v>
      </c>
      <c r="BK164" s="149">
        <f t="shared" si="29"/>
        <v>0</v>
      </c>
      <c r="BL164" s="13" t="s">
        <v>195</v>
      </c>
      <c r="BM164" s="147" t="s">
        <v>843</v>
      </c>
    </row>
    <row r="165" spans="2:65" s="1" customFormat="1" ht="24.25" customHeight="1">
      <c r="B165" s="135"/>
      <c r="C165" s="136" t="s">
        <v>266</v>
      </c>
      <c r="D165" s="136" t="s">
        <v>132</v>
      </c>
      <c r="E165" s="137" t="s">
        <v>844</v>
      </c>
      <c r="F165" s="138" t="s">
        <v>845</v>
      </c>
      <c r="G165" s="139" t="s">
        <v>228</v>
      </c>
      <c r="H165" s="140">
        <v>3</v>
      </c>
      <c r="I165" s="141"/>
      <c r="J165" s="140">
        <f t="shared" si="20"/>
        <v>0</v>
      </c>
      <c r="K165" s="142"/>
      <c r="L165" s="28"/>
      <c r="M165" s="143" t="s">
        <v>1</v>
      </c>
      <c r="N165" s="144" t="s">
        <v>40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195</v>
      </c>
      <c r="AT165" s="147" t="s">
        <v>132</v>
      </c>
      <c r="AU165" s="147" t="s">
        <v>137</v>
      </c>
      <c r="AY165" s="13" t="s">
        <v>130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137</v>
      </c>
      <c r="BK165" s="149">
        <f t="shared" si="29"/>
        <v>0</v>
      </c>
      <c r="BL165" s="13" t="s">
        <v>195</v>
      </c>
      <c r="BM165" s="147" t="s">
        <v>846</v>
      </c>
    </row>
    <row r="166" spans="2:65" s="1" customFormat="1" ht="37.75" customHeight="1">
      <c r="B166" s="135"/>
      <c r="C166" s="136" t="s">
        <v>271</v>
      </c>
      <c r="D166" s="136" t="s">
        <v>132</v>
      </c>
      <c r="E166" s="137" t="s">
        <v>847</v>
      </c>
      <c r="F166" s="138" t="s">
        <v>848</v>
      </c>
      <c r="G166" s="139" t="s">
        <v>228</v>
      </c>
      <c r="H166" s="140">
        <v>4</v>
      </c>
      <c r="I166" s="141"/>
      <c r="J166" s="140">
        <f t="shared" si="20"/>
        <v>0</v>
      </c>
      <c r="K166" s="142"/>
      <c r="L166" s="28"/>
      <c r="M166" s="143" t="s">
        <v>1</v>
      </c>
      <c r="N166" s="144" t="s">
        <v>40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195</v>
      </c>
      <c r="AT166" s="147" t="s">
        <v>132</v>
      </c>
      <c r="AU166" s="147" t="s">
        <v>137</v>
      </c>
      <c r="AY166" s="13" t="s">
        <v>130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137</v>
      </c>
      <c r="BK166" s="149">
        <f t="shared" si="29"/>
        <v>0</v>
      </c>
      <c r="BL166" s="13" t="s">
        <v>195</v>
      </c>
      <c r="BM166" s="147" t="s">
        <v>849</v>
      </c>
    </row>
    <row r="167" spans="2:65" s="1" customFormat="1" ht="37.75" customHeight="1">
      <c r="B167" s="135"/>
      <c r="C167" s="150" t="s">
        <v>275</v>
      </c>
      <c r="D167" s="150" t="s">
        <v>325</v>
      </c>
      <c r="E167" s="151" t="s">
        <v>850</v>
      </c>
      <c r="F167" s="152" t="s">
        <v>851</v>
      </c>
      <c r="G167" s="153" t="s">
        <v>228</v>
      </c>
      <c r="H167" s="154">
        <v>4</v>
      </c>
      <c r="I167" s="155"/>
      <c r="J167" s="154">
        <f t="shared" si="20"/>
        <v>0</v>
      </c>
      <c r="K167" s="156"/>
      <c r="L167" s="157"/>
      <c r="M167" s="158" t="s">
        <v>1</v>
      </c>
      <c r="N167" s="159" t="s">
        <v>40</v>
      </c>
      <c r="P167" s="145">
        <f t="shared" si="21"/>
        <v>0</v>
      </c>
      <c r="Q167" s="145">
        <v>8.8000000000000005E-3</v>
      </c>
      <c r="R167" s="145">
        <f t="shared" si="22"/>
        <v>3.5200000000000002E-2</v>
      </c>
      <c r="S167" s="145">
        <v>0</v>
      </c>
      <c r="T167" s="146">
        <f t="shared" si="23"/>
        <v>0</v>
      </c>
      <c r="AR167" s="147" t="s">
        <v>262</v>
      </c>
      <c r="AT167" s="147" t="s">
        <v>325</v>
      </c>
      <c r="AU167" s="147" t="s">
        <v>137</v>
      </c>
      <c r="AY167" s="13" t="s">
        <v>130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137</v>
      </c>
      <c r="BK167" s="149">
        <f t="shared" si="29"/>
        <v>0</v>
      </c>
      <c r="BL167" s="13" t="s">
        <v>195</v>
      </c>
      <c r="BM167" s="147" t="s">
        <v>852</v>
      </c>
    </row>
    <row r="168" spans="2:65" s="1" customFormat="1" ht="24.25" customHeight="1">
      <c r="B168" s="135"/>
      <c r="C168" s="136" t="s">
        <v>279</v>
      </c>
      <c r="D168" s="136" t="s">
        <v>132</v>
      </c>
      <c r="E168" s="137" t="s">
        <v>853</v>
      </c>
      <c r="F168" s="138" t="s">
        <v>854</v>
      </c>
      <c r="G168" s="139" t="s">
        <v>322</v>
      </c>
      <c r="H168" s="140">
        <v>70</v>
      </c>
      <c r="I168" s="141"/>
      <c r="J168" s="140">
        <f t="shared" si="20"/>
        <v>0</v>
      </c>
      <c r="K168" s="142"/>
      <c r="L168" s="28"/>
      <c r="M168" s="143" t="s">
        <v>1</v>
      </c>
      <c r="N168" s="144" t="s">
        <v>40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195</v>
      </c>
      <c r="AT168" s="147" t="s">
        <v>132</v>
      </c>
      <c r="AU168" s="147" t="s">
        <v>137</v>
      </c>
      <c r="AY168" s="13" t="s">
        <v>130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137</v>
      </c>
      <c r="BK168" s="149">
        <f t="shared" si="29"/>
        <v>0</v>
      </c>
      <c r="BL168" s="13" t="s">
        <v>195</v>
      </c>
      <c r="BM168" s="147" t="s">
        <v>855</v>
      </c>
    </row>
    <row r="169" spans="2:65" s="1" customFormat="1" ht="24.25" customHeight="1">
      <c r="B169" s="135"/>
      <c r="C169" s="136" t="s">
        <v>283</v>
      </c>
      <c r="D169" s="136" t="s">
        <v>132</v>
      </c>
      <c r="E169" s="137" t="s">
        <v>856</v>
      </c>
      <c r="F169" s="138" t="s">
        <v>857</v>
      </c>
      <c r="G169" s="139" t="s">
        <v>210</v>
      </c>
      <c r="H169" s="140">
        <v>0.16300000000000001</v>
      </c>
      <c r="I169" s="141"/>
      <c r="J169" s="140">
        <f t="shared" si="20"/>
        <v>0</v>
      </c>
      <c r="K169" s="142"/>
      <c r="L169" s="28"/>
      <c r="M169" s="143" t="s">
        <v>1</v>
      </c>
      <c r="N169" s="144" t="s">
        <v>40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195</v>
      </c>
      <c r="AT169" s="147" t="s">
        <v>132</v>
      </c>
      <c r="AU169" s="147" t="s">
        <v>137</v>
      </c>
      <c r="AY169" s="13" t="s">
        <v>130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137</v>
      </c>
      <c r="BK169" s="149">
        <f t="shared" si="29"/>
        <v>0</v>
      </c>
      <c r="BL169" s="13" t="s">
        <v>195</v>
      </c>
      <c r="BM169" s="147" t="s">
        <v>858</v>
      </c>
    </row>
    <row r="170" spans="2:65" s="11" customFormat="1" ht="22.75" customHeight="1">
      <c r="B170" s="123"/>
      <c r="D170" s="124" t="s">
        <v>73</v>
      </c>
      <c r="E170" s="133" t="s">
        <v>859</v>
      </c>
      <c r="F170" s="133" t="s">
        <v>860</v>
      </c>
      <c r="I170" s="126"/>
      <c r="J170" s="134">
        <f>BK170</f>
        <v>0</v>
      </c>
      <c r="L170" s="123"/>
      <c r="M170" s="128"/>
      <c r="P170" s="129">
        <f>SUM(P171:P179)</f>
        <v>0</v>
      </c>
      <c r="R170" s="129">
        <f>SUM(R171:R179)</f>
        <v>8.0430340000000003E-2</v>
      </c>
      <c r="T170" s="130">
        <f>SUM(T171:T179)</f>
        <v>0</v>
      </c>
      <c r="AR170" s="124" t="s">
        <v>137</v>
      </c>
      <c r="AT170" s="131" t="s">
        <v>73</v>
      </c>
      <c r="AU170" s="131" t="s">
        <v>82</v>
      </c>
      <c r="AY170" s="124" t="s">
        <v>130</v>
      </c>
      <c r="BK170" s="132">
        <f>SUM(BK171:BK179)</f>
        <v>0</v>
      </c>
    </row>
    <row r="171" spans="2:65" s="1" customFormat="1" ht="24.25" customHeight="1">
      <c r="B171" s="135"/>
      <c r="C171" s="136" t="s">
        <v>287</v>
      </c>
      <c r="D171" s="136" t="s">
        <v>132</v>
      </c>
      <c r="E171" s="137" t="s">
        <v>861</v>
      </c>
      <c r="F171" s="138" t="s">
        <v>862</v>
      </c>
      <c r="G171" s="139" t="s">
        <v>322</v>
      </c>
      <c r="H171" s="140">
        <v>70</v>
      </c>
      <c r="I171" s="141"/>
      <c r="J171" s="140">
        <f t="shared" ref="J171:J179" si="30">ROUND(I171*H171,3)</f>
        <v>0</v>
      </c>
      <c r="K171" s="142"/>
      <c r="L171" s="28"/>
      <c r="M171" s="143" t="s">
        <v>1</v>
      </c>
      <c r="N171" s="144" t="s">
        <v>40</v>
      </c>
      <c r="P171" s="145">
        <f t="shared" ref="P171:P179" si="31">O171*H171</f>
        <v>0</v>
      </c>
      <c r="Q171" s="145">
        <v>3.8220000000000002E-4</v>
      </c>
      <c r="R171" s="145">
        <f t="shared" ref="R171:R179" si="32">Q171*H171</f>
        <v>2.6754E-2</v>
      </c>
      <c r="S171" s="145">
        <v>0</v>
      </c>
      <c r="T171" s="146">
        <f t="shared" ref="T171:T179" si="33">S171*H171</f>
        <v>0</v>
      </c>
      <c r="AR171" s="147" t="s">
        <v>195</v>
      </c>
      <c r="AT171" s="147" t="s">
        <v>132</v>
      </c>
      <c r="AU171" s="147" t="s">
        <v>137</v>
      </c>
      <c r="AY171" s="13" t="s">
        <v>130</v>
      </c>
      <c r="BE171" s="148">
        <f t="shared" ref="BE171:BE179" si="34">IF(N171="základná",J171,0)</f>
        <v>0</v>
      </c>
      <c r="BF171" s="148">
        <f t="shared" ref="BF171:BF179" si="35">IF(N171="znížená",J171,0)</f>
        <v>0</v>
      </c>
      <c r="BG171" s="148">
        <f t="shared" ref="BG171:BG179" si="36">IF(N171="zákl. prenesená",J171,0)</f>
        <v>0</v>
      </c>
      <c r="BH171" s="148">
        <f t="shared" ref="BH171:BH179" si="37">IF(N171="zníž. prenesená",J171,0)</f>
        <v>0</v>
      </c>
      <c r="BI171" s="148">
        <f t="shared" ref="BI171:BI179" si="38">IF(N171="nulová",J171,0)</f>
        <v>0</v>
      </c>
      <c r="BJ171" s="13" t="s">
        <v>137</v>
      </c>
      <c r="BK171" s="149">
        <f t="shared" ref="BK171:BK179" si="39">ROUND(I171*H171,3)</f>
        <v>0</v>
      </c>
      <c r="BL171" s="13" t="s">
        <v>195</v>
      </c>
      <c r="BM171" s="147" t="s">
        <v>863</v>
      </c>
    </row>
    <row r="172" spans="2:65" s="1" customFormat="1" ht="24.25" customHeight="1">
      <c r="B172" s="135"/>
      <c r="C172" s="136" t="s">
        <v>291</v>
      </c>
      <c r="D172" s="136" t="s">
        <v>132</v>
      </c>
      <c r="E172" s="137" t="s">
        <v>864</v>
      </c>
      <c r="F172" s="138" t="s">
        <v>865</v>
      </c>
      <c r="G172" s="139" t="s">
        <v>322</v>
      </c>
      <c r="H172" s="140">
        <v>20</v>
      </c>
      <c r="I172" s="141"/>
      <c r="J172" s="140">
        <f t="shared" si="30"/>
        <v>0</v>
      </c>
      <c r="K172" s="142"/>
      <c r="L172" s="28"/>
      <c r="M172" s="143" t="s">
        <v>1</v>
      </c>
      <c r="N172" s="144" t="s">
        <v>40</v>
      </c>
      <c r="P172" s="145">
        <f t="shared" si="31"/>
        <v>0</v>
      </c>
      <c r="Q172" s="145">
        <v>4.8939999999999997E-4</v>
      </c>
      <c r="R172" s="145">
        <f t="shared" si="32"/>
        <v>9.7879999999999998E-3</v>
      </c>
      <c r="S172" s="145">
        <v>0</v>
      </c>
      <c r="T172" s="146">
        <f t="shared" si="33"/>
        <v>0</v>
      </c>
      <c r="AR172" s="147" t="s">
        <v>195</v>
      </c>
      <c r="AT172" s="147" t="s">
        <v>132</v>
      </c>
      <c r="AU172" s="147" t="s">
        <v>137</v>
      </c>
      <c r="AY172" s="13" t="s">
        <v>130</v>
      </c>
      <c r="BE172" s="148">
        <f t="shared" si="34"/>
        <v>0</v>
      </c>
      <c r="BF172" s="148">
        <f t="shared" si="35"/>
        <v>0</v>
      </c>
      <c r="BG172" s="148">
        <f t="shared" si="36"/>
        <v>0</v>
      </c>
      <c r="BH172" s="148">
        <f t="shared" si="37"/>
        <v>0</v>
      </c>
      <c r="BI172" s="148">
        <f t="shared" si="38"/>
        <v>0</v>
      </c>
      <c r="BJ172" s="13" t="s">
        <v>137</v>
      </c>
      <c r="BK172" s="149">
        <f t="shared" si="39"/>
        <v>0</v>
      </c>
      <c r="BL172" s="13" t="s">
        <v>195</v>
      </c>
      <c r="BM172" s="147" t="s">
        <v>866</v>
      </c>
    </row>
    <row r="173" spans="2:65" s="1" customFormat="1" ht="24.25" customHeight="1">
      <c r="B173" s="135"/>
      <c r="C173" s="136" t="s">
        <v>295</v>
      </c>
      <c r="D173" s="136" t="s">
        <v>132</v>
      </c>
      <c r="E173" s="137" t="s">
        <v>867</v>
      </c>
      <c r="F173" s="138" t="s">
        <v>868</v>
      </c>
      <c r="G173" s="139" t="s">
        <v>322</v>
      </c>
      <c r="H173" s="140">
        <v>20</v>
      </c>
      <c r="I173" s="141"/>
      <c r="J173" s="140">
        <f t="shared" si="30"/>
        <v>0</v>
      </c>
      <c r="K173" s="142"/>
      <c r="L173" s="28"/>
      <c r="M173" s="143" t="s">
        <v>1</v>
      </c>
      <c r="N173" s="144" t="s">
        <v>40</v>
      </c>
      <c r="P173" s="145">
        <f t="shared" si="31"/>
        <v>0</v>
      </c>
      <c r="Q173" s="145">
        <v>6.0577000000000005E-4</v>
      </c>
      <c r="R173" s="145">
        <f t="shared" si="32"/>
        <v>1.2115400000000002E-2</v>
      </c>
      <c r="S173" s="145">
        <v>0</v>
      </c>
      <c r="T173" s="146">
        <f t="shared" si="33"/>
        <v>0</v>
      </c>
      <c r="AR173" s="147" t="s">
        <v>195</v>
      </c>
      <c r="AT173" s="147" t="s">
        <v>132</v>
      </c>
      <c r="AU173" s="147" t="s">
        <v>137</v>
      </c>
      <c r="AY173" s="13" t="s">
        <v>130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3" t="s">
        <v>137</v>
      </c>
      <c r="BK173" s="149">
        <f t="shared" si="39"/>
        <v>0</v>
      </c>
      <c r="BL173" s="13" t="s">
        <v>195</v>
      </c>
      <c r="BM173" s="147" t="s">
        <v>869</v>
      </c>
    </row>
    <row r="174" spans="2:65" s="1" customFormat="1" ht="24.25" customHeight="1">
      <c r="B174" s="135"/>
      <c r="C174" s="136" t="s">
        <v>299</v>
      </c>
      <c r="D174" s="136" t="s">
        <v>132</v>
      </c>
      <c r="E174" s="137" t="s">
        <v>870</v>
      </c>
      <c r="F174" s="138" t="s">
        <v>871</v>
      </c>
      <c r="G174" s="139" t="s">
        <v>322</v>
      </c>
      <c r="H174" s="140">
        <v>15</v>
      </c>
      <c r="I174" s="141"/>
      <c r="J174" s="140">
        <f t="shared" si="30"/>
        <v>0</v>
      </c>
      <c r="K174" s="142"/>
      <c r="L174" s="28"/>
      <c r="M174" s="143" t="s">
        <v>1</v>
      </c>
      <c r="N174" s="144" t="s">
        <v>40</v>
      </c>
      <c r="P174" s="145">
        <f t="shared" si="31"/>
        <v>0</v>
      </c>
      <c r="Q174" s="145">
        <v>5.6649999999999995E-4</v>
      </c>
      <c r="R174" s="145">
        <f t="shared" si="32"/>
        <v>8.4974999999999998E-3</v>
      </c>
      <c r="S174" s="145">
        <v>0</v>
      </c>
      <c r="T174" s="146">
        <f t="shared" si="33"/>
        <v>0</v>
      </c>
      <c r="AR174" s="147" t="s">
        <v>195</v>
      </c>
      <c r="AT174" s="147" t="s">
        <v>132</v>
      </c>
      <c r="AU174" s="147" t="s">
        <v>137</v>
      </c>
      <c r="AY174" s="13" t="s">
        <v>130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3" t="s">
        <v>137</v>
      </c>
      <c r="BK174" s="149">
        <f t="shared" si="39"/>
        <v>0</v>
      </c>
      <c r="BL174" s="13" t="s">
        <v>195</v>
      </c>
      <c r="BM174" s="147" t="s">
        <v>872</v>
      </c>
    </row>
    <row r="175" spans="2:65" s="1" customFormat="1" ht="24.25" customHeight="1">
      <c r="B175" s="135"/>
      <c r="C175" s="136" t="s">
        <v>303</v>
      </c>
      <c r="D175" s="136" t="s">
        <v>132</v>
      </c>
      <c r="E175" s="137" t="s">
        <v>873</v>
      </c>
      <c r="F175" s="138" t="s">
        <v>874</v>
      </c>
      <c r="G175" s="139" t="s">
        <v>228</v>
      </c>
      <c r="H175" s="140">
        <v>2</v>
      </c>
      <c r="I175" s="141"/>
      <c r="J175" s="140">
        <f t="shared" si="30"/>
        <v>0</v>
      </c>
      <c r="K175" s="142"/>
      <c r="L175" s="28"/>
      <c r="M175" s="143" t="s">
        <v>1</v>
      </c>
      <c r="N175" s="144" t="s">
        <v>40</v>
      </c>
      <c r="P175" s="145">
        <f t="shared" si="31"/>
        <v>0</v>
      </c>
      <c r="Q175" s="145">
        <v>1.272E-5</v>
      </c>
      <c r="R175" s="145">
        <f t="shared" si="32"/>
        <v>2.544E-5</v>
      </c>
      <c r="S175" s="145">
        <v>0</v>
      </c>
      <c r="T175" s="146">
        <f t="shared" si="33"/>
        <v>0</v>
      </c>
      <c r="AR175" s="147" t="s">
        <v>195</v>
      </c>
      <c r="AT175" s="147" t="s">
        <v>132</v>
      </c>
      <c r="AU175" s="147" t="s">
        <v>137</v>
      </c>
      <c r="AY175" s="13" t="s">
        <v>130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3" t="s">
        <v>137</v>
      </c>
      <c r="BK175" s="149">
        <f t="shared" si="39"/>
        <v>0</v>
      </c>
      <c r="BL175" s="13" t="s">
        <v>195</v>
      </c>
      <c r="BM175" s="147" t="s">
        <v>875</v>
      </c>
    </row>
    <row r="176" spans="2:65" s="1" customFormat="1" ht="24.25" customHeight="1">
      <c r="B176" s="135"/>
      <c r="C176" s="150" t="s">
        <v>307</v>
      </c>
      <c r="D176" s="150" t="s">
        <v>325</v>
      </c>
      <c r="E176" s="151" t="s">
        <v>876</v>
      </c>
      <c r="F176" s="152" t="s">
        <v>877</v>
      </c>
      <c r="G176" s="153" t="s">
        <v>228</v>
      </c>
      <c r="H176" s="154">
        <v>2</v>
      </c>
      <c r="I176" s="155"/>
      <c r="J176" s="154">
        <f t="shared" si="30"/>
        <v>0</v>
      </c>
      <c r="K176" s="156"/>
      <c r="L176" s="157"/>
      <c r="M176" s="158" t="s">
        <v>1</v>
      </c>
      <c r="N176" s="159" t="s">
        <v>40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262</v>
      </c>
      <c r="AT176" s="147" t="s">
        <v>325</v>
      </c>
      <c r="AU176" s="147" t="s">
        <v>137</v>
      </c>
      <c r="AY176" s="13" t="s">
        <v>130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3" t="s">
        <v>137</v>
      </c>
      <c r="BK176" s="149">
        <f t="shared" si="39"/>
        <v>0</v>
      </c>
      <c r="BL176" s="13" t="s">
        <v>195</v>
      </c>
      <c r="BM176" s="147" t="s">
        <v>878</v>
      </c>
    </row>
    <row r="177" spans="2:65" s="1" customFormat="1" ht="21.75" customHeight="1">
      <c r="B177" s="135"/>
      <c r="C177" s="136" t="s">
        <v>311</v>
      </c>
      <c r="D177" s="136" t="s">
        <v>132</v>
      </c>
      <c r="E177" s="137" t="s">
        <v>879</v>
      </c>
      <c r="F177" s="138" t="s">
        <v>880</v>
      </c>
      <c r="G177" s="139" t="s">
        <v>322</v>
      </c>
      <c r="H177" s="140">
        <v>125</v>
      </c>
      <c r="I177" s="141"/>
      <c r="J177" s="140">
        <f t="shared" si="30"/>
        <v>0</v>
      </c>
      <c r="K177" s="142"/>
      <c r="L177" s="28"/>
      <c r="M177" s="143" t="s">
        <v>1</v>
      </c>
      <c r="N177" s="144" t="s">
        <v>40</v>
      </c>
      <c r="P177" s="145">
        <f t="shared" si="31"/>
        <v>0</v>
      </c>
      <c r="Q177" s="145">
        <v>1.8000000000000001E-4</v>
      </c>
      <c r="R177" s="145">
        <f t="shared" si="32"/>
        <v>2.2500000000000003E-2</v>
      </c>
      <c r="S177" s="145">
        <v>0</v>
      </c>
      <c r="T177" s="146">
        <f t="shared" si="33"/>
        <v>0</v>
      </c>
      <c r="AR177" s="147" t="s">
        <v>195</v>
      </c>
      <c r="AT177" s="147" t="s">
        <v>132</v>
      </c>
      <c r="AU177" s="147" t="s">
        <v>137</v>
      </c>
      <c r="AY177" s="13" t="s">
        <v>130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3" t="s">
        <v>137</v>
      </c>
      <c r="BK177" s="149">
        <f t="shared" si="39"/>
        <v>0</v>
      </c>
      <c r="BL177" s="13" t="s">
        <v>195</v>
      </c>
      <c r="BM177" s="147" t="s">
        <v>881</v>
      </c>
    </row>
    <row r="178" spans="2:65" s="1" customFormat="1" ht="24.25" customHeight="1">
      <c r="B178" s="135"/>
      <c r="C178" s="136" t="s">
        <v>315</v>
      </c>
      <c r="D178" s="136" t="s">
        <v>132</v>
      </c>
      <c r="E178" s="137" t="s">
        <v>882</v>
      </c>
      <c r="F178" s="138" t="s">
        <v>883</v>
      </c>
      <c r="G178" s="139" t="s">
        <v>322</v>
      </c>
      <c r="H178" s="140">
        <v>75</v>
      </c>
      <c r="I178" s="141"/>
      <c r="J178" s="140">
        <f t="shared" si="30"/>
        <v>0</v>
      </c>
      <c r="K178" s="142"/>
      <c r="L178" s="28"/>
      <c r="M178" s="143" t="s">
        <v>1</v>
      </c>
      <c r="N178" s="144" t="s">
        <v>40</v>
      </c>
      <c r="P178" s="145">
        <f t="shared" si="31"/>
        <v>0</v>
      </c>
      <c r="Q178" s="145">
        <v>1.0000000000000001E-5</v>
      </c>
      <c r="R178" s="145">
        <f t="shared" si="32"/>
        <v>7.5000000000000002E-4</v>
      </c>
      <c r="S178" s="145">
        <v>0</v>
      </c>
      <c r="T178" s="146">
        <f t="shared" si="33"/>
        <v>0</v>
      </c>
      <c r="AR178" s="147" t="s">
        <v>195</v>
      </c>
      <c r="AT178" s="147" t="s">
        <v>132</v>
      </c>
      <c r="AU178" s="147" t="s">
        <v>137</v>
      </c>
      <c r="AY178" s="13" t="s">
        <v>130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3" t="s">
        <v>137</v>
      </c>
      <c r="BK178" s="149">
        <f t="shared" si="39"/>
        <v>0</v>
      </c>
      <c r="BL178" s="13" t="s">
        <v>195</v>
      </c>
      <c r="BM178" s="147" t="s">
        <v>884</v>
      </c>
    </row>
    <row r="179" spans="2:65" s="1" customFormat="1" ht="24.25" customHeight="1">
      <c r="B179" s="135"/>
      <c r="C179" s="136" t="s">
        <v>319</v>
      </c>
      <c r="D179" s="136" t="s">
        <v>132</v>
      </c>
      <c r="E179" s="137" t="s">
        <v>885</v>
      </c>
      <c r="F179" s="138" t="s">
        <v>886</v>
      </c>
      <c r="G179" s="139" t="s">
        <v>210</v>
      </c>
      <c r="H179" s="140">
        <v>0.08</v>
      </c>
      <c r="I179" s="141"/>
      <c r="J179" s="140">
        <f t="shared" si="30"/>
        <v>0</v>
      </c>
      <c r="K179" s="142"/>
      <c r="L179" s="28"/>
      <c r="M179" s="143" t="s">
        <v>1</v>
      </c>
      <c r="N179" s="144" t="s">
        <v>40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195</v>
      </c>
      <c r="AT179" s="147" t="s">
        <v>132</v>
      </c>
      <c r="AU179" s="147" t="s">
        <v>137</v>
      </c>
      <c r="AY179" s="13" t="s">
        <v>130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3" t="s">
        <v>137</v>
      </c>
      <c r="BK179" s="149">
        <f t="shared" si="39"/>
        <v>0</v>
      </c>
      <c r="BL179" s="13" t="s">
        <v>195</v>
      </c>
      <c r="BM179" s="147" t="s">
        <v>887</v>
      </c>
    </row>
    <row r="180" spans="2:65" s="11" customFormat="1" ht="22.75" customHeight="1">
      <c r="B180" s="123"/>
      <c r="D180" s="124" t="s">
        <v>73</v>
      </c>
      <c r="E180" s="133" t="s">
        <v>888</v>
      </c>
      <c r="F180" s="133" t="s">
        <v>889</v>
      </c>
      <c r="I180" s="126"/>
      <c r="J180" s="134">
        <f>BK180</f>
        <v>0</v>
      </c>
      <c r="L180" s="123"/>
      <c r="M180" s="128"/>
      <c r="P180" s="129">
        <f>SUM(P181:P210)</f>
        <v>0</v>
      </c>
      <c r="R180" s="129">
        <f>SUM(R181:R210)</f>
        <v>0.14682940000000005</v>
      </c>
      <c r="T180" s="130">
        <f>SUM(T181:T210)</f>
        <v>0</v>
      </c>
      <c r="AR180" s="124" t="s">
        <v>137</v>
      </c>
      <c r="AT180" s="131" t="s">
        <v>73</v>
      </c>
      <c r="AU180" s="131" t="s">
        <v>82</v>
      </c>
      <c r="AY180" s="124" t="s">
        <v>130</v>
      </c>
      <c r="BK180" s="132">
        <f>SUM(BK181:BK210)</f>
        <v>0</v>
      </c>
    </row>
    <row r="181" spans="2:65" s="1" customFormat="1" ht="24.25" customHeight="1">
      <c r="B181" s="135"/>
      <c r="C181" s="136" t="s">
        <v>324</v>
      </c>
      <c r="D181" s="136" t="s">
        <v>132</v>
      </c>
      <c r="E181" s="137" t="s">
        <v>890</v>
      </c>
      <c r="F181" s="138" t="s">
        <v>891</v>
      </c>
      <c r="G181" s="139" t="s">
        <v>228</v>
      </c>
      <c r="H181" s="140">
        <v>2</v>
      </c>
      <c r="I181" s="141"/>
      <c r="J181" s="140">
        <f t="shared" ref="J181:J210" si="40">ROUND(I181*H181,3)</f>
        <v>0</v>
      </c>
      <c r="K181" s="142"/>
      <c r="L181" s="28"/>
      <c r="M181" s="143" t="s">
        <v>1</v>
      </c>
      <c r="N181" s="144" t="s">
        <v>40</v>
      </c>
      <c r="P181" s="145">
        <f t="shared" ref="P181:P210" si="41">O181*H181</f>
        <v>0</v>
      </c>
      <c r="Q181" s="145">
        <v>1.7000000000000001E-4</v>
      </c>
      <c r="R181" s="145">
        <f t="shared" ref="R181:R210" si="42">Q181*H181</f>
        <v>3.4000000000000002E-4</v>
      </c>
      <c r="S181" s="145">
        <v>0</v>
      </c>
      <c r="T181" s="146">
        <f t="shared" ref="T181:T210" si="43">S181*H181</f>
        <v>0</v>
      </c>
      <c r="AR181" s="147" t="s">
        <v>195</v>
      </c>
      <c r="AT181" s="147" t="s">
        <v>132</v>
      </c>
      <c r="AU181" s="147" t="s">
        <v>137</v>
      </c>
      <c r="AY181" s="13" t="s">
        <v>130</v>
      </c>
      <c r="BE181" s="148">
        <f t="shared" ref="BE181:BE210" si="44">IF(N181="základná",J181,0)</f>
        <v>0</v>
      </c>
      <c r="BF181" s="148">
        <f t="shared" ref="BF181:BF210" si="45">IF(N181="znížená",J181,0)</f>
        <v>0</v>
      </c>
      <c r="BG181" s="148">
        <f t="shared" ref="BG181:BG210" si="46">IF(N181="zákl. prenesená",J181,0)</f>
        <v>0</v>
      </c>
      <c r="BH181" s="148">
        <f t="shared" ref="BH181:BH210" si="47">IF(N181="zníž. prenesená",J181,0)</f>
        <v>0</v>
      </c>
      <c r="BI181" s="148">
        <f t="shared" ref="BI181:BI210" si="48">IF(N181="nulová",J181,0)</f>
        <v>0</v>
      </c>
      <c r="BJ181" s="13" t="s">
        <v>137</v>
      </c>
      <c r="BK181" s="149">
        <f t="shared" ref="BK181:BK210" si="49">ROUND(I181*H181,3)</f>
        <v>0</v>
      </c>
      <c r="BL181" s="13" t="s">
        <v>195</v>
      </c>
      <c r="BM181" s="147" t="s">
        <v>892</v>
      </c>
    </row>
    <row r="182" spans="2:65" s="1" customFormat="1" ht="24.25" customHeight="1">
      <c r="B182" s="135"/>
      <c r="C182" s="150" t="s">
        <v>329</v>
      </c>
      <c r="D182" s="150" t="s">
        <v>325</v>
      </c>
      <c r="E182" s="151" t="s">
        <v>893</v>
      </c>
      <c r="F182" s="152" t="s">
        <v>894</v>
      </c>
      <c r="G182" s="153" t="s">
        <v>228</v>
      </c>
      <c r="H182" s="154">
        <v>2</v>
      </c>
      <c r="I182" s="155"/>
      <c r="J182" s="154">
        <f t="shared" si="40"/>
        <v>0</v>
      </c>
      <c r="K182" s="156"/>
      <c r="L182" s="157"/>
      <c r="M182" s="158" t="s">
        <v>1</v>
      </c>
      <c r="N182" s="159" t="s">
        <v>40</v>
      </c>
      <c r="P182" s="145">
        <f t="shared" si="41"/>
        <v>0</v>
      </c>
      <c r="Q182" s="145">
        <v>1.35E-2</v>
      </c>
      <c r="R182" s="145">
        <f t="shared" si="42"/>
        <v>2.7E-2</v>
      </c>
      <c r="S182" s="145">
        <v>0</v>
      </c>
      <c r="T182" s="146">
        <f t="shared" si="43"/>
        <v>0</v>
      </c>
      <c r="AR182" s="147" t="s">
        <v>262</v>
      </c>
      <c r="AT182" s="147" t="s">
        <v>325</v>
      </c>
      <c r="AU182" s="147" t="s">
        <v>137</v>
      </c>
      <c r="AY182" s="13" t="s">
        <v>130</v>
      </c>
      <c r="BE182" s="148">
        <f t="shared" si="44"/>
        <v>0</v>
      </c>
      <c r="BF182" s="148">
        <f t="shared" si="45"/>
        <v>0</v>
      </c>
      <c r="BG182" s="148">
        <f t="shared" si="46"/>
        <v>0</v>
      </c>
      <c r="BH182" s="148">
        <f t="shared" si="47"/>
        <v>0</v>
      </c>
      <c r="BI182" s="148">
        <f t="shared" si="48"/>
        <v>0</v>
      </c>
      <c r="BJ182" s="13" t="s">
        <v>137</v>
      </c>
      <c r="BK182" s="149">
        <f t="shared" si="49"/>
        <v>0</v>
      </c>
      <c r="BL182" s="13" t="s">
        <v>195</v>
      </c>
      <c r="BM182" s="147" t="s">
        <v>895</v>
      </c>
    </row>
    <row r="183" spans="2:65" s="1" customFormat="1" ht="24.25" customHeight="1">
      <c r="B183" s="135"/>
      <c r="C183" s="150" t="s">
        <v>334</v>
      </c>
      <c r="D183" s="150" t="s">
        <v>325</v>
      </c>
      <c r="E183" s="151" t="s">
        <v>896</v>
      </c>
      <c r="F183" s="152" t="s">
        <v>897</v>
      </c>
      <c r="G183" s="153" t="s">
        <v>228</v>
      </c>
      <c r="H183" s="154">
        <v>2</v>
      </c>
      <c r="I183" s="155"/>
      <c r="J183" s="154">
        <f t="shared" si="40"/>
        <v>0</v>
      </c>
      <c r="K183" s="156"/>
      <c r="L183" s="157"/>
      <c r="M183" s="158" t="s">
        <v>1</v>
      </c>
      <c r="N183" s="159" t="s">
        <v>40</v>
      </c>
      <c r="P183" s="145">
        <f t="shared" si="41"/>
        <v>0</v>
      </c>
      <c r="Q183" s="145">
        <v>2.2000000000000001E-4</v>
      </c>
      <c r="R183" s="145">
        <f t="shared" si="42"/>
        <v>4.4000000000000002E-4</v>
      </c>
      <c r="S183" s="145">
        <v>0</v>
      </c>
      <c r="T183" s="146">
        <f t="shared" si="43"/>
        <v>0</v>
      </c>
      <c r="AR183" s="147" t="s">
        <v>262</v>
      </c>
      <c r="AT183" s="147" t="s">
        <v>325</v>
      </c>
      <c r="AU183" s="147" t="s">
        <v>137</v>
      </c>
      <c r="AY183" s="13" t="s">
        <v>130</v>
      </c>
      <c r="BE183" s="148">
        <f t="shared" si="44"/>
        <v>0</v>
      </c>
      <c r="BF183" s="148">
        <f t="shared" si="45"/>
        <v>0</v>
      </c>
      <c r="BG183" s="148">
        <f t="shared" si="46"/>
        <v>0</v>
      </c>
      <c r="BH183" s="148">
        <f t="shared" si="47"/>
        <v>0</v>
      </c>
      <c r="BI183" s="148">
        <f t="shared" si="48"/>
        <v>0</v>
      </c>
      <c r="BJ183" s="13" t="s">
        <v>137</v>
      </c>
      <c r="BK183" s="149">
        <f t="shared" si="49"/>
        <v>0</v>
      </c>
      <c r="BL183" s="13" t="s">
        <v>195</v>
      </c>
      <c r="BM183" s="147" t="s">
        <v>898</v>
      </c>
    </row>
    <row r="184" spans="2:65" s="1" customFormat="1" ht="24.25" customHeight="1">
      <c r="B184" s="135"/>
      <c r="C184" s="136" t="s">
        <v>338</v>
      </c>
      <c r="D184" s="136" t="s">
        <v>132</v>
      </c>
      <c r="E184" s="137" t="s">
        <v>899</v>
      </c>
      <c r="F184" s="138" t="s">
        <v>900</v>
      </c>
      <c r="G184" s="139" t="s">
        <v>228</v>
      </c>
      <c r="H184" s="140">
        <v>2</v>
      </c>
      <c r="I184" s="141"/>
      <c r="J184" s="140">
        <f t="shared" si="40"/>
        <v>0</v>
      </c>
      <c r="K184" s="142"/>
      <c r="L184" s="28"/>
      <c r="M184" s="143" t="s">
        <v>1</v>
      </c>
      <c r="N184" s="144" t="s">
        <v>40</v>
      </c>
      <c r="P184" s="145">
        <f t="shared" si="41"/>
        <v>0</v>
      </c>
      <c r="Q184" s="145">
        <v>2.7999999999999998E-4</v>
      </c>
      <c r="R184" s="145">
        <f t="shared" si="42"/>
        <v>5.5999999999999995E-4</v>
      </c>
      <c r="S184" s="145">
        <v>0</v>
      </c>
      <c r="T184" s="146">
        <f t="shared" si="43"/>
        <v>0</v>
      </c>
      <c r="AR184" s="147" t="s">
        <v>195</v>
      </c>
      <c r="AT184" s="147" t="s">
        <v>132</v>
      </c>
      <c r="AU184" s="147" t="s">
        <v>137</v>
      </c>
      <c r="AY184" s="13" t="s">
        <v>130</v>
      </c>
      <c r="BE184" s="148">
        <f t="shared" si="44"/>
        <v>0</v>
      </c>
      <c r="BF184" s="148">
        <f t="shared" si="45"/>
        <v>0</v>
      </c>
      <c r="BG184" s="148">
        <f t="shared" si="46"/>
        <v>0</v>
      </c>
      <c r="BH184" s="148">
        <f t="shared" si="47"/>
        <v>0</v>
      </c>
      <c r="BI184" s="148">
        <f t="shared" si="48"/>
        <v>0</v>
      </c>
      <c r="BJ184" s="13" t="s">
        <v>137</v>
      </c>
      <c r="BK184" s="149">
        <f t="shared" si="49"/>
        <v>0</v>
      </c>
      <c r="BL184" s="13" t="s">
        <v>195</v>
      </c>
      <c r="BM184" s="147" t="s">
        <v>901</v>
      </c>
    </row>
    <row r="185" spans="2:65" s="1" customFormat="1" ht="16.5" customHeight="1">
      <c r="B185" s="135"/>
      <c r="C185" s="150" t="s">
        <v>342</v>
      </c>
      <c r="D185" s="150" t="s">
        <v>325</v>
      </c>
      <c r="E185" s="151" t="s">
        <v>902</v>
      </c>
      <c r="F185" s="152" t="s">
        <v>903</v>
      </c>
      <c r="G185" s="153" t="s">
        <v>228</v>
      </c>
      <c r="H185" s="154">
        <v>2</v>
      </c>
      <c r="I185" s="155"/>
      <c r="J185" s="154">
        <f t="shared" si="40"/>
        <v>0</v>
      </c>
      <c r="K185" s="156"/>
      <c r="L185" s="157"/>
      <c r="M185" s="158" t="s">
        <v>1</v>
      </c>
      <c r="N185" s="159" t="s">
        <v>40</v>
      </c>
      <c r="P185" s="145">
        <f t="shared" si="41"/>
        <v>0</v>
      </c>
      <c r="Q185" s="145">
        <v>1.41E-2</v>
      </c>
      <c r="R185" s="145">
        <f t="shared" si="42"/>
        <v>2.8199999999999999E-2</v>
      </c>
      <c r="S185" s="145">
        <v>0</v>
      </c>
      <c r="T185" s="146">
        <f t="shared" si="43"/>
        <v>0</v>
      </c>
      <c r="AR185" s="147" t="s">
        <v>262</v>
      </c>
      <c r="AT185" s="147" t="s">
        <v>325</v>
      </c>
      <c r="AU185" s="147" t="s">
        <v>137</v>
      </c>
      <c r="AY185" s="13" t="s">
        <v>130</v>
      </c>
      <c r="BE185" s="148">
        <f t="shared" si="44"/>
        <v>0</v>
      </c>
      <c r="BF185" s="148">
        <f t="shared" si="45"/>
        <v>0</v>
      </c>
      <c r="BG185" s="148">
        <f t="shared" si="46"/>
        <v>0</v>
      </c>
      <c r="BH185" s="148">
        <f t="shared" si="47"/>
        <v>0</v>
      </c>
      <c r="BI185" s="148">
        <f t="shared" si="48"/>
        <v>0</v>
      </c>
      <c r="BJ185" s="13" t="s">
        <v>137</v>
      </c>
      <c r="BK185" s="149">
        <f t="shared" si="49"/>
        <v>0</v>
      </c>
      <c r="BL185" s="13" t="s">
        <v>195</v>
      </c>
      <c r="BM185" s="147" t="s">
        <v>904</v>
      </c>
    </row>
    <row r="186" spans="2:65" s="1" customFormat="1" ht="37.75" customHeight="1">
      <c r="B186" s="135"/>
      <c r="C186" s="136" t="s">
        <v>346</v>
      </c>
      <c r="D186" s="136" t="s">
        <v>132</v>
      </c>
      <c r="E186" s="137" t="s">
        <v>905</v>
      </c>
      <c r="F186" s="138" t="s">
        <v>906</v>
      </c>
      <c r="G186" s="139" t="s">
        <v>228</v>
      </c>
      <c r="H186" s="140">
        <v>1</v>
      </c>
      <c r="I186" s="141"/>
      <c r="J186" s="140">
        <f t="shared" si="40"/>
        <v>0</v>
      </c>
      <c r="K186" s="142"/>
      <c r="L186" s="28"/>
      <c r="M186" s="143" t="s">
        <v>1</v>
      </c>
      <c r="N186" s="144" t="s">
        <v>40</v>
      </c>
      <c r="P186" s="145">
        <f t="shared" si="41"/>
        <v>0</v>
      </c>
      <c r="Q186" s="145">
        <v>7.8200000000000003E-4</v>
      </c>
      <c r="R186" s="145">
        <f t="shared" si="42"/>
        <v>7.8200000000000003E-4</v>
      </c>
      <c r="S186" s="145">
        <v>0</v>
      </c>
      <c r="T186" s="146">
        <f t="shared" si="43"/>
        <v>0</v>
      </c>
      <c r="AR186" s="147" t="s">
        <v>195</v>
      </c>
      <c r="AT186" s="147" t="s">
        <v>132</v>
      </c>
      <c r="AU186" s="147" t="s">
        <v>137</v>
      </c>
      <c r="AY186" s="13" t="s">
        <v>130</v>
      </c>
      <c r="BE186" s="148">
        <f t="shared" si="44"/>
        <v>0</v>
      </c>
      <c r="BF186" s="148">
        <f t="shared" si="45"/>
        <v>0</v>
      </c>
      <c r="BG186" s="148">
        <f t="shared" si="46"/>
        <v>0</v>
      </c>
      <c r="BH186" s="148">
        <f t="shared" si="47"/>
        <v>0</v>
      </c>
      <c r="BI186" s="148">
        <f t="shared" si="48"/>
        <v>0</v>
      </c>
      <c r="BJ186" s="13" t="s">
        <v>137</v>
      </c>
      <c r="BK186" s="149">
        <f t="shared" si="49"/>
        <v>0</v>
      </c>
      <c r="BL186" s="13" t="s">
        <v>195</v>
      </c>
      <c r="BM186" s="147" t="s">
        <v>907</v>
      </c>
    </row>
    <row r="187" spans="2:65" s="1" customFormat="1" ht="24.25" customHeight="1">
      <c r="B187" s="135"/>
      <c r="C187" s="150" t="s">
        <v>350</v>
      </c>
      <c r="D187" s="150" t="s">
        <v>325</v>
      </c>
      <c r="E187" s="151" t="s">
        <v>908</v>
      </c>
      <c r="F187" s="152" t="s">
        <v>909</v>
      </c>
      <c r="G187" s="153" t="s">
        <v>228</v>
      </c>
      <c r="H187" s="154">
        <v>1</v>
      </c>
      <c r="I187" s="155"/>
      <c r="J187" s="154">
        <f t="shared" si="40"/>
        <v>0</v>
      </c>
      <c r="K187" s="156"/>
      <c r="L187" s="157"/>
      <c r="M187" s="158" t="s">
        <v>1</v>
      </c>
      <c r="N187" s="159" t="s">
        <v>40</v>
      </c>
      <c r="P187" s="145">
        <f t="shared" si="41"/>
        <v>0</v>
      </c>
      <c r="Q187" s="145">
        <v>3.4009999999999999E-2</v>
      </c>
      <c r="R187" s="145">
        <f t="shared" si="42"/>
        <v>3.4009999999999999E-2</v>
      </c>
      <c r="S187" s="145">
        <v>0</v>
      </c>
      <c r="T187" s="146">
        <f t="shared" si="43"/>
        <v>0</v>
      </c>
      <c r="AR187" s="147" t="s">
        <v>262</v>
      </c>
      <c r="AT187" s="147" t="s">
        <v>325</v>
      </c>
      <c r="AU187" s="147" t="s">
        <v>137</v>
      </c>
      <c r="AY187" s="13" t="s">
        <v>130</v>
      </c>
      <c r="BE187" s="148">
        <f t="shared" si="44"/>
        <v>0</v>
      </c>
      <c r="BF187" s="148">
        <f t="shared" si="45"/>
        <v>0</v>
      </c>
      <c r="BG187" s="148">
        <f t="shared" si="46"/>
        <v>0</v>
      </c>
      <c r="BH187" s="148">
        <f t="shared" si="47"/>
        <v>0</v>
      </c>
      <c r="BI187" s="148">
        <f t="shared" si="48"/>
        <v>0</v>
      </c>
      <c r="BJ187" s="13" t="s">
        <v>137</v>
      </c>
      <c r="BK187" s="149">
        <f t="shared" si="49"/>
        <v>0</v>
      </c>
      <c r="BL187" s="13" t="s">
        <v>195</v>
      </c>
      <c r="BM187" s="147" t="s">
        <v>910</v>
      </c>
    </row>
    <row r="188" spans="2:65" s="1" customFormat="1" ht="49" customHeight="1">
      <c r="B188" s="135"/>
      <c r="C188" s="136" t="s">
        <v>354</v>
      </c>
      <c r="D188" s="136" t="s">
        <v>132</v>
      </c>
      <c r="E188" s="137" t="s">
        <v>911</v>
      </c>
      <c r="F188" s="138" t="s">
        <v>912</v>
      </c>
      <c r="G188" s="139" t="s">
        <v>228</v>
      </c>
      <c r="H188" s="140">
        <v>1</v>
      </c>
      <c r="I188" s="141"/>
      <c r="J188" s="140">
        <f t="shared" si="40"/>
        <v>0</v>
      </c>
      <c r="K188" s="142"/>
      <c r="L188" s="28"/>
      <c r="M188" s="143" t="s">
        <v>1</v>
      </c>
      <c r="N188" s="144" t="s">
        <v>40</v>
      </c>
      <c r="P188" s="145">
        <f t="shared" si="41"/>
        <v>0</v>
      </c>
      <c r="Q188" s="145">
        <v>9.859999999999999E-4</v>
      </c>
      <c r="R188" s="145">
        <f t="shared" si="42"/>
        <v>9.859999999999999E-4</v>
      </c>
      <c r="S188" s="145">
        <v>0</v>
      </c>
      <c r="T188" s="146">
        <f t="shared" si="43"/>
        <v>0</v>
      </c>
      <c r="AR188" s="147" t="s">
        <v>195</v>
      </c>
      <c r="AT188" s="147" t="s">
        <v>132</v>
      </c>
      <c r="AU188" s="147" t="s">
        <v>137</v>
      </c>
      <c r="AY188" s="13" t="s">
        <v>130</v>
      </c>
      <c r="BE188" s="148">
        <f t="shared" si="44"/>
        <v>0</v>
      </c>
      <c r="BF188" s="148">
        <f t="shared" si="45"/>
        <v>0</v>
      </c>
      <c r="BG188" s="148">
        <f t="shared" si="46"/>
        <v>0</v>
      </c>
      <c r="BH188" s="148">
        <f t="shared" si="47"/>
        <v>0</v>
      </c>
      <c r="BI188" s="148">
        <f t="shared" si="48"/>
        <v>0</v>
      </c>
      <c r="BJ188" s="13" t="s">
        <v>137</v>
      </c>
      <c r="BK188" s="149">
        <f t="shared" si="49"/>
        <v>0</v>
      </c>
      <c r="BL188" s="13" t="s">
        <v>195</v>
      </c>
      <c r="BM188" s="147" t="s">
        <v>913</v>
      </c>
    </row>
    <row r="189" spans="2:65" s="1" customFormat="1" ht="16.5" customHeight="1">
      <c r="B189" s="135"/>
      <c r="C189" s="136" t="s">
        <v>358</v>
      </c>
      <c r="D189" s="136" t="s">
        <v>132</v>
      </c>
      <c r="E189" s="137" t="s">
        <v>914</v>
      </c>
      <c r="F189" s="138" t="s">
        <v>915</v>
      </c>
      <c r="G189" s="139" t="s">
        <v>228</v>
      </c>
      <c r="H189" s="140">
        <v>2</v>
      </c>
      <c r="I189" s="141"/>
      <c r="J189" s="140">
        <f t="shared" si="40"/>
        <v>0</v>
      </c>
      <c r="K189" s="142"/>
      <c r="L189" s="28"/>
      <c r="M189" s="143" t="s">
        <v>1</v>
      </c>
      <c r="N189" s="144" t="s">
        <v>40</v>
      </c>
      <c r="P189" s="145">
        <f t="shared" si="41"/>
        <v>0</v>
      </c>
      <c r="Q189" s="145">
        <v>0</v>
      </c>
      <c r="R189" s="145">
        <f t="shared" si="42"/>
        <v>0</v>
      </c>
      <c r="S189" s="145">
        <v>0</v>
      </c>
      <c r="T189" s="146">
        <f t="shared" si="43"/>
        <v>0</v>
      </c>
      <c r="AR189" s="147" t="s">
        <v>195</v>
      </c>
      <c r="AT189" s="147" t="s">
        <v>132</v>
      </c>
      <c r="AU189" s="147" t="s">
        <v>137</v>
      </c>
      <c r="AY189" s="13" t="s">
        <v>130</v>
      </c>
      <c r="BE189" s="148">
        <f t="shared" si="44"/>
        <v>0</v>
      </c>
      <c r="BF189" s="148">
        <f t="shared" si="45"/>
        <v>0</v>
      </c>
      <c r="BG189" s="148">
        <f t="shared" si="46"/>
        <v>0</v>
      </c>
      <c r="BH189" s="148">
        <f t="shared" si="47"/>
        <v>0</v>
      </c>
      <c r="BI189" s="148">
        <f t="shared" si="48"/>
        <v>0</v>
      </c>
      <c r="BJ189" s="13" t="s">
        <v>137</v>
      </c>
      <c r="BK189" s="149">
        <f t="shared" si="49"/>
        <v>0</v>
      </c>
      <c r="BL189" s="13" t="s">
        <v>195</v>
      </c>
      <c r="BM189" s="147" t="s">
        <v>916</v>
      </c>
    </row>
    <row r="190" spans="2:65" s="1" customFormat="1" ht="16.5" customHeight="1">
      <c r="B190" s="135"/>
      <c r="C190" s="150" t="s">
        <v>362</v>
      </c>
      <c r="D190" s="150" t="s">
        <v>325</v>
      </c>
      <c r="E190" s="151" t="s">
        <v>917</v>
      </c>
      <c r="F190" s="152" t="s">
        <v>918</v>
      </c>
      <c r="G190" s="153" t="s">
        <v>228</v>
      </c>
      <c r="H190" s="154">
        <v>2</v>
      </c>
      <c r="I190" s="155"/>
      <c r="J190" s="154">
        <f t="shared" si="40"/>
        <v>0</v>
      </c>
      <c r="K190" s="156"/>
      <c r="L190" s="157"/>
      <c r="M190" s="158" t="s">
        <v>1</v>
      </c>
      <c r="N190" s="159" t="s">
        <v>40</v>
      </c>
      <c r="P190" s="145">
        <f t="shared" si="41"/>
        <v>0</v>
      </c>
      <c r="Q190" s="145">
        <v>2E-3</v>
      </c>
      <c r="R190" s="145">
        <f t="shared" si="42"/>
        <v>4.0000000000000001E-3</v>
      </c>
      <c r="S190" s="145">
        <v>0</v>
      </c>
      <c r="T190" s="146">
        <f t="shared" si="43"/>
        <v>0</v>
      </c>
      <c r="AR190" s="147" t="s">
        <v>262</v>
      </c>
      <c r="AT190" s="147" t="s">
        <v>325</v>
      </c>
      <c r="AU190" s="147" t="s">
        <v>137</v>
      </c>
      <c r="AY190" s="13" t="s">
        <v>130</v>
      </c>
      <c r="BE190" s="148">
        <f t="shared" si="44"/>
        <v>0</v>
      </c>
      <c r="BF190" s="148">
        <f t="shared" si="45"/>
        <v>0</v>
      </c>
      <c r="BG190" s="148">
        <f t="shared" si="46"/>
        <v>0</v>
      </c>
      <c r="BH190" s="148">
        <f t="shared" si="47"/>
        <v>0</v>
      </c>
      <c r="BI190" s="148">
        <f t="shared" si="48"/>
        <v>0</v>
      </c>
      <c r="BJ190" s="13" t="s">
        <v>137</v>
      </c>
      <c r="BK190" s="149">
        <f t="shared" si="49"/>
        <v>0</v>
      </c>
      <c r="BL190" s="13" t="s">
        <v>195</v>
      </c>
      <c r="BM190" s="147" t="s">
        <v>919</v>
      </c>
    </row>
    <row r="191" spans="2:65" s="1" customFormat="1" ht="33" customHeight="1">
      <c r="B191" s="135"/>
      <c r="C191" s="136" t="s">
        <v>366</v>
      </c>
      <c r="D191" s="136" t="s">
        <v>132</v>
      </c>
      <c r="E191" s="137" t="s">
        <v>920</v>
      </c>
      <c r="F191" s="138" t="s">
        <v>921</v>
      </c>
      <c r="G191" s="139" t="s">
        <v>228</v>
      </c>
      <c r="H191" s="140">
        <v>2</v>
      </c>
      <c r="I191" s="141"/>
      <c r="J191" s="140">
        <f t="shared" si="40"/>
        <v>0</v>
      </c>
      <c r="K191" s="142"/>
      <c r="L191" s="28"/>
      <c r="M191" s="143" t="s">
        <v>1</v>
      </c>
      <c r="N191" s="144" t="s">
        <v>40</v>
      </c>
      <c r="P191" s="145">
        <f t="shared" si="41"/>
        <v>0</v>
      </c>
      <c r="Q191" s="145">
        <v>5.3660999999999997E-4</v>
      </c>
      <c r="R191" s="145">
        <f t="shared" si="42"/>
        <v>1.0732199999999999E-3</v>
      </c>
      <c r="S191" s="145">
        <v>0</v>
      </c>
      <c r="T191" s="146">
        <f t="shared" si="43"/>
        <v>0</v>
      </c>
      <c r="AR191" s="147" t="s">
        <v>195</v>
      </c>
      <c r="AT191" s="147" t="s">
        <v>132</v>
      </c>
      <c r="AU191" s="147" t="s">
        <v>137</v>
      </c>
      <c r="AY191" s="13" t="s">
        <v>130</v>
      </c>
      <c r="BE191" s="148">
        <f t="shared" si="44"/>
        <v>0</v>
      </c>
      <c r="BF191" s="148">
        <f t="shared" si="45"/>
        <v>0</v>
      </c>
      <c r="BG191" s="148">
        <f t="shared" si="46"/>
        <v>0</v>
      </c>
      <c r="BH191" s="148">
        <f t="shared" si="47"/>
        <v>0</v>
      </c>
      <c r="BI191" s="148">
        <f t="shared" si="48"/>
        <v>0</v>
      </c>
      <c r="BJ191" s="13" t="s">
        <v>137</v>
      </c>
      <c r="BK191" s="149">
        <f t="shared" si="49"/>
        <v>0</v>
      </c>
      <c r="BL191" s="13" t="s">
        <v>195</v>
      </c>
      <c r="BM191" s="147" t="s">
        <v>922</v>
      </c>
    </row>
    <row r="192" spans="2:65" s="1" customFormat="1" ht="24.25" customHeight="1">
      <c r="B192" s="135"/>
      <c r="C192" s="150" t="s">
        <v>370</v>
      </c>
      <c r="D192" s="150" t="s">
        <v>325</v>
      </c>
      <c r="E192" s="151" t="s">
        <v>923</v>
      </c>
      <c r="F192" s="152" t="s">
        <v>924</v>
      </c>
      <c r="G192" s="153" t="s">
        <v>228</v>
      </c>
      <c r="H192" s="154">
        <v>2</v>
      </c>
      <c r="I192" s="155"/>
      <c r="J192" s="154">
        <f t="shared" si="40"/>
        <v>0</v>
      </c>
      <c r="K192" s="156"/>
      <c r="L192" s="157"/>
      <c r="M192" s="158" t="s">
        <v>1</v>
      </c>
      <c r="N192" s="159" t="s">
        <v>40</v>
      </c>
      <c r="P192" s="145">
        <f t="shared" si="41"/>
        <v>0</v>
      </c>
      <c r="Q192" s="145">
        <v>1.2999999999999999E-3</v>
      </c>
      <c r="R192" s="145">
        <f t="shared" si="42"/>
        <v>2.5999999999999999E-3</v>
      </c>
      <c r="S192" s="145">
        <v>0</v>
      </c>
      <c r="T192" s="146">
        <f t="shared" si="43"/>
        <v>0</v>
      </c>
      <c r="AR192" s="147" t="s">
        <v>262</v>
      </c>
      <c r="AT192" s="147" t="s">
        <v>325</v>
      </c>
      <c r="AU192" s="147" t="s">
        <v>137</v>
      </c>
      <c r="AY192" s="13" t="s">
        <v>130</v>
      </c>
      <c r="BE192" s="148">
        <f t="shared" si="44"/>
        <v>0</v>
      </c>
      <c r="BF192" s="148">
        <f t="shared" si="45"/>
        <v>0</v>
      </c>
      <c r="BG192" s="148">
        <f t="shared" si="46"/>
        <v>0</v>
      </c>
      <c r="BH192" s="148">
        <f t="shared" si="47"/>
        <v>0</v>
      </c>
      <c r="BI192" s="148">
        <f t="shared" si="48"/>
        <v>0</v>
      </c>
      <c r="BJ192" s="13" t="s">
        <v>137</v>
      </c>
      <c r="BK192" s="149">
        <f t="shared" si="49"/>
        <v>0</v>
      </c>
      <c r="BL192" s="13" t="s">
        <v>195</v>
      </c>
      <c r="BM192" s="147" t="s">
        <v>925</v>
      </c>
    </row>
    <row r="193" spans="2:65" s="1" customFormat="1" ht="24.25" customHeight="1">
      <c r="B193" s="135"/>
      <c r="C193" s="136" t="s">
        <v>374</v>
      </c>
      <c r="D193" s="136" t="s">
        <v>132</v>
      </c>
      <c r="E193" s="137" t="s">
        <v>926</v>
      </c>
      <c r="F193" s="138" t="s">
        <v>927</v>
      </c>
      <c r="G193" s="139" t="s">
        <v>228</v>
      </c>
      <c r="H193" s="140">
        <v>1</v>
      </c>
      <c r="I193" s="141"/>
      <c r="J193" s="140">
        <f t="shared" si="40"/>
        <v>0</v>
      </c>
      <c r="K193" s="142"/>
      <c r="L193" s="28"/>
      <c r="M193" s="143" t="s">
        <v>1</v>
      </c>
      <c r="N193" s="144" t="s">
        <v>40</v>
      </c>
      <c r="P193" s="145">
        <f t="shared" si="41"/>
        <v>0</v>
      </c>
      <c r="Q193" s="145">
        <v>2.7999999999999998E-4</v>
      </c>
      <c r="R193" s="145">
        <f t="shared" si="42"/>
        <v>2.7999999999999998E-4</v>
      </c>
      <c r="S193" s="145">
        <v>0</v>
      </c>
      <c r="T193" s="146">
        <f t="shared" si="43"/>
        <v>0</v>
      </c>
      <c r="AR193" s="147" t="s">
        <v>195</v>
      </c>
      <c r="AT193" s="147" t="s">
        <v>132</v>
      </c>
      <c r="AU193" s="147" t="s">
        <v>137</v>
      </c>
      <c r="AY193" s="13" t="s">
        <v>130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3" t="s">
        <v>137</v>
      </c>
      <c r="BK193" s="149">
        <f t="shared" si="49"/>
        <v>0</v>
      </c>
      <c r="BL193" s="13" t="s">
        <v>195</v>
      </c>
      <c r="BM193" s="147" t="s">
        <v>928</v>
      </c>
    </row>
    <row r="194" spans="2:65" s="1" customFormat="1" ht="16.5" customHeight="1">
      <c r="B194" s="135"/>
      <c r="C194" s="150" t="s">
        <v>378</v>
      </c>
      <c r="D194" s="150" t="s">
        <v>325</v>
      </c>
      <c r="E194" s="151" t="s">
        <v>929</v>
      </c>
      <c r="F194" s="152" t="s">
        <v>930</v>
      </c>
      <c r="G194" s="153" t="s">
        <v>228</v>
      </c>
      <c r="H194" s="154">
        <v>1</v>
      </c>
      <c r="I194" s="155"/>
      <c r="J194" s="154">
        <f t="shared" si="40"/>
        <v>0</v>
      </c>
      <c r="K194" s="156"/>
      <c r="L194" s="157"/>
      <c r="M194" s="158" t="s">
        <v>1</v>
      </c>
      <c r="N194" s="159" t="s">
        <v>40</v>
      </c>
      <c r="P194" s="145">
        <f t="shared" si="41"/>
        <v>0</v>
      </c>
      <c r="Q194" s="145">
        <v>1.8499999999999999E-2</v>
      </c>
      <c r="R194" s="145">
        <f t="shared" si="42"/>
        <v>1.8499999999999999E-2</v>
      </c>
      <c r="S194" s="145">
        <v>0</v>
      </c>
      <c r="T194" s="146">
        <f t="shared" si="43"/>
        <v>0</v>
      </c>
      <c r="AR194" s="147" t="s">
        <v>262</v>
      </c>
      <c r="AT194" s="147" t="s">
        <v>325</v>
      </c>
      <c r="AU194" s="147" t="s">
        <v>137</v>
      </c>
      <c r="AY194" s="13" t="s">
        <v>130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3" t="s">
        <v>137</v>
      </c>
      <c r="BK194" s="149">
        <f t="shared" si="49"/>
        <v>0</v>
      </c>
      <c r="BL194" s="13" t="s">
        <v>195</v>
      </c>
      <c r="BM194" s="147" t="s">
        <v>931</v>
      </c>
    </row>
    <row r="195" spans="2:65" s="1" customFormat="1" ht="21.75" customHeight="1">
      <c r="B195" s="135"/>
      <c r="C195" s="136" t="s">
        <v>382</v>
      </c>
      <c r="D195" s="136" t="s">
        <v>132</v>
      </c>
      <c r="E195" s="137" t="s">
        <v>932</v>
      </c>
      <c r="F195" s="138" t="s">
        <v>933</v>
      </c>
      <c r="G195" s="139" t="s">
        <v>228</v>
      </c>
      <c r="H195" s="140">
        <v>8</v>
      </c>
      <c r="I195" s="141"/>
      <c r="J195" s="140">
        <f t="shared" si="40"/>
        <v>0</v>
      </c>
      <c r="K195" s="142"/>
      <c r="L195" s="28"/>
      <c r="M195" s="143" t="s">
        <v>1</v>
      </c>
      <c r="N195" s="144" t="s">
        <v>40</v>
      </c>
      <c r="P195" s="145">
        <f t="shared" si="41"/>
        <v>0</v>
      </c>
      <c r="Q195" s="145">
        <v>8.0000000000000007E-5</v>
      </c>
      <c r="R195" s="145">
        <f t="shared" si="42"/>
        <v>6.4000000000000005E-4</v>
      </c>
      <c r="S195" s="145">
        <v>0</v>
      </c>
      <c r="T195" s="146">
        <f t="shared" si="43"/>
        <v>0</v>
      </c>
      <c r="AR195" s="147" t="s">
        <v>195</v>
      </c>
      <c r="AT195" s="147" t="s">
        <v>132</v>
      </c>
      <c r="AU195" s="147" t="s">
        <v>137</v>
      </c>
      <c r="AY195" s="13" t="s">
        <v>130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3" t="s">
        <v>137</v>
      </c>
      <c r="BK195" s="149">
        <f t="shared" si="49"/>
        <v>0</v>
      </c>
      <c r="BL195" s="13" t="s">
        <v>195</v>
      </c>
      <c r="BM195" s="147" t="s">
        <v>934</v>
      </c>
    </row>
    <row r="196" spans="2:65" s="1" customFormat="1" ht="16.5" customHeight="1">
      <c r="B196" s="135"/>
      <c r="C196" s="150" t="s">
        <v>386</v>
      </c>
      <c r="D196" s="150" t="s">
        <v>325</v>
      </c>
      <c r="E196" s="151" t="s">
        <v>935</v>
      </c>
      <c r="F196" s="152" t="s">
        <v>936</v>
      </c>
      <c r="G196" s="153" t="s">
        <v>228</v>
      </c>
      <c r="H196" s="154">
        <v>8</v>
      </c>
      <c r="I196" s="155"/>
      <c r="J196" s="154">
        <f t="shared" si="40"/>
        <v>0</v>
      </c>
      <c r="K196" s="156"/>
      <c r="L196" s="157"/>
      <c r="M196" s="158" t="s">
        <v>1</v>
      </c>
      <c r="N196" s="159" t="s">
        <v>40</v>
      </c>
      <c r="P196" s="145">
        <f t="shared" si="41"/>
        <v>0</v>
      </c>
      <c r="Q196" s="145">
        <v>2.7E-4</v>
      </c>
      <c r="R196" s="145">
        <f t="shared" si="42"/>
        <v>2.16E-3</v>
      </c>
      <c r="S196" s="145">
        <v>0</v>
      </c>
      <c r="T196" s="146">
        <f t="shared" si="43"/>
        <v>0</v>
      </c>
      <c r="AR196" s="147" t="s">
        <v>262</v>
      </c>
      <c r="AT196" s="147" t="s">
        <v>325</v>
      </c>
      <c r="AU196" s="147" t="s">
        <v>137</v>
      </c>
      <c r="AY196" s="13" t="s">
        <v>130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3" t="s">
        <v>137</v>
      </c>
      <c r="BK196" s="149">
        <f t="shared" si="49"/>
        <v>0</v>
      </c>
      <c r="BL196" s="13" t="s">
        <v>195</v>
      </c>
      <c r="BM196" s="147" t="s">
        <v>937</v>
      </c>
    </row>
    <row r="197" spans="2:65" s="1" customFormat="1" ht="33" customHeight="1">
      <c r="B197" s="135"/>
      <c r="C197" s="150" t="s">
        <v>392</v>
      </c>
      <c r="D197" s="150" t="s">
        <v>325</v>
      </c>
      <c r="E197" s="151" t="s">
        <v>938</v>
      </c>
      <c r="F197" s="152" t="s">
        <v>939</v>
      </c>
      <c r="G197" s="153" t="s">
        <v>228</v>
      </c>
      <c r="H197" s="154">
        <v>8</v>
      </c>
      <c r="I197" s="155"/>
      <c r="J197" s="154">
        <f t="shared" si="40"/>
        <v>0</v>
      </c>
      <c r="K197" s="156"/>
      <c r="L197" s="157"/>
      <c r="M197" s="158" t="s">
        <v>1</v>
      </c>
      <c r="N197" s="159" t="s">
        <v>40</v>
      </c>
      <c r="P197" s="145">
        <f t="shared" si="41"/>
        <v>0</v>
      </c>
      <c r="Q197" s="145">
        <v>5.8E-4</v>
      </c>
      <c r="R197" s="145">
        <f t="shared" si="42"/>
        <v>4.64E-3</v>
      </c>
      <c r="S197" s="145">
        <v>0</v>
      </c>
      <c r="T197" s="146">
        <f t="shared" si="43"/>
        <v>0</v>
      </c>
      <c r="AR197" s="147" t="s">
        <v>262</v>
      </c>
      <c r="AT197" s="147" t="s">
        <v>325</v>
      </c>
      <c r="AU197" s="147" t="s">
        <v>137</v>
      </c>
      <c r="AY197" s="13" t="s">
        <v>130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3" t="s">
        <v>137</v>
      </c>
      <c r="BK197" s="149">
        <f t="shared" si="49"/>
        <v>0</v>
      </c>
      <c r="BL197" s="13" t="s">
        <v>195</v>
      </c>
      <c r="BM197" s="147" t="s">
        <v>940</v>
      </c>
    </row>
    <row r="198" spans="2:65" s="1" customFormat="1" ht="37.75" customHeight="1">
      <c r="B198" s="135"/>
      <c r="C198" s="136" t="s">
        <v>400</v>
      </c>
      <c r="D198" s="136" t="s">
        <v>132</v>
      </c>
      <c r="E198" s="137" t="s">
        <v>941</v>
      </c>
      <c r="F198" s="138" t="s">
        <v>942</v>
      </c>
      <c r="G198" s="139" t="s">
        <v>228</v>
      </c>
      <c r="H198" s="140">
        <v>1</v>
      </c>
      <c r="I198" s="141"/>
      <c r="J198" s="140">
        <f t="shared" si="40"/>
        <v>0</v>
      </c>
      <c r="K198" s="142"/>
      <c r="L198" s="28"/>
      <c r="M198" s="143" t="s">
        <v>1</v>
      </c>
      <c r="N198" s="144" t="s">
        <v>40</v>
      </c>
      <c r="P198" s="145">
        <f t="shared" si="41"/>
        <v>0</v>
      </c>
      <c r="Q198" s="145">
        <v>4.1999999999999996E-6</v>
      </c>
      <c r="R198" s="145">
        <f t="shared" si="42"/>
        <v>4.1999999999999996E-6</v>
      </c>
      <c r="S198" s="145">
        <v>0</v>
      </c>
      <c r="T198" s="146">
        <f t="shared" si="43"/>
        <v>0</v>
      </c>
      <c r="AR198" s="147" t="s">
        <v>195</v>
      </c>
      <c r="AT198" s="147" t="s">
        <v>132</v>
      </c>
      <c r="AU198" s="147" t="s">
        <v>137</v>
      </c>
      <c r="AY198" s="13" t="s">
        <v>130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3" t="s">
        <v>137</v>
      </c>
      <c r="BK198" s="149">
        <f t="shared" si="49"/>
        <v>0</v>
      </c>
      <c r="BL198" s="13" t="s">
        <v>195</v>
      </c>
      <c r="BM198" s="147" t="s">
        <v>943</v>
      </c>
    </row>
    <row r="199" spans="2:65" s="1" customFormat="1" ht="16.5" customHeight="1">
      <c r="B199" s="135"/>
      <c r="C199" s="150" t="s">
        <v>404</v>
      </c>
      <c r="D199" s="150" t="s">
        <v>325</v>
      </c>
      <c r="E199" s="151" t="s">
        <v>944</v>
      </c>
      <c r="F199" s="152" t="s">
        <v>945</v>
      </c>
      <c r="G199" s="153" t="s">
        <v>228</v>
      </c>
      <c r="H199" s="154">
        <v>1</v>
      </c>
      <c r="I199" s="155"/>
      <c r="J199" s="154">
        <f t="shared" si="40"/>
        <v>0</v>
      </c>
      <c r="K199" s="156"/>
      <c r="L199" s="157"/>
      <c r="M199" s="158" t="s">
        <v>1</v>
      </c>
      <c r="N199" s="159" t="s">
        <v>40</v>
      </c>
      <c r="P199" s="145">
        <f t="shared" si="41"/>
        <v>0</v>
      </c>
      <c r="Q199" s="145">
        <v>1.3600000000000001E-3</v>
      </c>
      <c r="R199" s="145">
        <f t="shared" si="42"/>
        <v>1.3600000000000001E-3</v>
      </c>
      <c r="S199" s="145">
        <v>0</v>
      </c>
      <c r="T199" s="146">
        <f t="shared" si="43"/>
        <v>0</v>
      </c>
      <c r="AR199" s="147" t="s">
        <v>262</v>
      </c>
      <c r="AT199" s="147" t="s">
        <v>325</v>
      </c>
      <c r="AU199" s="147" t="s">
        <v>137</v>
      </c>
      <c r="AY199" s="13" t="s">
        <v>130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3" t="s">
        <v>137</v>
      </c>
      <c r="BK199" s="149">
        <f t="shared" si="49"/>
        <v>0</v>
      </c>
      <c r="BL199" s="13" t="s">
        <v>195</v>
      </c>
      <c r="BM199" s="147" t="s">
        <v>946</v>
      </c>
    </row>
    <row r="200" spans="2:65" s="1" customFormat="1" ht="33" customHeight="1">
      <c r="B200" s="135"/>
      <c r="C200" s="136" t="s">
        <v>408</v>
      </c>
      <c r="D200" s="136" t="s">
        <v>132</v>
      </c>
      <c r="E200" s="137" t="s">
        <v>947</v>
      </c>
      <c r="F200" s="138" t="s">
        <v>948</v>
      </c>
      <c r="G200" s="139" t="s">
        <v>228</v>
      </c>
      <c r="H200" s="140">
        <v>4</v>
      </c>
      <c r="I200" s="141"/>
      <c r="J200" s="140">
        <f t="shared" si="40"/>
        <v>0</v>
      </c>
      <c r="K200" s="142"/>
      <c r="L200" s="28"/>
      <c r="M200" s="143" t="s">
        <v>1</v>
      </c>
      <c r="N200" s="144" t="s">
        <v>40</v>
      </c>
      <c r="P200" s="145">
        <f t="shared" si="41"/>
        <v>0</v>
      </c>
      <c r="Q200" s="145">
        <v>1E-4</v>
      </c>
      <c r="R200" s="145">
        <f t="shared" si="42"/>
        <v>4.0000000000000002E-4</v>
      </c>
      <c r="S200" s="145">
        <v>0</v>
      </c>
      <c r="T200" s="146">
        <f t="shared" si="43"/>
        <v>0</v>
      </c>
      <c r="AR200" s="147" t="s">
        <v>195</v>
      </c>
      <c r="AT200" s="147" t="s">
        <v>132</v>
      </c>
      <c r="AU200" s="147" t="s">
        <v>137</v>
      </c>
      <c r="AY200" s="13" t="s">
        <v>130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3" t="s">
        <v>137</v>
      </c>
      <c r="BK200" s="149">
        <f t="shared" si="49"/>
        <v>0</v>
      </c>
      <c r="BL200" s="13" t="s">
        <v>195</v>
      </c>
      <c r="BM200" s="147" t="s">
        <v>949</v>
      </c>
    </row>
    <row r="201" spans="2:65" s="1" customFormat="1" ht="16.5" customHeight="1">
      <c r="B201" s="135"/>
      <c r="C201" s="150" t="s">
        <v>412</v>
      </c>
      <c r="D201" s="150" t="s">
        <v>325</v>
      </c>
      <c r="E201" s="151" t="s">
        <v>950</v>
      </c>
      <c r="F201" s="152" t="s">
        <v>951</v>
      </c>
      <c r="G201" s="153" t="s">
        <v>228</v>
      </c>
      <c r="H201" s="154">
        <v>4</v>
      </c>
      <c r="I201" s="155"/>
      <c r="J201" s="154">
        <f t="shared" si="40"/>
        <v>0</v>
      </c>
      <c r="K201" s="156"/>
      <c r="L201" s="157"/>
      <c r="M201" s="158" t="s">
        <v>1</v>
      </c>
      <c r="N201" s="159" t="s">
        <v>40</v>
      </c>
      <c r="P201" s="145">
        <f t="shared" si="41"/>
        <v>0</v>
      </c>
      <c r="Q201" s="145">
        <v>2E-3</v>
      </c>
      <c r="R201" s="145">
        <f t="shared" si="42"/>
        <v>8.0000000000000002E-3</v>
      </c>
      <c r="S201" s="145">
        <v>0</v>
      </c>
      <c r="T201" s="146">
        <f t="shared" si="43"/>
        <v>0</v>
      </c>
      <c r="AR201" s="147" t="s">
        <v>262</v>
      </c>
      <c r="AT201" s="147" t="s">
        <v>325</v>
      </c>
      <c r="AU201" s="147" t="s">
        <v>137</v>
      </c>
      <c r="AY201" s="13" t="s">
        <v>130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3" t="s">
        <v>137</v>
      </c>
      <c r="BK201" s="149">
        <f t="shared" si="49"/>
        <v>0</v>
      </c>
      <c r="BL201" s="13" t="s">
        <v>195</v>
      </c>
      <c r="BM201" s="147" t="s">
        <v>952</v>
      </c>
    </row>
    <row r="202" spans="2:65" s="1" customFormat="1" ht="21.75" customHeight="1">
      <c r="B202" s="135"/>
      <c r="C202" s="136" t="s">
        <v>417</v>
      </c>
      <c r="D202" s="136" t="s">
        <v>132</v>
      </c>
      <c r="E202" s="137" t="s">
        <v>953</v>
      </c>
      <c r="F202" s="138" t="s">
        <v>954</v>
      </c>
      <c r="G202" s="139" t="s">
        <v>228</v>
      </c>
      <c r="H202" s="140">
        <v>2</v>
      </c>
      <c r="I202" s="141"/>
      <c r="J202" s="140">
        <f t="shared" si="40"/>
        <v>0</v>
      </c>
      <c r="K202" s="142"/>
      <c r="L202" s="28"/>
      <c r="M202" s="143" t="s">
        <v>1</v>
      </c>
      <c r="N202" s="144" t="s">
        <v>40</v>
      </c>
      <c r="P202" s="145">
        <f t="shared" si="41"/>
        <v>0</v>
      </c>
      <c r="Q202" s="145">
        <v>0</v>
      </c>
      <c r="R202" s="145">
        <f t="shared" si="42"/>
        <v>0</v>
      </c>
      <c r="S202" s="145">
        <v>0</v>
      </c>
      <c r="T202" s="146">
        <f t="shared" si="43"/>
        <v>0</v>
      </c>
      <c r="AR202" s="147" t="s">
        <v>195</v>
      </c>
      <c r="AT202" s="147" t="s">
        <v>132</v>
      </c>
      <c r="AU202" s="147" t="s">
        <v>137</v>
      </c>
      <c r="AY202" s="13" t="s">
        <v>130</v>
      </c>
      <c r="BE202" s="148">
        <f t="shared" si="44"/>
        <v>0</v>
      </c>
      <c r="BF202" s="148">
        <f t="shared" si="45"/>
        <v>0</v>
      </c>
      <c r="BG202" s="148">
        <f t="shared" si="46"/>
        <v>0</v>
      </c>
      <c r="BH202" s="148">
        <f t="shared" si="47"/>
        <v>0</v>
      </c>
      <c r="BI202" s="148">
        <f t="shared" si="48"/>
        <v>0</v>
      </c>
      <c r="BJ202" s="13" t="s">
        <v>137</v>
      </c>
      <c r="BK202" s="149">
        <f t="shared" si="49"/>
        <v>0</v>
      </c>
      <c r="BL202" s="13" t="s">
        <v>195</v>
      </c>
      <c r="BM202" s="147" t="s">
        <v>955</v>
      </c>
    </row>
    <row r="203" spans="2:65" s="1" customFormat="1" ht="37.75" customHeight="1">
      <c r="B203" s="135"/>
      <c r="C203" s="150" t="s">
        <v>421</v>
      </c>
      <c r="D203" s="150" t="s">
        <v>325</v>
      </c>
      <c r="E203" s="151" t="s">
        <v>956</v>
      </c>
      <c r="F203" s="152" t="s">
        <v>957</v>
      </c>
      <c r="G203" s="153" t="s">
        <v>228</v>
      </c>
      <c r="H203" s="154">
        <v>2</v>
      </c>
      <c r="I203" s="155"/>
      <c r="J203" s="154">
        <f t="shared" si="40"/>
        <v>0</v>
      </c>
      <c r="K203" s="156"/>
      <c r="L203" s="157"/>
      <c r="M203" s="158" t="s">
        <v>1</v>
      </c>
      <c r="N203" s="159" t="s">
        <v>40</v>
      </c>
      <c r="P203" s="145">
        <f t="shared" si="41"/>
        <v>0</v>
      </c>
      <c r="Q203" s="145">
        <v>3.5699999999999998E-3</v>
      </c>
      <c r="R203" s="145">
        <f t="shared" si="42"/>
        <v>7.1399999999999996E-3</v>
      </c>
      <c r="S203" s="145">
        <v>0</v>
      </c>
      <c r="T203" s="146">
        <f t="shared" si="43"/>
        <v>0</v>
      </c>
      <c r="AR203" s="147" t="s">
        <v>262</v>
      </c>
      <c r="AT203" s="147" t="s">
        <v>325</v>
      </c>
      <c r="AU203" s="147" t="s">
        <v>137</v>
      </c>
      <c r="AY203" s="13" t="s">
        <v>130</v>
      </c>
      <c r="BE203" s="148">
        <f t="shared" si="44"/>
        <v>0</v>
      </c>
      <c r="BF203" s="148">
        <f t="shared" si="45"/>
        <v>0</v>
      </c>
      <c r="BG203" s="148">
        <f t="shared" si="46"/>
        <v>0</v>
      </c>
      <c r="BH203" s="148">
        <f t="shared" si="47"/>
        <v>0</v>
      </c>
      <c r="BI203" s="148">
        <f t="shared" si="48"/>
        <v>0</v>
      </c>
      <c r="BJ203" s="13" t="s">
        <v>137</v>
      </c>
      <c r="BK203" s="149">
        <f t="shared" si="49"/>
        <v>0</v>
      </c>
      <c r="BL203" s="13" t="s">
        <v>195</v>
      </c>
      <c r="BM203" s="147" t="s">
        <v>958</v>
      </c>
    </row>
    <row r="204" spans="2:65" s="1" customFormat="1" ht="33" customHeight="1">
      <c r="B204" s="135"/>
      <c r="C204" s="136" t="s">
        <v>423</v>
      </c>
      <c r="D204" s="136" t="s">
        <v>132</v>
      </c>
      <c r="E204" s="137" t="s">
        <v>959</v>
      </c>
      <c r="F204" s="138" t="s">
        <v>960</v>
      </c>
      <c r="G204" s="139" t="s">
        <v>228</v>
      </c>
      <c r="H204" s="140">
        <v>2</v>
      </c>
      <c r="I204" s="141"/>
      <c r="J204" s="140">
        <f t="shared" si="40"/>
        <v>0</v>
      </c>
      <c r="K204" s="142"/>
      <c r="L204" s="28"/>
      <c r="M204" s="143" t="s">
        <v>1</v>
      </c>
      <c r="N204" s="144" t="s">
        <v>40</v>
      </c>
      <c r="P204" s="145">
        <f t="shared" si="41"/>
        <v>0</v>
      </c>
      <c r="Q204" s="145">
        <v>0</v>
      </c>
      <c r="R204" s="145">
        <f t="shared" si="42"/>
        <v>0</v>
      </c>
      <c r="S204" s="145">
        <v>0</v>
      </c>
      <c r="T204" s="146">
        <f t="shared" si="43"/>
        <v>0</v>
      </c>
      <c r="AR204" s="147" t="s">
        <v>195</v>
      </c>
      <c r="AT204" s="147" t="s">
        <v>132</v>
      </c>
      <c r="AU204" s="147" t="s">
        <v>137</v>
      </c>
      <c r="AY204" s="13" t="s">
        <v>130</v>
      </c>
      <c r="BE204" s="148">
        <f t="shared" si="44"/>
        <v>0</v>
      </c>
      <c r="BF204" s="148">
        <f t="shared" si="45"/>
        <v>0</v>
      </c>
      <c r="BG204" s="148">
        <f t="shared" si="46"/>
        <v>0</v>
      </c>
      <c r="BH204" s="148">
        <f t="shared" si="47"/>
        <v>0</v>
      </c>
      <c r="BI204" s="148">
        <f t="shared" si="48"/>
        <v>0</v>
      </c>
      <c r="BJ204" s="13" t="s">
        <v>137</v>
      </c>
      <c r="BK204" s="149">
        <f t="shared" si="49"/>
        <v>0</v>
      </c>
      <c r="BL204" s="13" t="s">
        <v>195</v>
      </c>
      <c r="BM204" s="147" t="s">
        <v>961</v>
      </c>
    </row>
    <row r="205" spans="2:65" s="1" customFormat="1" ht="21.75" customHeight="1">
      <c r="B205" s="135"/>
      <c r="C205" s="150" t="s">
        <v>430</v>
      </c>
      <c r="D205" s="150" t="s">
        <v>325</v>
      </c>
      <c r="E205" s="151" t="s">
        <v>962</v>
      </c>
      <c r="F205" s="152" t="s">
        <v>963</v>
      </c>
      <c r="G205" s="153" t="s">
        <v>228</v>
      </c>
      <c r="H205" s="154">
        <v>2</v>
      </c>
      <c r="I205" s="155"/>
      <c r="J205" s="154">
        <f t="shared" si="40"/>
        <v>0</v>
      </c>
      <c r="K205" s="156"/>
      <c r="L205" s="157"/>
      <c r="M205" s="158" t="s">
        <v>1</v>
      </c>
      <c r="N205" s="159" t="s">
        <v>40</v>
      </c>
      <c r="P205" s="145">
        <f t="shared" si="41"/>
        <v>0</v>
      </c>
      <c r="Q205" s="145">
        <v>7.3999999999999999E-4</v>
      </c>
      <c r="R205" s="145">
        <f t="shared" si="42"/>
        <v>1.48E-3</v>
      </c>
      <c r="S205" s="145">
        <v>0</v>
      </c>
      <c r="T205" s="146">
        <f t="shared" si="43"/>
        <v>0</v>
      </c>
      <c r="AR205" s="147" t="s">
        <v>262</v>
      </c>
      <c r="AT205" s="147" t="s">
        <v>325</v>
      </c>
      <c r="AU205" s="147" t="s">
        <v>137</v>
      </c>
      <c r="AY205" s="13" t="s">
        <v>130</v>
      </c>
      <c r="BE205" s="148">
        <f t="shared" si="44"/>
        <v>0</v>
      </c>
      <c r="BF205" s="148">
        <f t="shared" si="45"/>
        <v>0</v>
      </c>
      <c r="BG205" s="148">
        <f t="shared" si="46"/>
        <v>0</v>
      </c>
      <c r="BH205" s="148">
        <f t="shared" si="47"/>
        <v>0</v>
      </c>
      <c r="BI205" s="148">
        <f t="shared" si="48"/>
        <v>0</v>
      </c>
      <c r="BJ205" s="13" t="s">
        <v>137</v>
      </c>
      <c r="BK205" s="149">
        <f t="shared" si="49"/>
        <v>0</v>
      </c>
      <c r="BL205" s="13" t="s">
        <v>195</v>
      </c>
      <c r="BM205" s="147" t="s">
        <v>964</v>
      </c>
    </row>
    <row r="206" spans="2:65" s="1" customFormat="1" ht="33" customHeight="1">
      <c r="B206" s="135"/>
      <c r="C206" s="136" t="s">
        <v>434</v>
      </c>
      <c r="D206" s="136" t="s">
        <v>132</v>
      </c>
      <c r="E206" s="137" t="s">
        <v>965</v>
      </c>
      <c r="F206" s="138" t="s">
        <v>966</v>
      </c>
      <c r="G206" s="139" t="s">
        <v>228</v>
      </c>
      <c r="H206" s="140">
        <v>2</v>
      </c>
      <c r="I206" s="141"/>
      <c r="J206" s="140">
        <f t="shared" si="40"/>
        <v>0</v>
      </c>
      <c r="K206" s="142"/>
      <c r="L206" s="28"/>
      <c r="M206" s="143" t="s">
        <v>1</v>
      </c>
      <c r="N206" s="144" t="s">
        <v>40</v>
      </c>
      <c r="P206" s="145">
        <f t="shared" si="41"/>
        <v>0</v>
      </c>
      <c r="Q206" s="145">
        <v>6.99E-6</v>
      </c>
      <c r="R206" s="145">
        <f t="shared" si="42"/>
        <v>1.398E-5</v>
      </c>
      <c r="S206" s="145">
        <v>0</v>
      </c>
      <c r="T206" s="146">
        <f t="shared" si="43"/>
        <v>0</v>
      </c>
      <c r="AR206" s="147" t="s">
        <v>195</v>
      </c>
      <c r="AT206" s="147" t="s">
        <v>132</v>
      </c>
      <c r="AU206" s="147" t="s">
        <v>137</v>
      </c>
      <c r="AY206" s="13" t="s">
        <v>130</v>
      </c>
      <c r="BE206" s="148">
        <f t="shared" si="44"/>
        <v>0</v>
      </c>
      <c r="BF206" s="148">
        <f t="shared" si="45"/>
        <v>0</v>
      </c>
      <c r="BG206" s="148">
        <f t="shared" si="46"/>
        <v>0</v>
      </c>
      <c r="BH206" s="148">
        <f t="shared" si="47"/>
        <v>0</v>
      </c>
      <c r="BI206" s="148">
        <f t="shared" si="48"/>
        <v>0</v>
      </c>
      <c r="BJ206" s="13" t="s">
        <v>137</v>
      </c>
      <c r="BK206" s="149">
        <f t="shared" si="49"/>
        <v>0</v>
      </c>
      <c r="BL206" s="13" t="s">
        <v>195</v>
      </c>
      <c r="BM206" s="147" t="s">
        <v>967</v>
      </c>
    </row>
    <row r="207" spans="2:65" s="1" customFormat="1" ht="24.25" customHeight="1">
      <c r="B207" s="135"/>
      <c r="C207" s="150" t="s">
        <v>438</v>
      </c>
      <c r="D207" s="150" t="s">
        <v>325</v>
      </c>
      <c r="E207" s="151" t="s">
        <v>968</v>
      </c>
      <c r="F207" s="152" t="s">
        <v>969</v>
      </c>
      <c r="G207" s="153" t="s">
        <v>228</v>
      </c>
      <c r="H207" s="154">
        <v>2</v>
      </c>
      <c r="I207" s="155"/>
      <c r="J207" s="154">
        <f t="shared" si="40"/>
        <v>0</v>
      </c>
      <c r="K207" s="156"/>
      <c r="L207" s="157"/>
      <c r="M207" s="158" t="s">
        <v>1</v>
      </c>
      <c r="N207" s="159" t="s">
        <v>40</v>
      </c>
      <c r="P207" s="145">
        <f t="shared" si="41"/>
        <v>0</v>
      </c>
      <c r="Q207" s="145">
        <v>3.6000000000000002E-4</v>
      </c>
      <c r="R207" s="145">
        <f t="shared" si="42"/>
        <v>7.2000000000000005E-4</v>
      </c>
      <c r="S207" s="145">
        <v>0</v>
      </c>
      <c r="T207" s="146">
        <f t="shared" si="43"/>
        <v>0</v>
      </c>
      <c r="AR207" s="147" t="s">
        <v>262</v>
      </c>
      <c r="AT207" s="147" t="s">
        <v>325</v>
      </c>
      <c r="AU207" s="147" t="s">
        <v>137</v>
      </c>
      <c r="AY207" s="13" t="s">
        <v>130</v>
      </c>
      <c r="BE207" s="148">
        <f t="shared" si="44"/>
        <v>0</v>
      </c>
      <c r="BF207" s="148">
        <f t="shared" si="45"/>
        <v>0</v>
      </c>
      <c r="BG207" s="148">
        <f t="shared" si="46"/>
        <v>0</v>
      </c>
      <c r="BH207" s="148">
        <f t="shared" si="47"/>
        <v>0</v>
      </c>
      <c r="BI207" s="148">
        <f t="shared" si="48"/>
        <v>0</v>
      </c>
      <c r="BJ207" s="13" t="s">
        <v>137</v>
      </c>
      <c r="BK207" s="149">
        <f t="shared" si="49"/>
        <v>0</v>
      </c>
      <c r="BL207" s="13" t="s">
        <v>195</v>
      </c>
      <c r="BM207" s="147" t="s">
        <v>970</v>
      </c>
    </row>
    <row r="208" spans="2:65" s="1" customFormat="1" ht="33" customHeight="1">
      <c r="B208" s="135"/>
      <c r="C208" s="136" t="s">
        <v>442</v>
      </c>
      <c r="D208" s="136" t="s">
        <v>132</v>
      </c>
      <c r="E208" s="137" t="s">
        <v>971</v>
      </c>
      <c r="F208" s="138" t="s">
        <v>972</v>
      </c>
      <c r="G208" s="139" t="s">
        <v>228</v>
      </c>
      <c r="H208" s="140">
        <v>2</v>
      </c>
      <c r="I208" s="141"/>
      <c r="J208" s="140">
        <f t="shared" si="40"/>
        <v>0</v>
      </c>
      <c r="K208" s="142"/>
      <c r="L208" s="28"/>
      <c r="M208" s="143" t="s">
        <v>1</v>
      </c>
      <c r="N208" s="144" t="s">
        <v>40</v>
      </c>
      <c r="P208" s="145">
        <f t="shared" si="41"/>
        <v>0</v>
      </c>
      <c r="Q208" s="145">
        <v>0</v>
      </c>
      <c r="R208" s="145">
        <f t="shared" si="42"/>
        <v>0</v>
      </c>
      <c r="S208" s="145">
        <v>0</v>
      </c>
      <c r="T208" s="146">
        <f t="shared" si="43"/>
        <v>0</v>
      </c>
      <c r="AR208" s="147" t="s">
        <v>195</v>
      </c>
      <c r="AT208" s="147" t="s">
        <v>132</v>
      </c>
      <c r="AU208" s="147" t="s">
        <v>137</v>
      </c>
      <c r="AY208" s="13" t="s">
        <v>130</v>
      </c>
      <c r="BE208" s="148">
        <f t="shared" si="44"/>
        <v>0</v>
      </c>
      <c r="BF208" s="148">
        <f t="shared" si="45"/>
        <v>0</v>
      </c>
      <c r="BG208" s="148">
        <f t="shared" si="46"/>
        <v>0</v>
      </c>
      <c r="BH208" s="148">
        <f t="shared" si="47"/>
        <v>0</v>
      </c>
      <c r="BI208" s="148">
        <f t="shared" si="48"/>
        <v>0</v>
      </c>
      <c r="BJ208" s="13" t="s">
        <v>137</v>
      </c>
      <c r="BK208" s="149">
        <f t="shared" si="49"/>
        <v>0</v>
      </c>
      <c r="BL208" s="13" t="s">
        <v>195</v>
      </c>
      <c r="BM208" s="147" t="s">
        <v>973</v>
      </c>
    </row>
    <row r="209" spans="2:65" s="1" customFormat="1" ht="24.25" customHeight="1">
      <c r="B209" s="135"/>
      <c r="C209" s="150" t="s">
        <v>446</v>
      </c>
      <c r="D209" s="150" t="s">
        <v>325</v>
      </c>
      <c r="E209" s="151" t="s">
        <v>974</v>
      </c>
      <c r="F209" s="152" t="s">
        <v>975</v>
      </c>
      <c r="G209" s="153" t="s">
        <v>228</v>
      </c>
      <c r="H209" s="154">
        <v>2</v>
      </c>
      <c r="I209" s="155"/>
      <c r="J209" s="154">
        <f t="shared" si="40"/>
        <v>0</v>
      </c>
      <c r="K209" s="156"/>
      <c r="L209" s="157"/>
      <c r="M209" s="158" t="s">
        <v>1</v>
      </c>
      <c r="N209" s="159" t="s">
        <v>40</v>
      </c>
      <c r="P209" s="145">
        <f t="shared" si="41"/>
        <v>0</v>
      </c>
      <c r="Q209" s="145">
        <v>7.5000000000000002E-4</v>
      </c>
      <c r="R209" s="145">
        <f t="shared" si="42"/>
        <v>1.5E-3</v>
      </c>
      <c r="S209" s="145">
        <v>0</v>
      </c>
      <c r="T209" s="146">
        <f t="shared" si="43"/>
        <v>0</v>
      </c>
      <c r="AR209" s="147" t="s">
        <v>262</v>
      </c>
      <c r="AT209" s="147" t="s">
        <v>325</v>
      </c>
      <c r="AU209" s="147" t="s">
        <v>137</v>
      </c>
      <c r="AY209" s="13" t="s">
        <v>130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137</v>
      </c>
      <c r="BK209" s="149">
        <f t="shared" si="49"/>
        <v>0</v>
      </c>
      <c r="BL209" s="13" t="s">
        <v>195</v>
      </c>
      <c r="BM209" s="147" t="s">
        <v>976</v>
      </c>
    </row>
    <row r="210" spans="2:65" s="1" customFormat="1" ht="24.25" customHeight="1">
      <c r="B210" s="135"/>
      <c r="C210" s="136" t="s">
        <v>450</v>
      </c>
      <c r="D210" s="136" t="s">
        <v>132</v>
      </c>
      <c r="E210" s="137" t="s">
        <v>977</v>
      </c>
      <c r="F210" s="138" t="s">
        <v>978</v>
      </c>
      <c r="G210" s="139" t="s">
        <v>210</v>
      </c>
      <c r="H210" s="140">
        <v>0.14699999999999999</v>
      </c>
      <c r="I210" s="141"/>
      <c r="J210" s="140">
        <f t="shared" si="40"/>
        <v>0</v>
      </c>
      <c r="K210" s="142"/>
      <c r="L210" s="28"/>
      <c r="M210" s="160" t="s">
        <v>1</v>
      </c>
      <c r="N210" s="161" t="s">
        <v>40</v>
      </c>
      <c r="O210" s="162"/>
      <c r="P210" s="163">
        <f t="shared" si="41"/>
        <v>0</v>
      </c>
      <c r="Q210" s="163">
        <v>0</v>
      </c>
      <c r="R210" s="163">
        <f t="shared" si="42"/>
        <v>0</v>
      </c>
      <c r="S210" s="163">
        <v>0</v>
      </c>
      <c r="T210" s="164">
        <f t="shared" si="43"/>
        <v>0</v>
      </c>
      <c r="AR210" s="147" t="s">
        <v>195</v>
      </c>
      <c r="AT210" s="147" t="s">
        <v>132</v>
      </c>
      <c r="AU210" s="147" t="s">
        <v>137</v>
      </c>
      <c r="AY210" s="13" t="s">
        <v>130</v>
      </c>
      <c r="BE210" s="148">
        <f t="shared" si="44"/>
        <v>0</v>
      </c>
      <c r="BF210" s="148">
        <f t="shared" si="45"/>
        <v>0</v>
      </c>
      <c r="BG210" s="148">
        <f t="shared" si="46"/>
        <v>0</v>
      </c>
      <c r="BH210" s="148">
        <f t="shared" si="47"/>
        <v>0</v>
      </c>
      <c r="BI210" s="148">
        <f t="shared" si="48"/>
        <v>0</v>
      </c>
      <c r="BJ210" s="13" t="s">
        <v>137</v>
      </c>
      <c r="BK210" s="149">
        <f t="shared" si="49"/>
        <v>0</v>
      </c>
      <c r="BL210" s="13" t="s">
        <v>195</v>
      </c>
      <c r="BM210" s="147" t="s">
        <v>979</v>
      </c>
    </row>
    <row r="211" spans="2:65" s="1" customFormat="1" ht="7" customHeight="1">
      <c r="B211" s="43"/>
      <c r="C211" s="44"/>
      <c r="D211" s="44"/>
      <c r="E211" s="44"/>
      <c r="F211" s="44"/>
      <c r="G211" s="44"/>
      <c r="H211" s="44"/>
      <c r="I211" s="44"/>
      <c r="J211" s="44"/>
      <c r="K211" s="44"/>
      <c r="L211" s="28"/>
    </row>
  </sheetData>
  <autoFilter ref="C124:K210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7"/>
  <sheetViews>
    <sheetView showGridLines="0" tabSelected="1" workbookViewId="0">
      <selection activeCell="F12" sqref="F12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6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90</v>
      </c>
      <c r="L4" s="16"/>
      <c r="M4" s="87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7" t="str">
        <f>'Rekapitulácia stavby'!K6</f>
        <v>Podpora rozvoja vidieckeho cestovného ruchu v obci Rimavské Janovce - pustatina SELEŠ</v>
      </c>
      <c r="F7" s="208"/>
      <c r="G7" s="208"/>
      <c r="H7" s="208"/>
      <c r="L7" s="16"/>
    </row>
    <row r="8" spans="2:46" s="1" customFormat="1" ht="12" customHeight="1">
      <c r="B8" s="28"/>
      <c r="D8" s="23" t="s">
        <v>91</v>
      </c>
      <c r="L8" s="28"/>
    </row>
    <row r="9" spans="2:46" s="1" customFormat="1" ht="16.5" customHeight="1">
      <c r="B9" s="28"/>
      <c r="E9" s="187" t="s">
        <v>980</v>
      </c>
      <c r="F9" s="209"/>
      <c r="G9" s="209"/>
      <c r="H9" s="209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4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8"/>
      <c r="G18" s="168"/>
      <c r="H18" s="168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90">
        <f>ROUND((SUM(BE119:BE206)),  2)</f>
        <v>0</v>
      </c>
      <c r="G33" s="91"/>
      <c r="H33" s="91"/>
      <c r="I33" s="92">
        <v>0.2</v>
      </c>
      <c r="J33" s="90">
        <f>ROUND(((SUM(BE119:BE206))*I33),  2)</f>
        <v>0</v>
      </c>
      <c r="L33" s="28"/>
    </row>
    <row r="34" spans="2:12" s="1" customFormat="1" ht="14.5" customHeight="1">
      <c r="B34" s="28"/>
      <c r="E34" s="33" t="s">
        <v>40</v>
      </c>
      <c r="F34" s="90">
        <f>ROUND((SUM(BF119:BF206)),  2)</f>
        <v>0</v>
      </c>
      <c r="G34" s="91"/>
      <c r="H34" s="91"/>
      <c r="I34" s="92">
        <v>0.2</v>
      </c>
      <c r="J34" s="90">
        <f>ROUND(((SUM(BF119:BF206))*I34),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3">
        <f>ROUND((SUM(BG119:BG206)),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3">
        <f>ROUND((SUM(BH119:BH206)),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90">
        <f>ROUND((SUM(BI119:BI206)),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93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7" t="str">
        <f>E7</f>
        <v>Podpora rozvoja vidieckeho cestovného ruchu v obci Rimavské Janovce - pustatina SELEŠ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91</v>
      </c>
      <c r="L86" s="28"/>
    </row>
    <row r="87" spans="2:47" s="1" customFormat="1" ht="16.5" customHeight="1">
      <c r="B87" s="28"/>
      <c r="E87" s="187" t="str">
        <f>E9</f>
        <v>12-11-2-2/2024 - Elektroinštalácia</v>
      </c>
      <c r="F87" s="209"/>
      <c r="G87" s="209"/>
      <c r="H87" s="20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Rimavské Janovce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Ing. Kovács Peter, Rimavské Janovce</v>
      </c>
      <c r="I91" s="23" t="s">
        <v>27</v>
      </c>
      <c r="J91" s="26" t="str">
        <f>E21</f>
        <v>StavoMat s.r.o.,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94</v>
      </c>
      <c r="D94" s="95"/>
      <c r="E94" s="95"/>
      <c r="F94" s="95"/>
      <c r="G94" s="95"/>
      <c r="H94" s="95"/>
      <c r="I94" s="95"/>
      <c r="J94" s="104" t="s">
        <v>95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96</v>
      </c>
      <c r="J96" s="65">
        <f>J119</f>
        <v>0</v>
      </c>
      <c r="L96" s="28"/>
      <c r="AU96" s="13" t="s">
        <v>97</v>
      </c>
    </row>
    <row r="97" spans="2:12" s="8" customFormat="1" ht="25" customHeight="1">
      <c r="B97" s="106"/>
      <c r="D97" s="107" t="s">
        <v>981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20" customHeight="1">
      <c r="B98" s="110"/>
      <c r="D98" s="111" t="s">
        <v>982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8" customFormat="1" ht="25" customHeight="1">
      <c r="B99" s="106"/>
      <c r="D99" s="107" t="s">
        <v>983</v>
      </c>
      <c r="E99" s="108"/>
      <c r="F99" s="108"/>
      <c r="G99" s="108"/>
      <c r="H99" s="108"/>
      <c r="I99" s="108"/>
      <c r="J99" s="109">
        <f>J204</f>
        <v>0</v>
      </c>
      <c r="L99" s="106"/>
    </row>
    <row r="100" spans="2:12" s="1" customFormat="1" ht="21.75" customHeight="1">
      <c r="B100" s="28"/>
      <c r="L100" s="28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" customHeight="1">
      <c r="B106" s="28"/>
      <c r="C106" s="17" t="s">
        <v>116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3" t="s">
        <v>14</v>
      </c>
      <c r="L108" s="28"/>
    </row>
    <row r="109" spans="2:12" s="1" customFormat="1" ht="26.25" customHeight="1">
      <c r="B109" s="28"/>
      <c r="E109" s="207" t="str">
        <f>E7</f>
        <v>Podpora rozvoja vidieckeho cestovného ruchu v obci Rimavské Janovce - pustatina SELEŠ</v>
      </c>
      <c r="F109" s="208"/>
      <c r="G109" s="208"/>
      <c r="H109" s="208"/>
      <c r="L109" s="28"/>
    </row>
    <row r="110" spans="2:12" s="1" customFormat="1" ht="12" customHeight="1">
      <c r="B110" s="28"/>
      <c r="C110" s="23" t="s">
        <v>91</v>
      </c>
      <c r="L110" s="28"/>
    </row>
    <row r="111" spans="2:12" s="1" customFormat="1" ht="16.5" customHeight="1">
      <c r="B111" s="28"/>
      <c r="E111" s="187" t="str">
        <f>E9</f>
        <v>12-11-2-2/2024 - Elektroinštalácia</v>
      </c>
      <c r="F111" s="209"/>
      <c r="G111" s="209"/>
      <c r="H111" s="209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18</v>
      </c>
      <c r="F113" s="21" t="str">
        <f>F12</f>
        <v>Rimavské Janovce</v>
      </c>
      <c r="I113" s="23" t="s">
        <v>20</v>
      </c>
      <c r="J113" s="51" t="str">
        <f>IF(J12="","",J12)</f>
        <v>vyplň údaj</v>
      </c>
      <c r="L113" s="28"/>
    </row>
    <row r="114" spans="2:65" s="1" customFormat="1" ht="7" customHeight="1">
      <c r="B114" s="28"/>
      <c r="L114" s="28"/>
    </row>
    <row r="115" spans="2:65" s="1" customFormat="1" ht="25.75" customHeight="1">
      <c r="B115" s="28"/>
      <c r="C115" s="23" t="s">
        <v>21</v>
      </c>
      <c r="F115" s="21" t="str">
        <f>E15</f>
        <v>Ing. Kovács Peter, Rimavské Janovce</v>
      </c>
      <c r="I115" s="23" t="s">
        <v>27</v>
      </c>
      <c r="J115" s="26" t="str">
        <f>E21</f>
        <v>StavoMat s.r.o., Rimavská Sobota</v>
      </c>
      <c r="L115" s="28"/>
    </row>
    <row r="116" spans="2:65" s="1" customFormat="1" ht="15.25" customHeight="1">
      <c r="B116" s="28"/>
      <c r="C116" s="23" t="s">
        <v>25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25" customHeight="1">
      <c r="B117" s="28"/>
      <c r="L117" s="28"/>
    </row>
    <row r="118" spans="2:65" s="10" customFormat="1" ht="29.25" customHeight="1">
      <c r="B118" s="114"/>
      <c r="C118" s="115" t="s">
        <v>117</v>
      </c>
      <c r="D118" s="116" t="s">
        <v>59</v>
      </c>
      <c r="E118" s="116" t="s">
        <v>55</v>
      </c>
      <c r="F118" s="116" t="s">
        <v>56</v>
      </c>
      <c r="G118" s="116" t="s">
        <v>118</v>
      </c>
      <c r="H118" s="116" t="s">
        <v>119</v>
      </c>
      <c r="I118" s="116" t="s">
        <v>120</v>
      </c>
      <c r="J118" s="117" t="s">
        <v>95</v>
      </c>
      <c r="K118" s="118" t="s">
        <v>121</v>
      </c>
      <c r="L118" s="114"/>
      <c r="M118" s="58" t="s">
        <v>1</v>
      </c>
      <c r="N118" s="59" t="s">
        <v>38</v>
      </c>
      <c r="O118" s="59" t="s">
        <v>122</v>
      </c>
      <c r="P118" s="59" t="s">
        <v>123</v>
      </c>
      <c r="Q118" s="59" t="s">
        <v>124</v>
      </c>
      <c r="R118" s="59" t="s">
        <v>125</v>
      </c>
      <c r="S118" s="59" t="s">
        <v>126</v>
      </c>
      <c r="T118" s="60" t="s">
        <v>127</v>
      </c>
    </row>
    <row r="119" spans="2:65" s="1" customFormat="1" ht="22.75" customHeight="1">
      <c r="B119" s="28"/>
      <c r="C119" s="63" t="s">
        <v>96</v>
      </c>
      <c r="J119" s="119">
        <f>BK119</f>
        <v>0</v>
      </c>
      <c r="L119" s="28"/>
      <c r="M119" s="61"/>
      <c r="N119" s="52"/>
      <c r="O119" s="52"/>
      <c r="P119" s="120">
        <f>P120+P204</f>
        <v>0</v>
      </c>
      <c r="Q119" s="52"/>
      <c r="R119" s="120">
        <f>R120+R204</f>
        <v>0.40986573999999998</v>
      </c>
      <c r="S119" s="52"/>
      <c r="T119" s="121">
        <f>T120+T204</f>
        <v>0</v>
      </c>
      <c r="AT119" s="13" t="s">
        <v>73</v>
      </c>
      <c r="AU119" s="13" t="s">
        <v>97</v>
      </c>
      <c r="BK119" s="122">
        <f>BK120+BK204</f>
        <v>0</v>
      </c>
    </row>
    <row r="120" spans="2:65" s="11" customFormat="1" ht="26" customHeight="1">
      <c r="B120" s="123"/>
      <c r="D120" s="124" t="s">
        <v>73</v>
      </c>
      <c r="E120" s="125" t="s">
        <v>325</v>
      </c>
      <c r="F120" s="125" t="s">
        <v>984</v>
      </c>
      <c r="I120" s="126"/>
      <c r="J120" s="127">
        <f>BK120</f>
        <v>0</v>
      </c>
      <c r="L120" s="123"/>
      <c r="M120" s="128"/>
      <c r="P120" s="129">
        <f>P121</f>
        <v>0</v>
      </c>
      <c r="R120" s="129">
        <f>R121</f>
        <v>0.40986573999999998</v>
      </c>
      <c r="T120" s="130">
        <f>T121</f>
        <v>0</v>
      </c>
      <c r="AR120" s="124" t="s">
        <v>142</v>
      </c>
      <c r="AT120" s="131" t="s">
        <v>73</v>
      </c>
      <c r="AU120" s="131" t="s">
        <v>74</v>
      </c>
      <c r="AY120" s="124" t="s">
        <v>130</v>
      </c>
      <c r="BK120" s="132">
        <f>BK121</f>
        <v>0</v>
      </c>
    </row>
    <row r="121" spans="2:65" s="11" customFormat="1" ht="22.75" customHeight="1">
      <c r="B121" s="123"/>
      <c r="D121" s="124" t="s">
        <v>73</v>
      </c>
      <c r="E121" s="133" t="s">
        <v>985</v>
      </c>
      <c r="F121" s="133" t="s">
        <v>986</v>
      </c>
      <c r="I121" s="126"/>
      <c r="J121" s="134">
        <f>BK121</f>
        <v>0</v>
      </c>
      <c r="L121" s="123"/>
      <c r="M121" s="128"/>
      <c r="P121" s="129">
        <f>SUM(P122:P203)</f>
        <v>0</v>
      </c>
      <c r="R121" s="129">
        <f>SUM(R122:R203)</f>
        <v>0.40986573999999998</v>
      </c>
      <c r="T121" s="130">
        <f>SUM(T122:T203)</f>
        <v>0</v>
      </c>
      <c r="AR121" s="124" t="s">
        <v>142</v>
      </c>
      <c r="AT121" s="131" t="s">
        <v>73</v>
      </c>
      <c r="AU121" s="131" t="s">
        <v>82</v>
      </c>
      <c r="AY121" s="124" t="s">
        <v>130</v>
      </c>
      <c r="BK121" s="132">
        <f>SUM(BK122:BK203)</f>
        <v>0</v>
      </c>
    </row>
    <row r="122" spans="2:65" s="1" customFormat="1" ht="24.25" customHeight="1">
      <c r="B122" s="135"/>
      <c r="C122" s="136" t="s">
        <v>82</v>
      </c>
      <c r="D122" s="136" t="s">
        <v>132</v>
      </c>
      <c r="E122" s="137" t="s">
        <v>987</v>
      </c>
      <c r="F122" s="138" t="s">
        <v>988</v>
      </c>
      <c r="G122" s="139" t="s">
        <v>228</v>
      </c>
      <c r="H122" s="140">
        <v>20</v>
      </c>
      <c r="I122" s="141"/>
      <c r="J122" s="140">
        <f t="shared" ref="J122:J153" si="0">ROUND(I122*H122,3)</f>
        <v>0</v>
      </c>
      <c r="K122" s="142"/>
      <c r="L122" s="28"/>
      <c r="M122" s="143" t="s">
        <v>1</v>
      </c>
      <c r="N122" s="144" t="s">
        <v>40</v>
      </c>
      <c r="P122" s="145">
        <f t="shared" ref="P122:P153" si="1">O122*H122</f>
        <v>0</v>
      </c>
      <c r="Q122" s="145">
        <v>0</v>
      </c>
      <c r="R122" s="145">
        <f t="shared" ref="R122:R153" si="2">Q122*H122</f>
        <v>0</v>
      </c>
      <c r="S122" s="145">
        <v>0</v>
      </c>
      <c r="T122" s="146">
        <f t="shared" ref="T122:T153" si="3">S122*H122</f>
        <v>0</v>
      </c>
      <c r="AR122" s="147" t="s">
        <v>400</v>
      </c>
      <c r="AT122" s="147" t="s">
        <v>132</v>
      </c>
      <c r="AU122" s="147" t="s">
        <v>137</v>
      </c>
      <c r="AY122" s="13" t="s">
        <v>130</v>
      </c>
      <c r="BE122" s="148">
        <f t="shared" ref="BE122:BE153" si="4">IF(N122="základná",J122,0)</f>
        <v>0</v>
      </c>
      <c r="BF122" s="148">
        <f t="shared" ref="BF122:BF153" si="5">IF(N122="znížená",J122,0)</f>
        <v>0</v>
      </c>
      <c r="BG122" s="148">
        <f t="shared" ref="BG122:BG153" si="6">IF(N122="zákl. prenesená",J122,0)</f>
        <v>0</v>
      </c>
      <c r="BH122" s="148">
        <f t="shared" ref="BH122:BH153" si="7">IF(N122="zníž. prenesená",J122,0)</f>
        <v>0</v>
      </c>
      <c r="BI122" s="148">
        <f t="shared" ref="BI122:BI153" si="8">IF(N122="nulová",J122,0)</f>
        <v>0</v>
      </c>
      <c r="BJ122" s="13" t="s">
        <v>137</v>
      </c>
      <c r="BK122" s="149">
        <f t="shared" ref="BK122:BK153" si="9">ROUND(I122*H122,3)</f>
        <v>0</v>
      </c>
      <c r="BL122" s="13" t="s">
        <v>400</v>
      </c>
      <c r="BM122" s="147" t="s">
        <v>989</v>
      </c>
    </row>
    <row r="123" spans="2:65" s="1" customFormat="1" ht="24.25" customHeight="1">
      <c r="B123" s="135"/>
      <c r="C123" s="150" t="s">
        <v>137</v>
      </c>
      <c r="D123" s="150" t="s">
        <v>325</v>
      </c>
      <c r="E123" s="151" t="s">
        <v>990</v>
      </c>
      <c r="F123" s="152" t="s">
        <v>991</v>
      </c>
      <c r="G123" s="153" t="s">
        <v>228</v>
      </c>
      <c r="H123" s="154">
        <v>20</v>
      </c>
      <c r="I123" s="155"/>
      <c r="J123" s="154">
        <f t="shared" si="0"/>
        <v>0</v>
      </c>
      <c r="K123" s="156"/>
      <c r="L123" s="157"/>
      <c r="M123" s="158" t="s">
        <v>1</v>
      </c>
      <c r="N123" s="159" t="s">
        <v>40</v>
      </c>
      <c r="P123" s="145">
        <f t="shared" si="1"/>
        <v>0</v>
      </c>
      <c r="Q123" s="145">
        <v>1E-4</v>
      </c>
      <c r="R123" s="145">
        <f t="shared" si="2"/>
        <v>2E-3</v>
      </c>
      <c r="S123" s="145">
        <v>0</v>
      </c>
      <c r="T123" s="146">
        <f t="shared" si="3"/>
        <v>0</v>
      </c>
      <c r="AR123" s="147" t="s">
        <v>651</v>
      </c>
      <c r="AT123" s="147" t="s">
        <v>325</v>
      </c>
      <c r="AU123" s="147" t="s">
        <v>137</v>
      </c>
      <c r="AY123" s="13" t="s">
        <v>130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3" t="s">
        <v>137</v>
      </c>
      <c r="BK123" s="149">
        <f t="shared" si="9"/>
        <v>0</v>
      </c>
      <c r="BL123" s="13" t="s">
        <v>651</v>
      </c>
      <c r="BM123" s="147" t="s">
        <v>992</v>
      </c>
    </row>
    <row r="124" spans="2:65" s="1" customFormat="1" ht="24.25" customHeight="1">
      <c r="B124" s="135"/>
      <c r="C124" s="136" t="s">
        <v>142</v>
      </c>
      <c r="D124" s="136" t="s">
        <v>132</v>
      </c>
      <c r="E124" s="137" t="s">
        <v>993</v>
      </c>
      <c r="F124" s="138" t="s">
        <v>994</v>
      </c>
      <c r="G124" s="139" t="s">
        <v>228</v>
      </c>
      <c r="H124" s="140">
        <v>35</v>
      </c>
      <c r="I124" s="141"/>
      <c r="J124" s="140">
        <f t="shared" si="0"/>
        <v>0</v>
      </c>
      <c r="K124" s="142"/>
      <c r="L124" s="28"/>
      <c r="M124" s="143" t="s">
        <v>1</v>
      </c>
      <c r="N124" s="144" t="s">
        <v>40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400</v>
      </c>
      <c r="AT124" s="147" t="s">
        <v>132</v>
      </c>
      <c r="AU124" s="147" t="s">
        <v>137</v>
      </c>
      <c r="AY124" s="13" t="s">
        <v>130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137</v>
      </c>
      <c r="BK124" s="149">
        <f t="shared" si="9"/>
        <v>0</v>
      </c>
      <c r="BL124" s="13" t="s">
        <v>400</v>
      </c>
      <c r="BM124" s="147" t="s">
        <v>995</v>
      </c>
    </row>
    <row r="125" spans="2:65" s="1" customFormat="1" ht="16.5" customHeight="1">
      <c r="B125" s="135"/>
      <c r="C125" s="150" t="s">
        <v>136</v>
      </c>
      <c r="D125" s="150" t="s">
        <v>325</v>
      </c>
      <c r="E125" s="151" t="s">
        <v>996</v>
      </c>
      <c r="F125" s="152" t="s">
        <v>997</v>
      </c>
      <c r="G125" s="153" t="s">
        <v>228</v>
      </c>
      <c r="H125" s="154">
        <v>35</v>
      </c>
      <c r="I125" s="155"/>
      <c r="J125" s="154">
        <f t="shared" si="0"/>
        <v>0</v>
      </c>
      <c r="K125" s="156"/>
      <c r="L125" s="157"/>
      <c r="M125" s="158" t="s">
        <v>1</v>
      </c>
      <c r="N125" s="159" t="s">
        <v>40</v>
      </c>
      <c r="P125" s="145">
        <f t="shared" si="1"/>
        <v>0</v>
      </c>
      <c r="Q125" s="145">
        <v>6.9999999999999994E-5</v>
      </c>
      <c r="R125" s="145">
        <f t="shared" si="2"/>
        <v>2.4499999999999999E-3</v>
      </c>
      <c r="S125" s="145">
        <v>0</v>
      </c>
      <c r="T125" s="146">
        <f t="shared" si="3"/>
        <v>0</v>
      </c>
      <c r="AR125" s="147" t="s">
        <v>651</v>
      </c>
      <c r="AT125" s="147" t="s">
        <v>325</v>
      </c>
      <c r="AU125" s="147" t="s">
        <v>137</v>
      </c>
      <c r="AY125" s="13" t="s">
        <v>130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137</v>
      </c>
      <c r="BK125" s="149">
        <f t="shared" si="9"/>
        <v>0</v>
      </c>
      <c r="BL125" s="13" t="s">
        <v>651</v>
      </c>
      <c r="BM125" s="147" t="s">
        <v>998</v>
      </c>
    </row>
    <row r="126" spans="2:65" s="1" customFormat="1" ht="21.75" customHeight="1">
      <c r="B126" s="135"/>
      <c r="C126" s="136" t="s">
        <v>149</v>
      </c>
      <c r="D126" s="136" t="s">
        <v>132</v>
      </c>
      <c r="E126" s="137" t="s">
        <v>999</v>
      </c>
      <c r="F126" s="138" t="s">
        <v>1000</v>
      </c>
      <c r="G126" s="139" t="s">
        <v>228</v>
      </c>
      <c r="H126" s="140">
        <v>2</v>
      </c>
      <c r="I126" s="141"/>
      <c r="J126" s="140">
        <f t="shared" si="0"/>
        <v>0</v>
      </c>
      <c r="K126" s="142"/>
      <c r="L126" s="28"/>
      <c r="M126" s="143" t="s">
        <v>1</v>
      </c>
      <c r="N126" s="144" t="s">
        <v>40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400</v>
      </c>
      <c r="AT126" s="147" t="s">
        <v>132</v>
      </c>
      <c r="AU126" s="147" t="s">
        <v>137</v>
      </c>
      <c r="AY126" s="13" t="s">
        <v>130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137</v>
      </c>
      <c r="BK126" s="149">
        <f t="shared" si="9"/>
        <v>0</v>
      </c>
      <c r="BL126" s="13" t="s">
        <v>400</v>
      </c>
      <c r="BM126" s="147" t="s">
        <v>1001</v>
      </c>
    </row>
    <row r="127" spans="2:65" s="1" customFormat="1" ht="24.25" customHeight="1">
      <c r="B127" s="135"/>
      <c r="C127" s="150" t="s">
        <v>153</v>
      </c>
      <c r="D127" s="150" t="s">
        <v>325</v>
      </c>
      <c r="E127" s="151" t="s">
        <v>1002</v>
      </c>
      <c r="F127" s="152" t="s">
        <v>1003</v>
      </c>
      <c r="G127" s="153" t="s">
        <v>228</v>
      </c>
      <c r="H127" s="154">
        <v>2</v>
      </c>
      <c r="I127" s="155"/>
      <c r="J127" s="154">
        <f t="shared" si="0"/>
        <v>0</v>
      </c>
      <c r="K127" s="156"/>
      <c r="L127" s="157"/>
      <c r="M127" s="158" t="s">
        <v>1</v>
      </c>
      <c r="N127" s="159" t="s">
        <v>40</v>
      </c>
      <c r="P127" s="145">
        <f t="shared" si="1"/>
        <v>0</v>
      </c>
      <c r="Q127" s="145">
        <v>1.3999999999999999E-4</v>
      </c>
      <c r="R127" s="145">
        <f t="shared" si="2"/>
        <v>2.7999999999999998E-4</v>
      </c>
      <c r="S127" s="145">
        <v>0</v>
      </c>
      <c r="T127" s="146">
        <f t="shared" si="3"/>
        <v>0</v>
      </c>
      <c r="AR127" s="147" t="s">
        <v>651</v>
      </c>
      <c r="AT127" s="147" t="s">
        <v>325</v>
      </c>
      <c r="AU127" s="147" t="s">
        <v>137</v>
      </c>
      <c r="AY127" s="13" t="s">
        <v>130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137</v>
      </c>
      <c r="BK127" s="149">
        <f t="shared" si="9"/>
        <v>0</v>
      </c>
      <c r="BL127" s="13" t="s">
        <v>651</v>
      </c>
      <c r="BM127" s="147" t="s">
        <v>1004</v>
      </c>
    </row>
    <row r="128" spans="2:65" s="1" customFormat="1" ht="24.25" customHeight="1">
      <c r="B128" s="135"/>
      <c r="C128" s="136" t="s">
        <v>157</v>
      </c>
      <c r="D128" s="136" t="s">
        <v>132</v>
      </c>
      <c r="E128" s="137" t="s">
        <v>1005</v>
      </c>
      <c r="F128" s="138" t="s">
        <v>1006</v>
      </c>
      <c r="G128" s="139" t="s">
        <v>322</v>
      </c>
      <c r="H128" s="140">
        <v>150</v>
      </c>
      <c r="I128" s="141"/>
      <c r="J128" s="140">
        <f t="shared" si="0"/>
        <v>0</v>
      </c>
      <c r="K128" s="142"/>
      <c r="L128" s="28"/>
      <c r="M128" s="143" t="s">
        <v>1</v>
      </c>
      <c r="N128" s="144" t="s">
        <v>40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400</v>
      </c>
      <c r="AT128" s="147" t="s">
        <v>132</v>
      </c>
      <c r="AU128" s="147" t="s">
        <v>137</v>
      </c>
      <c r="AY128" s="13" t="s">
        <v>130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137</v>
      </c>
      <c r="BK128" s="149">
        <f t="shared" si="9"/>
        <v>0</v>
      </c>
      <c r="BL128" s="13" t="s">
        <v>400</v>
      </c>
      <c r="BM128" s="147" t="s">
        <v>1007</v>
      </c>
    </row>
    <row r="129" spans="2:65" s="1" customFormat="1" ht="24.25" customHeight="1">
      <c r="B129" s="135"/>
      <c r="C129" s="150" t="s">
        <v>161</v>
      </c>
      <c r="D129" s="150" t="s">
        <v>325</v>
      </c>
      <c r="E129" s="151" t="s">
        <v>1008</v>
      </c>
      <c r="F129" s="152" t="s">
        <v>1009</v>
      </c>
      <c r="G129" s="153" t="s">
        <v>322</v>
      </c>
      <c r="H129" s="154">
        <v>150</v>
      </c>
      <c r="I129" s="155"/>
      <c r="J129" s="154">
        <f t="shared" si="0"/>
        <v>0</v>
      </c>
      <c r="K129" s="156"/>
      <c r="L129" s="157"/>
      <c r="M129" s="158" t="s">
        <v>1</v>
      </c>
      <c r="N129" s="159" t="s">
        <v>40</v>
      </c>
      <c r="P129" s="145">
        <f t="shared" si="1"/>
        <v>0</v>
      </c>
      <c r="Q129" s="145">
        <v>8.0000000000000007E-5</v>
      </c>
      <c r="R129" s="145">
        <f t="shared" si="2"/>
        <v>1.2E-2</v>
      </c>
      <c r="S129" s="145">
        <v>0</v>
      </c>
      <c r="T129" s="146">
        <f t="shared" si="3"/>
        <v>0</v>
      </c>
      <c r="AR129" s="147" t="s">
        <v>651</v>
      </c>
      <c r="AT129" s="147" t="s">
        <v>325</v>
      </c>
      <c r="AU129" s="147" t="s">
        <v>137</v>
      </c>
      <c r="AY129" s="13" t="s">
        <v>130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137</v>
      </c>
      <c r="BK129" s="149">
        <f t="shared" si="9"/>
        <v>0</v>
      </c>
      <c r="BL129" s="13" t="s">
        <v>651</v>
      </c>
      <c r="BM129" s="147" t="s">
        <v>1010</v>
      </c>
    </row>
    <row r="130" spans="2:65" s="1" customFormat="1" ht="24.25" customHeight="1">
      <c r="B130" s="135"/>
      <c r="C130" s="150" t="s">
        <v>165</v>
      </c>
      <c r="D130" s="150" t="s">
        <v>325</v>
      </c>
      <c r="E130" s="151" t="s">
        <v>1011</v>
      </c>
      <c r="F130" s="152" t="s">
        <v>1012</v>
      </c>
      <c r="G130" s="153" t="s">
        <v>228</v>
      </c>
      <c r="H130" s="154">
        <v>7</v>
      </c>
      <c r="I130" s="155"/>
      <c r="J130" s="154">
        <f t="shared" si="0"/>
        <v>0</v>
      </c>
      <c r="K130" s="156"/>
      <c r="L130" s="157"/>
      <c r="M130" s="158" t="s">
        <v>1</v>
      </c>
      <c r="N130" s="159" t="s">
        <v>40</v>
      </c>
      <c r="P130" s="145">
        <f t="shared" si="1"/>
        <v>0</v>
      </c>
      <c r="Q130" s="145">
        <v>1.0000000000000001E-5</v>
      </c>
      <c r="R130" s="145">
        <f t="shared" si="2"/>
        <v>7.0000000000000007E-5</v>
      </c>
      <c r="S130" s="145">
        <v>0</v>
      </c>
      <c r="T130" s="146">
        <f t="shared" si="3"/>
        <v>0</v>
      </c>
      <c r="AR130" s="147" t="s">
        <v>651</v>
      </c>
      <c r="AT130" s="147" t="s">
        <v>325</v>
      </c>
      <c r="AU130" s="147" t="s">
        <v>137</v>
      </c>
      <c r="AY130" s="13" t="s">
        <v>130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137</v>
      </c>
      <c r="BK130" s="149">
        <f t="shared" si="9"/>
        <v>0</v>
      </c>
      <c r="BL130" s="13" t="s">
        <v>651</v>
      </c>
      <c r="BM130" s="147" t="s">
        <v>1013</v>
      </c>
    </row>
    <row r="131" spans="2:65" s="1" customFormat="1" ht="24.25" customHeight="1">
      <c r="B131" s="135"/>
      <c r="C131" s="136" t="s">
        <v>169</v>
      </c>
      <c r="D131" s="136" t="s">
        <v>132</v>
      </c>
      <c r="E131" s="137" t="s">
        <v>1014</v>
      </c>
      <c r="F131" s="138" t="s">
        <v>1015</v>
      </c>
      <c r="G131" s="139" t="s">
        <v>228</v>
      </c>
      <c r="H131" s="140">
        <v>5</v>
      </c>
      <c r="I131" s="141"/>
      <c r="J131" s="140">
        <f t="shared" si="0"/>
        <v>0</v>
      </c>
      <c r="K131" s="142"/>
      <c r="L131" s="28"/>
      <c r="M131" s="143" t="s">
        <v>1</v>
      </c>
      <c r="N131" s="14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400</v>
      </c>
      <c r="AT131" s="147" t="s">
        <v>132</v>
      </c>
      <c r="AU131" s="147" t="s">
        <v>137</v>
      </c>
      <c r="AY131" s="13" t="s">
        <v>130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137</v>
      </c>
      <c r="BK131" s="149">
        <f t="shared" si="9"/>
        <v>0</v>
      </c>
      <c r="BL131" s="13" t="s">
        <v>400</v>
      </c>
      <c r="BM131" s="147" t="s">
        <v>1016</v>
      </c>
    </row>
    <row r="132" spans="2:65" s="1" customFormat="1" ht="24.25" customHeight="1">
      <c r="B132" s="135"/>
      <c r="C132" s="150" t="s">
        <v>173</v>
      </c>
      <c r="D132" s="150" t="s">
        <v>325</v>
      </c>
      <c r="E132" s="151" t="s">
        <v>1017</v>
      </c>
      <c r="F132" s="152" t="s">
        <v>1018</v>
      </c>
      <c r="G132" s="153" t="s">
        <v>228</v>
      </c>
      <c r="H132" s="154">
        <v>5</v>
      </c>
      <c r="I132" s="155"/>
      <c r="J132" s="154">
        <f t="shared" si="0"/>
        <v>0</v>
      </c>
      <c r="K132" s="156"/>
      <c r="L132" s="157"/>
      <c r="M132" s="158" t="s">
        <v>1</v>
      </c>
      <c r="N132" s="159" t="s">
        <v>40</v>
      </c>
      <c r="P132" s="145">
        <f t="shared" si="1"/>
        <v>0</v>
      </c>
      <c r="Q132" s="145">
        <v>1E-4</v>
      </c>
      <c r="R132" s="145">
        <f t="shared" si="2"/>
        <v>5.0000000000000001E-4</v>
      </c>
      <c r="S132" s="145">
        <v>0</v>
      </c>
      <c r="T132" s="146">
        <f t="shared" si="3"/>
        <v>0</v>
      </c>
      <c r="AR132" s="147" t="s">
        <v>651</v>
      </c>
      <c r="AT132" s="147" t="s">
        <v>325</v>
      </c>
      <c r="AU132" s="147" t="s">
        <v>137</v>
      </c>
      <c r="AY132" s="13" t="s">
        <v>130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137</v>
      </c>
      <c r="BK132" s="149">
        <f t="shared" si="9"/>
        <v>0</v>
      </c>
      <c r="BL132" s="13" t="s">
        <v>651</v>
      </c>
      <c r="BM132" s="147" t="s">
        <v>1019</v>
      </c>
    </row>
    <row r="133" spans="2:65" s="1" customFormat="1" ht="24.25" customHeight="1">
      <c r="B133" s="135"/>
      <c r="C133" s="136" t="s">
        <v>178</v>
      </c>
      <c r="D133" s="136" t="s">
        <v>132</v>
      </c>
      <c r="E133" s="137" t="s">
        <v>1020</v>
      </c>
      <c r="F133" s="138" t="s">
        <v>1021</v>
      </c>
      <c r="G133" s="139" t="s">
        <v>228</v>
      </c>
      <c r="H133" s="140">
        <v>3</v>
      </c>
      <c r="I133" s="141"/>
      <c r="J133" s="140">
        <f t="shared" si="0"/>
        <v>0</v>
      </c>
      <c r="K133" s="142"/>
      <c r="L133" s="28"/>
      <c r="M133" s="143" t="s">
        <v>1</v>
      </c>
      <c r="N133" s="14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400</v>
      </c>
      <c r="AT133" s="147" t="s">
        <v>132</v>
      </c>
      <c r="AU133" s="147" t="s">
        <v>137</v>
      </c>
      <c r="AY133" s="13" t="s">
        <v>130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137</v>
      </c>
      <c r="BK133" s="149">
        <f t="shared" si="9"/>
        <v>0</v>
      </c>
      <c r="BL133" s="13" t="s">
        <v>400</v>
      </c>
      <c r="BM133" s="147" t="s">
        <v>1022</v>
      </c>
    </row>
    <row r="134" spans="2:65" s="1" customFormat="1" ht="21.75" customHeight="1">
      <c r="B134" s="135"/>
      <c r="C134" s="150" t="s">
        <v>183</v>
      </c>
      <c r="D134" s="150" t="s">
        <v>325</v>
      </c>
      <c r="E134" s="151" t="s">
        <v>1023</v>
      </c>
      <c r="F134" s="152" t="s">
        <v>1024</v>
      </c>
      <c r="G134" s="153" t="s">
        <v>228</v>
      </c>
      <c r="H134" s="154">
        <v>3</v>
      </c>
      <c r="I134" s="155"/>
      <c r="J134" s="154">
        <f t="shared" si="0"/>
        <v>0</v>
      </c>
      <c r="K134" s="156"/>
      <c r="L134" s="157"/>
      <c r="M134" s="158" t="s">
        <v>1</v>
      </c>
      <c r="N134" s="159" t="s">
        <v>40</v>
      </c>
      <c r="P134" s="145">
        <f t="shared" si="1"/>
        <v>0</v>
      </c>
      <c r="Q134" s="145">
        <v>1.2E-4</v>
      </c>
      <c r="R134" s="145">
        <f t="shared" si="2"/>
        <v>3.6000000000000002E-4</v>
      </c>
      <c r="S134" s="145">
        <v>0</v>
      </c>
      <c r="T134" s="146">
        <f t="shared" si="3"/>
        <v>0</v>
      </c>
      <c r="AR134" s="147" t="s">
        <v>651</v>
      </c>
      <c r="AT134" s="147" t="s">
        <v>325</v>
      </c>
      <c r="AU134" s="147" t="s">
        <v>137</v>
      </c>
      <c r="AY134" s="13" t="s">
        <v>130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137</v>
      </c>
      <c r="BK134" s="149">
        <f t="shared" si="9"/>
        <v>0</v>
      </c>
      <c r="BL134" s="13" t="s">
        <v>651</v>
      </c>
      <c r="BM134" s="147" t="s">
        <v>1025</v>
      </c>
    </row>
    <row r="135" spans="2:65" s="1" customFormat="1" ht="24.25" customHeight="1">
      <c r="B135" s="135"/>
      <c r="C135" s="136" t="s">
        <v>187</v>
      </c>
      <c r="D135" s="136" t="s">
        <v>132</v>
      </c>
      <c r="E135" s="137" t="s">
        <v>1026</v>
      </c>
      <c r="F135" s="138" t="s">
        <v>1027</v>
      </c>
      <c r="G135" s="139" t="s">
        <v>228</v>
      </c>
      <c r="H135" s="140">
        <v>2</v>
      </c>
      <c r="I135" s="141"/>
      <c r="J135" s="140">
        <f t="shared" si="0"/>
        <v>0</v>
      </c>
      <c r="K135" s="142"/>
      <c r="L135" s="28"/>
      <c r="M135" s="143" t="s">
        <v>1</v>
      </c>
      <c r="N135" s="14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400</v>
      </c>
      <c r="AT135" s="147" t="s">
        <v>132</v>
      </c>
      <c r="AU135" s="147" t="s">
        <v>137</v>
      </c>
      <c r="AY135" s="13" t="s">
        <v>130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137</v>
      </c>
      <c r="BK135" s="149">
        <f t="shared" si="9"/>
        <v>0</v>
      </c>
      <c r="BL135" s="13" t="s">
        <v>400</v>
      </c>
      <c r="BM135" s="147" t="s">
        <v>1028</v>
      </c>
    </row>
    <row r="136" spans="2:65" s="1" customFormat="1" ht="21.75" customHeight="1">
      <c r="B136" s="135"/>
      <c r="C136" s="150" t="s">
        <v>191</v>
      </c>
      <c r="D136" s="150" t="s">
        <v>325</v>
      </c>
      <c r="E136" s="151" t="s">
        <v>1029</v>
      </c>
      <c r="F136" s="152" t="s">
        <v>1030</v>
      </c>
      <c r="G136" s="153" t="s">
        <v>228</v>
      </c>
      <c r="H136" s="154">
        <v>2</v>
      </c>
      <c r="I136" s="155"/>
      <c r="J136" s="154">
        <f t="shared" si="0"/>
        <v>0</v>
      </c>
      <c r="K136" s="156"/>
      <c r="L136" s="157"/>
      <c r="M136" s="158" t="s">
        <v>1</v>
      </c>
      <c r="N136" s="159" t="s">
        <v>40</v>
      </c>
      <c r="P136" s="145">
        <f t="shared" si="1"/>
        <v>0</v>
      </c>
      <c r="Q136" s="145">
        <v>1.2E-4</v>
      </c>
      <c r="R136" s="145">
        <f t="shared" si="2"/>
        <v>2.4000000000000001E-4</v>
      </c>
      <c r="S136" s="145">
        <v>0</v>
      </c>
      <c r="T136" s="146">
        <f t="shared" si="3"/>
        <v>0</v>
      </c>
      <c r="AR136" s="147" t="s">
        <v>651</v>
      </c>
      <c r="AT136" s="147" t="s">
        <v>325</v>
      </c>
      <c r="AU136" s="147" t="s">
        <v>137</v>
      </c>
      <c r="AY136" s="13" t="s">
        <v>130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137</v>
      </c>
      <c r="BK136" s="149">
        <f t="shared" si="9"/>
        <v>0</v>
      </c>
      <c r="BL136" s="13" t="s">
        <v>651</v>
      </c>
      <c r="BM136" s="147" t="s">
        <v>1031</v>
      </c>
    </row>
    <row r="137" spans="2:65" s="1" customFormat="1" ht="16.5" customHeight="1">
      <c r="B137" s="135"/>
      <c r="C137" s="136" t="s">
        <v>195</v>
      </c>
      <c r="D137" s="136" t="s">
        <v>132</v>
      </c>
      <c r="E137" s="137" t="s">
        <v>1032</v>
      </c>
      <c r="F137" s="138" t="s">
        <v>1033</v>
      </c>
      <c r="G137" s="139" t="s">
        <v>228</v>
      </c>
      <c r="H137" s="140">
        <v>1</v>
      </c>
      <c r="I137" s="141"/>
      <c r="J137" s="140">
        <f t="shared" si="0"/>
        <v>0</v>
      </c>
      <c r="K137" s="142"/>
      <c r="L137" s="28"/>
      <c r="M137" s="143" t="s">
        <v>1</v>
      </c>
      <c r="N137" s="14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400</v>
      </c>
      <c r="AT137" s="147" t="s">
        <v>132</v>
      </c>
      <c r="AU137" s="147" t="s">
        <v>137</v>
      </c>
      <c r="AY137" s="13" t="s">
        <v>130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137</v>
      </c>
      <c r="BK137" s="149">
        <f t="shared" si="9"/>
        <v>0</v>
      </c>
      <c r="BL137" s="13" t="s">
        <v>400</v>
      </c>
      <c r="BM137" s="147" t="s">
        <v>1034</v>
      </c>
    </row>
    <row r="138" spans="2:65" s="1" customFormat="1" ht="16.5" customHeight="1">
      <c r="B138" s="135"/>
      <c r="C138" s="150" t="s">
        <v>199</v>
      </c>
      <c r="D138" s="150" t="s">
        <v>325</v>
      </c>
      <c r="E138" s="151" t="s">
        <v>1035</v>
      </c>
      <c r="F138" s="152" t="s">
        <v>1036</v>
      </c>
      <c r="G138" s="153" t="s">
        <v>228</v>
      </c>
      <c r="H138" s="154">
        <v>1</v>
      </c>
      <c r="I138" s="155"/>
      <c r="J138" s="154">
        <f t="shared" si="0"/>
        <v>0</v>
      </c>
      <c r="K138" s="156"/>
      <c r="L138" s="157"/>
      <c r="M138" s="158" t="s">
        <v>1</v>
      </c>
      <c r="N138" s="159" t="s">
        <v>40</v>
      </c>
      <c r="P138" s="145">
        <f t="shared" si="1"/>
        <v>0</v>
      </c>
      <c r="Q138" s="145">
        <v>3.6999999999999999E-4</v>
      </c>
      <c r="R138" s="145">
        <f t="shared" si="2"/>
        <v>3.6999999999999999E-4</v>
      </c>
      <c r="S138" s="145">
        <v>0</v>
      </c>
      <c r="T138" s="146">
        <f t="shared" si="3"/>
        <v>0</v>
      </c>
      <c r="AR138" s="147" t="s">
        <v>651</v>
      </c>
      <c r="AT138" s="147" t="s">
        <v>325</v>
      </c>
      <c r="AU138" s="147" t="s">
        <v>137</v>
      </c>
      <c r="AY138" s="13" t="s">
        <v>130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137</v>
      </c>
      <c r="BK138" s="149">
        <f t="shared" si="9"/>
        <v>0</v>
      </c>
      <c r="BL138" s="13" t="s">
        <v>651</v>
      </c>
      <c r="BM138" s="147" t="s">
        <v>1037</v>
      </c>
    </row>
    <row r="139" spans="2:65" s="1" customFormat="1" ht="24.25" customHeight="1">
      <c r="B139" s="135"/>
      <c r="C139" s="136" t="s">
        <v>203</v>
      </c>
      <c r="D139" s="136" t="s">
        <v>132</v>
      </c>
      <c r="E139" s="137" t="s">
        <v>1038</v>
      </c>
      <c r="F139" s="138" t="s">
        <v>1039</v>
      </c>
      <c r="G139" s="139" t="s">
        <v>228</v>
      </c>
      <c r="H139" s="140">
        <v>9</v>
      </c>
      <c r="I139" s="141"/>
      <c r="J139" s="140">
        <f t="shared" si="0"/>
        <v>0</v>
      </c>
      <c r="K139" s="142"/>
      <c r="L139" s="28"/>
      <c r="M139" s="143" t="s">
        <v>1</v>
      </c>
      <c r="N139" s="14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400</v>
      </c>
      <c r="AT139" s="147" t="s">
        <v>132</v>
      </c>
      <c r="AU139" s="147" t="s">
        <v>137</v>
      </c>
      <c r="AY139" s="13" t="s">
        <v>130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137</v>
      </c>
      <c r="BK139" s="149">
        <f t="shared" si="9"/>
        <v>0</v>
      </c>
      <c r="BL139" s="13" t="s">
        <v>400</v>
      </c>
      <c r="BM139" s="147" t="s">
        <v>1040</v>
      </c>
    </row>
    <row r="140" spans="2:65" s="1" customFormat="1" ht="16.5" customHeight="1">
      <c r="B140" s="135"/>
      <c r="C140" s="150" t="s">
        <v>207</v>
      </c>
      <c r="D140" s="150" t="s">
        <v>325</v>
      </c>
      <c r="E140" s="151" t="s">
        <v>1041</v>
      </c>
      <c r="F140" s="152" t="s">
        <v>1042</v>
      </c>
      <c r="G140" s="153" t="s">
        <v>228</v>
      </c>
      <c r="H140" s="154">
        <v>9</v>
      </c>
      <c r="I140" s="155"/>
      <c r="J140" s="154">
        <f t="shared" si="0"/>
        <v>0</v>
      </c>
      <c r="K140" s="156"/>
      <c r="L140" s="157"/>
      <c r="M140" s="158" t="s">
        <v>1</v>
      </c>
      <c r="N140" s="159" t="s">
        <v>40</v>
      </c>
      <c r="P140" s="145">
        <f t="shared" si="1"/>
        <v>0</v>
      </c>
      <c r="Q140" s="145">
        <v>3.0000000000000001E-5</v>
      </c>
      <c r="R140" s="145">
        <f t="shared" si="2"/>
        <v>2.7E-4</v>
      </c>
      <c r="S140" s="145">
        <v>0</v>
      </c>
      <c r="T140" s="146">
        <f t="shared" si="3"/>
        <v>0</v>
      </c>
      <c r="AR140" s="147" t="s">
        <v>651</v>
      </c>
      <c r="AT140" s="147" t="s">
        <v>325</v>
      </c>
      <c r="AU140" s="147" t="s">
        <v>137</v>
      </c>
      <c r="AY140" s="13" t="s">
        <v>130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137</v>
      </c>
      <c r="BK140" s="149">
        <f t="shared" si="9"/>
        <v>0</v>
      </c>
      <c r="BL140" s="13" t="s">
        <v>651</v>
      </c>
      <c r="BM140" s="147" t="s">
        <v>1043</v>
      </c>
    </row>
    <row r="141" spans="2:65" s="1" customFormat="1" ht="24.25" customHeight="1">
      <c r="B141" s="135"/>
      <c r="C141" s="150" t="s">
        <v>7</v>
      </c>
      <c r="D141" s="150" t="s">
        <v>325</v>
      </c>
      <c r="E141" s="151" t="s">
        <v>1044</v>
      </c>
      <c r="F141" s="152" t="s">
        <v>1045</v>
      </c>
      <c r="G141" s="153" t="s">
        <v>228</v>
      </c>
      <c r="H141" s="154">
        <v>9</v>
      </c>
      <c r="I141" s="155"/>
      <c r="J141" s="154">
        <f t="shared" si="0"/>
        <v>0</v>
      </c>
      <c r="K141" s="156"/>
      <c r="L141" s="157"/>
      <c r="M141" s="158" t="s">
        <v>1</v>
      </c>
      <c r="N141" s="159" t="s">
        <v>40</v>
      </c>
      <c r="P141" s="145">
        <f t="shared" si="1"/>
        <v>0</v>
      </c>
      <c r="Q141" s="145">
        <v>8.0000000000000007E-5</v>
      </c>
      <c r="R141" s="145">
        <f t="shared" si="2"/>
        <v>7.2000000000000005E-4</v>
      </c>
      <c r="S141" s="145">
        <v>0</v>
      </c>
      <c r="T141" s="146">
        <f t="shared" si="3"/>
        <v>0</v>
      </c>
      <c r="AR141" s="147" t="s">
        <v>651</v>
      </c>
      <c r="AT141" s="147" t="s">
        <v>325</v>
      </c>
      <c r="AU141" s="147" t="s">
        <v>137</v>
      </c>
      <c r="AY141" s="13" t="s">
        <v>130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137</v>
      </c>
      <c r="BK141" s="149">
        <f t="shared" si="9"/>
        <v>0</v>
      </c>
      <c r="BL141" s="13" t="s">
        <v>651</v>
      </c>
      <c r="BM141" s="147" t="s">
        <v>1046</v>
      </c>
    </row>
    <row r="142" spans="2:65" s="1" customFormat="1" ht="16.5" customHeight="1">
      <c r="B142" s="135"/>
      <c r="C142" s="150" t="s">
        <v>215</v>
      </c>
      <c r="D142" s="150" t="s">
        <v>325</v>
      </c>
      <c r="E142" s="151" t="s">
        <v>1047</v>
      </c>
      <c r="F142" s="152" t="s">
        <v>1048</v>
      </c>
      <c r="G142" s="153" t="s">
        <v>228</v>
      </c>
      <c r="H142" s="154">
        <v>1</v>
      </c>
      <c r="I142" s="155"/>
      <c r="J142" s="154">
        <f t="shared" si="0"/>
        <v>0</v>
      </c>
      <c r="K142" s="156"/>
      <c r="L142" s="157"/>
      <c r="M142" s="158" t="s">
        <v>1</v>
      </c>
      <c r="N142" s="159" t="s">
        <v>40</v>
      </c>
      <c r="P142" s="145">
        <f t="shared" si="1"/>
        <v>0</v>
      </c>
      <c r="Q142" s="145">
        <v>3.0000000000000001E-5</v>
      </c>
      <c r="R142" s="145">
        <f t="shared" si="2"/>
        <v>3.0000000000000001E-5</v>
      </c>
      <c r="S142" s="145">
        <v>0</v>
      </c>
      <c r="T142" s="146">
        <f t="shared" si="3"/>
        <v>0</v>
      </c>
      <c r="AR142" s="147" t="s">
        <v>651</v>
      </c>
      <c r="AT142" s="147" t="s">
        <v>325</v>
      </c>
      <c r="AU142" s="147" t="s">
        <v>137</v>
      </c>
      <c r="AY142" s="13" t="s">
        <v>130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137</v>
      </c>
      <c r="BK142" s="149">
        <f t="shared" si="9"/>
        <v>0</v>
      </c>
      <c r="BL142" s="13" t="s">
        <v>651</v>
      </c>
      <c r="BM142" s="147" t="s">
        <v>1049</v>
      </c>
    </row>
    <row r="143" spans="2:65" s="1" customFormat="1" ht="24.25" customHeight="1">
      <c r="B143" s="135"/>
      <c r="C143" s="136" t="s">
        <v>220</v>
      </c>
      <c r="D143" s="136" t="s">
        <v>132</v>
      </c>
      <c r="E143" s="137" t="s">
        <v>1050</v>
      </c>
      <c r="F143" s="138" t="s">
        <v>1051</v>
      </c>
      <c r="G143" s="139" t="s">
        <v>228</v>
      </c>
      <c r="H143" s="140">
        <v>16</v>
      </c>
      <c r="I143" s="141"/>
      <c r="J143" s="140">
        <f t="shared" si="0"/>
        <v>0</v>
      </c>
      <c r="K143" s="142"/>
      <c r="L143" s="28"/>
      <c r="M143" s="143" t="s">
        <v>1</v>
      </c>
      <c r="N143" s="14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400</v>
      </c>
      <c r="AT143" s="147" t="s">
        <v>132</v>
      </c>
      <c r="AU143" s="147" t="s">
        <v>137</v>
      </c>
      <c r="AY143" s="13" t="s">
        <v>130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137</v>
      </c>
      <c r="BK143" s="149">
        <f t="shared" si="9"/>
        <v>0</v>
      </c>
      <c r="BL143" s="13" t="s">
        <v>400</v>
      </c>
      <c r="BM143" s="147" t="s">
        <v>1052</v>
      </c>
    </row>
    <row r="144" spans="2:65" s="1" customFormat="1" ht="24.25" customHeight="1">
      <c r="B144" s="135"/>
      <c r="C144" s="150" t="s">
        <v>225</v>
      </c>
      <c r="D144" s="150" t="s">
        <v>325</v>
      </c>
      <c r="E144" s="151" t="s">
        <v>1053</v>
      </c>
      <c r="F144" s="152" t="s">
        <v>1054</v>
      </c>
      <c r="G144" s="153" t="s">
        <v>228</v>
      </c>
      <c r="H144" s="154">
        <v>16</v>
      </c>
      <c r="I144" s="155"/>
      <c r="J144" s="154">
        <f t="shared" si="0"/>
        <v>0</v>
      </c>
      <c r="K144" s="156"/>
      <c r="L144" s="157"/>
      <c r="M144" s="158" t="s">
        <v>1</v>
      </c>
      <c r="N144" s="159" t="s">
        <v>40</v>
      </c>
      <c r="P144" s="145">
        <f t="shared" si="1"/>
        <v>0</v>
      </c>
      <c r="Q144" s="145">
        <v>1E-4</v>
      </c>
      <c r="R144" s="145">
        <f t="shared" si="2"/>
        <v>1.6000000000000001E-3</v>
      </c>
      <c r="S144" s="145">
        <v>0</v>
      </c>
      <c r="T144" s="146">
        <f t="shared" si="3"/>
        <v>0</v>
      </c>
      <c r="AR144" s="147" t="s">
        <v>651</v>
      </c>
      <c r="AT144" s="147" t="s">
        <v>325</v>
      </c>
      <c r="AU144" s="147" t="s">
        <v>137</v>
      </c>
      <c r="AY144" s="13" t="s">
        <v>130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137</v>
      </c>
      <c r="BK144" s="149">
        <f t="shared" si="9"/>
        <v>0</v>
      </c>
      <c r="BL144" s="13" t="s">
        <v>651</v>
      </c>
      <c r="BM144" s="147" t="s">
        <v>1055</v>
      </c>
    </row>
    <row r="145" spans="2:65" s="1" customFormat="1" ht="21.75" customHeight="1">
      <c r="B145" s="135"/>
      <c r="C145" s="136" t="s">
        <v>230</v>
      </c>
      <c r="D145" s="136" t="s">
        <v>132</v>
      </c>
      <c r="E145" s="137" t="s">
        <v>1056</v>
      </c>
      <c r="F145" s="138" t="s">
        <v>1057</v>
      </c>
      <c r="G145" s="139" t="s">
        <v>228</v>
      </c>
      <c r="H145" s="140">
        <v>1</v>
      </c>
      <c r="I145" s="141"/>
      <c r="J145" s="140">
        <f t="shared" si="0"/>
        <v>0</v>
      </c>
      <c r="K145" s="142"/>
      <c r="L145" s="28"/>
      <c r="M145" s="143" t="s">
        <v>1</v>
      </c>
      <c r="N145" s="144" t="s">
        <v>40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400</v>
      </c>
      <c r="AT145" s="147" t="s">
        <v>132</v>
      </c>
      <c r="AU145" s="147" t="s">
        <v>137</v>
      </c>
      <c r="AY145" s="13" t="s">
        <v>130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137</v>
      </c>
      <c r="BK145" s="149">
        <f t="shared" si="9"/>
        <v>0</v>
      </c>
      <c r="BL145" s="13" t="s">
        <v>400</v>
      </c>
      <c r="BM145" s="147" t="s">
        <v>1058</v>
      </c>
    </row>
    <row r="146" spans="2:65" s="1" customFormat="1" ht="24.25" customHeight="1">
      <c r="B146" s="135"/>
      <c r="C146" s="150" t="s">
        <v>234</v>
      </c>
      <c r="D146" s="150" t="s">
        <v>325</v>
      </c>
      <c r="E146" s="151" t="s">
        <v>1059</v>
      </c>
      <c r="F146" s="152" t="s">
        <v>1060</v>
      </c>
      <c r="G146" s="153" t="s">
        <v>228</v>
      </c>
      <c r="H146" s="154">
        <v>1</v>
      </c>
      <c r="I146" s="155"/>
      <c r="J146" s="154">
        <f t="shared" si="0"/>
        <v>0</v>
      </c>
      <c r="K146" s="156"/>
      <c r="L146" s="157"/>
      <c r="M146" s="158" t="s">
        <v>1</v>
      </c>
      <c r="N146" s="159" t="s">
        <v>40</v>
      </c>
      <c r="P146" s="145">
        <f t="shared" si="1"/>
        <v>0</v>
      </c>
      <c r="Q146" s="145">
        <v>1.6E-2</v>
      </c>
      <c r="R146" s="145">
        <f t="shared" si="2"/>
        <v>1.6E-2</v>
      </c>
      <c r="S146" s="145">
        <v>0</v>
      </c>
      <c r="T146" s="146">
        <f t="shared" si="3"/>
        <v>0</v>
      </c>
      <c r="AR146" s="147" t="s">
        <v>651</v>
      </c>
      <c r="AT146" s="147" t="s">
        <v>325</v>
      </c>
      <c r="AU146" s="147" t="s">
        <v>137</v>
      </c>
      <c r="AY146" s="13" t="s">
        <v>130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137</v>
      </c>
      <c r="BK146" s="149">
        <f t="shared" si="9"/>
        <v>0</v>
      </c>
      <c r="BL146" s="13" t="s">
        <v>651</v>
      </c>
      <c r="BM146" s="147" t="s">
        <v>1061</v>
      </c>
    </row>
    <row r="147" spans="2:65" s="1" customFormat="1" ht="24.25" customHeight="1">
      <c r="B147" s="135"/>
      <c r="C147" s="136" t="s">
        <v>238</v>
      </c>
      <c r="D147" s="136" t="s">
        <v>132</v>
      </c>
      <c r="E147" s="137" t="s">
        <v>1062</v>
      </c>
      <c r="F147" s="138" t="s">
        <v>1063</v>
      </c>
      <c r="G147" s="139" t="s">
        <v>228</v>
      </c>
      <c r="H147" s="140">
        <v>42</v>
      </c>
      <c r="I147" s="141"/>
      <c r="J147" s="140">
        <f t="shared" si="0"/>
        <v>0</v>
      </c>
      <c r="K147" s="142"/>
      <c r="L147" s="28"/>
      <c r="M147" s="143" t="s">
        <v>1</v>
      </c>
      <c r="N147" s="144" t="s">
        <v>40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400</v>
      </c>
      <c r="AT147" s="147" t="s">
        <v>132</v>
      </c>
      <c r="AU147" s="147" t="s">
        <v>137</v>
      </c>
      <c r="AY147" s="13" t="s">
        <v>130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137</v>
      </c>
      <c r="BK147" s="149">
        <f t="shared" si="9"/>
        <v>0</v>
      </c>
      <c r="BL147" s="13" t="s">
        <v>400</v>
      </c>
      <c r="BM147" s="147" t="s">
        <v>1064</v>
      </c>
    </row>
    <row r="148" spans="2:65" s="1" customFormat="1" ht="16.5" customHeight="1">
      <c r="B148" s="135"/>
      <c r="C148" s="150" t="s">
        <v>242</v>
      </c>
      <c r="D148" s="150" t="s">
        <v>325</v>
      </c>
      <c r="E148" s="151" t="s">
        <v>1065</v>
      </c>
      <c r="F148" s="152" t="s">
        <v>1066</v>
      </c>
      <c r="G148" s="153" t="s">
        <v>228</v>
      </c>
      <c r="H148" s="154">
        <v>42</v>
      </c>
      <c r="I148" s="155"/>
      <c r="J148" s="154">
        <f t="shared" si="0"/>
        <v>0</v>
      </c>
      <c r="K148" s="156"/>
      <c r="L148" s="157"/>
      <c r="M148" s="158" t="s">
        <v>1</v>
      </c>
      <c r="N148" s="159" t="s">
        <v>40</v>
      </c>
      <c r="P148" s="145">
        <f t="shared" si="1"/>
        <v>0</v>
      </c>
      <c r="Q148" s="145">
        <v>5.9000000000000003E-4</v>
      </c>
      <c r="R148" s="145">
        <f t="shared" si="2"/>
        <v>2.478E-2</v>
      </c>
      <c r="S148" s="145">
        <v>0</v>
      </c>
      <c r="T148" s="146">
        <f t="shared" si="3"/>
        <v>0</v>
      </c>
      <c r="AR148" s="147" t="s">
        <v>651</v>
      </c>
      <c r="AT148" s="147" t="s">
        <v>325</v>
      </c>
      <c r="AU148" s="147" t="s">
        <v>137</v>
      </c>
      <c r="AY148" s="13" t="s">
        <v>130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137</v>
      </c>
      <c r="BK148" s="149">
        <f t="shared" si="9"/>
        <v>0</v>
      </c>
      <c r="BL148" s="13" t="s">
        <v>651</v>
      </c>
      <c r="BM148" s="147" t="s">
        <v>1067</v>
      </c>
    </row>
    <row r="149" spans="2:65" s="1" customFormat="1" ht="24.25" customHeight="1">
      <c r="B149" s="135"/>
      <c r="C149" s="136" t="s">
        <v>246</v>
      </c>
      <c r="D149" s="136" t="s">
        <v>132</v>
      </c>
      <c r="E149" s="137" t="s">
        <v>1068</v>
      </c>
      <c r="F149" s="138" t="s">
        <v>1069</v>
      </c>
      <c r="G149" s="139" t="s">
        <v>228</v>
      </c>
      <c r="H149" s="140">
        <v>3</v>
      </c>
      <c r="I149" s="141"/>
      <c r="J149" s="140">
        <f t="shared" si="0"/>
        <v>0</v>
      </c>
      <c r="K149" s="142"/>
      <c r="L149" s="28"/>
      <c r="M149" s="143" t="s">
        <v>1</v>
      </c>
      <c r="N149" s="144" t="s">
        <v>40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400</v>
      </c>
      <c r="AT149" s="147" t="s">
        <v>132</v>
      </c>
      <c r="AU149" s="147" t="s">
        <v>137</v>
      </c>
      <c r="AY149" s="13" t="s">
        <v>130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137</v>
      </c>
      <c r="BK149" s="149">
        <f t="shared" si="9"/>
        <v>0</v>
      </c>
      <c r="BL149" s="13" t="s">
        <v>400</v>
      </c>
      <c r="BM149" s="147" t="s">
        <v>1070</v>
      </c>
    </row>
    <row r="150" spans="2:65" s="1" customFormat="1" ht="16.5" customHeight="1">
      <c r="B150" s="135"/>
      <c r="C150" s="150" t="s">
        <v>250</v>
      </c>
      <c r="D150" s="150" t="s">
        <v>325</v>
      </c>
      <c r="E150" s="151" t="s">
        <v>1071</v>
      </c>
      <c r="F150" s="152" t="s">
        <v>1072</v>
      </c>
      <c r="G150" s="153" t="s">
        <v>228</v>
      </c>
      <c r="H150" s="154">
        <v>3</v>
      </c>
      <c r="I150" s="155"/>
      <c r="J150" s="154">
        <f t="shared" si="0"/>
        <v>0</v>
      </c>
      <c r="K150" s="156"/>
      <c r="L150" s="157"/>
      <c r="M150" s="158" t="s">
        <v>1</v>
      </c>
      <c r="N150" s="159" t="s">
        <v>40</v>
      </c>
      <c r="P150" s="145">
        <f t="shared" si="1"/>
        <v>0</v>
      </c>
      <c r="Q150" s="145">
        <v>1.75E-3</v>
      </c>
      <c r="R150" s="145">
        <f t="shared" si="2"/>
        <v>5.2500000000000003E-3</v>
      </c>
      <c r="S150" s="145">
        <v>0</v>
      </c>
      <c r="T150" s="146">
        <f t="shared" si="3"/>
        <v>0</v>
      </c>
      <c r="AR150" s="147" t="s">
        <v>651</v>
      </c>
      <c r="AT150" s="147" t="s">
        <v>325</v>
      </c>
      <c r="AU150" s="147" t="s">
        <v>137</v>
      </c>
      <c r="AY150" s="13" t="s">
        <v>130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137</v>
      </c>
      <c r="BK150" s="149">
        <f t="shared" si="9"/>
        <v>0</v>
      </c>
      <c r="BL150" s="13" t="s">
        <v>651</v>
      </c>
      <c r="BM150" s="147" t="s">
        <v>1073</v>
      </c>
    </row>
    <row r="151" spans="2:65" s="1" customFormat="1" ht="24.25" customHeight="1">
      <c r="B151" s="135"/>
      <c r="C151" s="136" t="s">
        <v>254</v>
      </c>
      <c r="D151" s="136" t="s">
        <v>132</v>
      </c>
      <c r="E151" s="137" t="s">
        <v>1074</v>
      </c>
      <c r="F151" s="138" t="s">
        <v>1075</v>
      </c>
      <c r="G151" s="139" t="s">
        <v>322</v>
      </c>
      <c r="H151" s="140">
        <v>16</v>
      </c>
      <c r="I151" s="141"/>
      <c r="J151" s="140">
        <f t="shared" si="0"/>
        <v>0</v>
      </c>
      <c r="K151" s="142"/>
      <c r="L151" s="28"/>
      <c r="M151" s="143" t="s">
        <v>1</v>
      </c>
      <c r="N151" s="144" t="s">
        <v>40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400</v>
      </c>
      <c r="AT151" s="147" t="s">
        <v>132</v>
      </c>
      <c r="AU151" s="147" t="s">
        <v>137</v>
      </c>
      <c r="AY151" s="13" t="s">
        <v>130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137</v>
      </c>
      <c r="BK151" s="149">
        <f t="shared" si="9"/>
        <v>0</v>
      </c>
      <c r="BL151" s="13" t="s">
        <v>400</v>
      </c>
      <c r="BM151" s="147" t="s">
        <v>1076</v>
      </c>
    </row>
    <row r="152" spans="2:65" s="1" customFormat="1" ht="16.5" customHeight="1">
      <c r="B152" s="135"/>
      <c r="C152" s="150" t="s">
        <v>258</v>
      </c>
      <c r="D152" s="150" t="s">
        <v>325</v>
      </c>
      <c r="E152" s="151" t="s">
        <v>1077</v>
      </c>
      <c r="F152" s="152" t="s">
        <v>1078</v>
      </c>
      <c r="G152" s="153" t="s">
        <v>415</v>
      </c>
      <c r="H152" s="154">
        <v>10</v>
      </c>
      <c r="I152" s="155"/>
      <c r="J152" s="154">
        <f t="shared" si="0"/>
        <v>0</v>
      </c>
      <c r="K152" s="156"/>
      <c r="L152" s="157"/>
      <c r="M152" s="158" t="s">
        <v>1</v>
      </c>
      <c r="N152" s="159" t="s">
        <v>40</v>
      </c>
      <c r="P152" s="145">
        <f t="shared" si="1"/>
        <v>0</v>
      </c>
      <c r="Q152" s="145">
        <v>1E-3</v>
      </c>
      <c r="R152" s="145">
        <f t="shared" si="2"/>
        <v>0.01</v>
      </c>
      <c r="S152" s="145">
        <v>0</v>
      </c>
      <c r="T152" s="146">
        <f t="shared" si="3"/>
        <v>0</v>
      </c>
      <c r="AR152" s="147" t="s">
        <v>651</v>
      </c>
      <c r="AT152" s="147" t="s">
        <v>325</v>
      </c>
      <c r="AU152" s="147" t="s">
        <v>137</v>
      </c>
      <c r="AY152" s="13" t="s">
        <v>130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137</v>
      </c>
      <c r="BK152" s="149">
        <f t="shared" si="9"/>
        <v>0</v>
      </c>
      <c r="BL152" s="13" t="s">
        <v>651</v>
      </c>
      <c r="BM152" s="147" t="s">
        <v>1079</v>
      </c>
    </row>
    <row r="153" spans="2:65" s="1" customFormat="1" ht="16.5" customHeight="1">
      <c r="B153" s="135"/>
      <c r="C153" s="136" t="s">
        <v>262</v>
      </c>
      <c r="D153" s="136" t="s">
        <v>132</v>
      </c>
      <c r="E153" s="137" t="s">
        <v>1080</v>
      </c>
      <c r="F153" s="138" t="s">
        <v>1081</v>
      </c>
      <c r="G153" s="139" t="s">
        <v>228</v>
      </c>
      <c r="H153" s="140">
        <v>4</v>
      </c>
      <c r="I153" s="141"/>
      <c r="J153" s="140">
        <f t="shared" si="0"/>
        <v>0</v>
      </c>
      <c r="K153" s="142"/>
      <c r="L153" s="28"/>
      <c r="M153" s="143" t="s">
        <v>1</v>
      </c>
      <c r="N153" s="144" t="s">
        <v>40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400</v>
      </c>
      <c r="AT153" s="147" t="s">
        <v>132</v>
      </c>
      <c r="AU153" s="147" t="s">
        <v>137</v>
      </c>
      <c r="AY153" s="13" t="s">
        <v>130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137</v>
      </c>
      <c r="BK153" s="149">
        <f t="shared" si="9"/>
        <v>0</v>
      </c>
      <c r="BL153" s="13" t="s">
        <v>400</v>
      </c>
      <c r="BM153" s="147" t="s">
        <v>1082</v>
      </c>
    </row>
    <row r="154" spans="2:65" s="1" customFormat="1" ht="16.5" customHeight="1">
      <c r="B154" s="135"/>
      <c r="C154" s="150" t="s">
        <v>266</v>
      </c>
      <c r="D154" s="150" t="s">
        <v>325</v>
      </c>
      <c r="E154" s="151" t="s">
        <v>1083</v>
      </c>
      <c r="F154" s="152" t="s">
        <v>1084</v>
      </c>
      <c r="G154" s="153" t="s">
        <v>228</v>
      </c>
      <c r="H154" s="154">
        <v>4</v>
      </c>
      <c r="I154" s="155"/>
      <c r="J154" s="154">
        <f t="shared" ref="J154:J185" si="10">ROUND(I154*H154,3)</f>
        <v>0</v>
      </c>
      <c r="K154" s="156"/>
      <c r="L154" s="157"/>
      <c r="M154" s="158" t="s">
        <v>1</v>
      </c>
      <c r="N154" s="159" t="s">
        <v>40</v>
      </c>
      <c r="P154" s="145">
        <f t="shared" ref="P154:P185" si="11">O154*H154</f>
        <v>0</v>
      </c>
      <c r="Q154" s="145">
        <v>3.0000000000000001E-5</v>
      </c>
      <c r="R154" s="145">
        <f t="shared" ref="R154:R185" si="12">Q154*H154</f>
        <v>1.2E-4</v>
      </c>
      <c r="S154" s="145">
        <v>0</v>
      </c>
      <c r="T154" s="146">
        <f t="shared" ref="T154:T185" si="13">S154*H154</f>
        <v>0</v>
      </c>
      <c r="AR154" s="147" t="s">
        <v>651</v>
      </c>
      <c r="AT154" s="147" t="s">
        <v>325</v>
      </c>
      <c r="AU154" s="147" t="s">
        <v>137</v>
      </c>
      <c r="AY154" s="13" t="s">
        <v>130</v>
      </c>
      <c r="BE154" s="148">
        <f t="shared" ref="BE154:BE185" si="14">IF(N154="základná",J154,0)</f>
        <v>0</v>
      </c>
      <c r="BF154" s="148">
        <f t="shared" ref="BF154:BF185" si="15">IF(N154="znížená",J154,0)</f>
        <v>0</v>
      </c>
      <c r="BG154" s="148">
        <f t="shared" ref="BG154:BG185" si="16">IF(N154="zákl. prenesená",J154,0)</f>
        <v>0</v>
      </c>
      <c r="BH154" s="148">
        <f t="shared" ref="BH154:BH185" si="17">IF(N154="zníž. prenesená",J154,0)</f>
        <v>0</v>
      </c>
      <c r="BI154" s="148">
        <f t="shared" ref="BI154:BI185" si="18">IF(N154="nulová",J154,0)</f>
        <v>0</v>
      </c>
      <c r="BJ154" s="13" t="s">
        <v>137</v>
      </c>
      <c r="BK154" s="149">
        <f t="shared" ref="BK154:BK185" si="19">ROUND(I154*H154,3)</f>
        <v>0</v>
      </c>
      <c r="BL154" s="13" t="s">
        <v>651</v>
      </c>
      <c r="BM154" s="147" t="s">
        <v>1085</v>
      </c>
    </row>
    <row r="155" spans="2:65" s="1" customFormat="1" ht="21.75" customHeight="1">
      <c r="B155" s="135"/>
      <c r="C155" s="136" t="s">
        <v>271</v>
      </c>
      <c r="D155" s="136" t="s">
        <v>132</v>
      </c>
      <c r="E155" s="137" t="s">
        <v>1086</v>
      </c>
      <c r="F155" s="138" t="s">
        <v>1087</v>
      </c>
      <c r="G155" s="139" t="s">
        <v>228</v>
      </c>
      <c r="H155" s="140">
        <v>22</v>
      </c>
      <c r="I155" s="141"/>
      <c r="J155" s="140">
        <f t="shared" si="10"/>
        <v>0</v>
      </c>
      <c r="K155" s="142"/>
      <c r="L155" s="28"/>
      <c r="M155" s="143" t="s">
        <v>1</v>
      </c>
      <c r="N155" s="144" t="s">
        <v>40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400</v>
      </c>
      <c r="AT155" s="147" t="s">
        <v>132</v>
      </c>
      <c r="AU155" s="147" t="s">
        <v>137</v>
      </c>
      <c r="AY155" s="13" t="s">
        <v>130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137</v>
      </c>
      <c r="BK155" s="149">
        <f t="shared" si="19"/>
        <v>0</v>
      </c>
      <c r="BL155" s="13" t="s">
        <v>400</v>
      </c>
      <c r="BM155" s="147" t="s">
        <v>1088</v>
      </c>
    </row>
    <row r="156" spans="2:65" s="1" customFormat="1" ht="24.25" customHeight="1">
      <c r="B156" s="135"/>
      <c r="C156" s="150" t="s">
        <v>275</v>
      </c>
      <c r="D156" s="150" t="s">
        <v>325</v>
      </c>
      <c r="E156" s="151" t="s">
        <v>1089</v>
      </c>
      <c r="F156" s="152" t="s">
        <v>1090</v>
      </c>
      <c r="G156" s="153" t="s">
        <v>228</v>
      </c>
      <c r="H156" s="154">
        <v>22</v>
      </c>
      <c r="I156" s="155"/>
      <c r="J156" s="154">
        <f t="shared" si="10"/>
        <v>0</v>
      </c>
      <c r="K156" s="156"/>
      <c r="L156" s="157"/>
      <c r="M156" s="158" t="s">
        <v>1</v>
      </c>
      <c r="N156" s="159" t="s">
        <v>40</v>
      </c>
      <c r="P156" s="145">
        <f t="shared" si="11"/>
        <v>0</v>
      </c>
      <c r="Q156" s="145">
        <v>3.3E-4</v>
      </c>
      <c r="R156" s="145">
        <f t="shared" si="12"/>
        <v>7.26E-3</v>
      </c>
      <c r="S156" s="145">
        <v>0</v>
      </c>
      <c r="T156" s="146">
        <f t="shared" si="13"/>
        <v>0</v>
      </c>
      <c r="AR156" s="147" t="s">
        <v>651</v>
      </c>
      <c r="AT156" s="147" t="s">
        <v>325</v>
      </c>
      <c r="AU156" s="147" t="s">
        <v>137</v>
      </c>
      <c r="AY156" s="13" t="s">
        <v>130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137</v>
      </c>
      <c r="BK156" s="149">
        <f t="shared" si="19"/>
        <v>0</v>
      </c>
      <c r="BL156" s="13" t="s">
        <v>651</v>
      </c>
      <c r="BM156" s="147" t="s">
        <v>1091</v>
      </c>
    </row>
    <row r="157" spans="2:65" s="1" customFormat="1" ht="24.25" customHeight="1">
      <c r="B157" s="135"/>
      <c r="C157" s="136" t="s">
        <v>279</v>
      </c>
      <c r="D157" s="136" t="s">
        <v>132</v>
      </c>
      <c r="E157" s="137" t="s">
        <v>1092</v>
      </c>
      <c r="F157" s="138" t="s">
        <v>1093</v>
      </c>
      <c r="G157" s="139" t="s">
        <v>228</v>
      </c>
      <c r="H157" s="140">
        <v>67</v>
      </c>
      <c r="I157" s="141"/>
      <c r="J157" s="140">
        <f t="shared" si="10"/>
        <v>0</v>
      </c>
      <c r="K157" s="142"/>
      <c r="L157" s="28"/>
      <c r="M157" s="143" t="s">
        <v>1</v>
      </c>
      <c r="N157" s="144" t="s">
        <v>40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400</v>
      </c>
      <c r="AT157" s="147" t="s">
        <v>132</v>
      </c>
      <c r="AU157" s="147" t="s">
        <v>137</v>
      </c>
      <c r="AY157" s="13" t="s">
        <v>130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137</v>
      </c>
      <c r="BK157" s="149">
        <f t="shared" si="19"/>
        <v>0</v>
      </c>
      <c r="BL157" s="13" t="s">
        <v>400</v>
      </c>
      <c r="BM157" s="147" t="s">
        <v>1094</v>
      </c>
    </row>
    <row r="158" spans="2:65" s="1" customFormat="1" ht="24.25" customHeight="1">
      <c r="B158" s="135"/>
      <c r="C158" s="150" t="s">
        <v>283</v>
      </c>
      <c r="D158" s="150" t="s">
        <v>325</v>
      </c>
      <c r="E158" s="151" t="s">
        <v>1095</v>
      </c>
      <c r="F158" s="152" t="s">
        <v>1096</v>
      </c>
      <c r="G158" s="153" t="s">
        <v>228</v>
      </c>
      <c r="H158" s="154">
        <v>67</v>
      </c>
      <c r="I158" s="155"/>
      <c r="J158" s="154">
        <f t="shared" si="10"/>
        <v>0</v>
      </c>
      <c r="K158" s="156"/>
      <c r="L158" s="157"/>
      <c r="M158" s="158" t="s">
        <v>1</v>
      </c>
      <c r="N158" s="159" t="s">
        <v>40</v>
      </c>
      <c r="P158" s="145">
        <f t="shared" si="11"/>
        <v>0</v>
      </c>
      <c r="Q158" s="145">
        <v>1.9000000000000001E-4</v>
      </c>
      <c r="R158" s="145">
        <f t="shared" si="12"/>
        <v>1.273E-2</v>
      </c>
      <c r="S158" s="145">
        <v>0</v>
      </c>
      <c r="T158" s="146">
        <f t="shared" si="13"/>
        <v>0</v>
      </c>
      <c r="AR158" s="147" t="s">
        <v>651</v>
      </c>
      <c r="AT158" s="147" t="s">
        <v>325</v>
      </c>
      <c r="AU158" s="147" t="s">
        <v>137</v>
      </c>
      <c r="AY158" s="13" t="s">
        <v>130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137</v>
      </c>
      <c r="BK158" s="149">
        <f t="shared" si="19"/>
        <v>0</v>
      </c>
      <c r="BL158" s="13" t="s">
        <v>651</v>
      </c>
      <c r="BM158" s="147" t="s">
        <v>1097</v>
      </c>
    </row>
    <row r="159" spans="2:65" s="1" customFormat="1" ht="16.5" customHeight="1">
      <c r="B159" s="135"/>
      <c r="C159" s="150" t="s">
        <v>287</v>
      </c>
      <c r="D159" s="150" t="s">
        <v>325</v>
      </c>
      <c r="E159" s="151" t="s">
        <v>1098</v>
      </c>
      <c r="F159" s="152" t="s">
        <v>1099</v>
      </c>
      <c r="G159" s="153" t="s">
        <v>228</v>
      </c>
      <c r="H159" s="154">
        <v>67</v>
      </c>
      <c r="I159" s="155"/>
      <c r="J159" s="154">
        <f t="shared" si="10"/>
        <v>0</v>
      </c>
      <c r="K159" s="156"/>
      <c r="L159" s="157"/>
      <c r="M159" s="158" t="s">
        <v>1</v>
      </c>
      <c r="N159" s="159" t="s">
        <v>40</v>
      </c>
      <c r="P159" s="145">
        <f t="shared" si="11"/>
        <v>0</v>
      </c>
      <c r="Q159" s="145">
        <v>5.0000000000000002E-5</v>
      </c>
      <c r="R159" s="145">
        <f t="shared" si="12"/>
        <v>3.3500000000000001E-3</v>
      </c>
      <c r="S159" s="145">
        <v>0</v>
      </c>
      <c r="T159" s="146">
        <f t="shared" si="13"/>
        <v>0</v>
      </c>
      <c r="AR159" s="147" t="s">
        <v>651</v>
      </c>
      <c r="AT159" s="147" t="s">
        <v>325</v>
      </c>
      <c r="AU159" s="147" t="s">
        <v>137</v>
      </c>
      <c r="AY159" s="13" t="s">
        <v>130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137</v>
      </c>
      <c r="BK159" s="149">
        <f t="shared" si="19"/>
        <v>0</v>
      </c>
      <c r="BL159" s="13" t="s">
        <v>651</v>
      </c>
      <c r="BM159" s="147" t="s">
        <v>1100</v>
      </c>
    </row>
    <row r="160" spans="2:65" s="1" customFormat="1" ht="24.25" customHeight="1">
      <c r="B160" s="135"/>
      <c r="C160" s="136" t="s">
        <v>291</v>
      </c>
      <c r="D160" s="136" t="s">
        <v>132</v>
      </c>
      <c r="E160" s="137" t="s">
        <v>1101</v>
      </c>
      <c r="F160" s="138" t="s">
        <v>1102</v>
      </c>
      <c r="G160" s="139" t="s">
        <v>228</v>
      </c>
      <c r="H160" s="140">
        <v>4</v>
      </c>
      <c r="I160" s="141"/>
      <c r="J160" s="140">
        <f t="shared" si="10"/>
        <v>0</v>
      </c>
      <c r="K160" s="142"/>
      <c r="L160" s="28"/>
      <c r="M160" s="143" t="s">
        <v>1</v>
      </c>
      <c r="N160" s="144" t="s">
        <v>40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400</v>
      </c>
      <c r="AT160" s="147" t="s">
        <v>132</v>
      </c>
      <c r="AU160" s="147" t="s">
        <v>137</v>
      </c>
      <c r="AY160" s="13" t="s">
        <v>130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137</v>
      </c>
      <c r="BK160" s="149">
        <f t="shared" si="19"/>
        <v>0</v>
      </c>
      <c r="BL160" s="13" t="s">
        <v>400</v>
      </c>
      <c r="BM160" s="147" t="s">
        <v>1103</v>
      </c>
    </row>
    <row r="161" spans="2:65" s="1" customFormat="1" ht="16.5" customHeight="1">
      <c r="B161" s="135"/>
      <c r="C161" s="150" t="s">
        <v>295</v>
      </c>
      <c r="D161" s="150" t="s">
        <v>325</v>
      </c>
      <c r="E161" s="151" t="s">
        <v>1104</v>
      </c>
      <c r="F161" s="152" t="s">
        <v>1105</v>
      </c>
      <c r="G161" s="153" t="s">
        <v>228</v>
      </c>
      <c r="H161" s="154">
        <v>4</v>
      </c>
      <c r="I161" s="155"/>
      <c r="J161" s="154">
        <f t="shared" si="10"/>
        <v>0</v>
      </c>
      <c r="K161" s="156"/>
      <c r="L161" s="157"/>
      <c r="M161" s="158" t="s">
        <v>1</v>
      </c>
      <c r="N161" s="159" t="s">
        <v>40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651</v>
      </c>
      <c r="AT161" s="147" t="s">
        <v>325</v>
      </c>
      <c r="AU161" s="147" t="s">
        <v>137</v>
      </c>
      <c r="AY161" s="13" t="s">
        <v>130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137</v>
      </c>
      <c r="BK161" s="149">
        <f t="shared" si="19"/>
        <v>0</v>
      </c>
      <c r="BL161" s="13" t="s">
        <v>651</v>
      </c>
      <c r="BM161" s="147" t="s">
        <v>1106</v>
      </c>
    </row>
    <row r="162" spans="2:65" s="1" customFormat="1" ht="21.75" customHeight="1">
      <c r="B162" s="135"/>
      <c r="C162" s="150" t="s">
        <v>299</v>
      </c>
      <c r="D162" s="150" t="s">
        <v>325</v>
      </c>
      <c r="E162" s="151" t="s">
        <v>1107</v>
      </c>
      <c r="F162" s="152" t="s">
        <v>1108</v>
      </c>
      <c r="G162" s="153" t="s">
        <v>228</v>
      </c>
      <c r="H162" s="154">
        <v>4</v>
      </c>
      <c r="I162" s="155"/>
      <c r="J162" s="154">
        <f t="shared" si="10"/>
        <v>0</v>
      </c>
      <c r="K162" s="156"/>
      <c r="L162" s="157"/>
      <c r="M162" s="158" t="s">
        <v>1</v>
      </c>
      <c r="N162" s="159" t="s">
        <v>40</v>
      </c>
      <c r="P162" s="145">
        <f t="shared" si="11"/>
        <v>0</v>
      </c>
      <c r="Q162" s="145">
        <v>1.4999999999999999E-4</v>
      </c>
      <c r="R162" s="145">
        <f t="shared" si="12"/>
        <v>5.9999999999999995E-4</v>
      </c>
      <c r="S162" s="145">
        <v>0</v>
      </c>
      <c r="T162" s="146">
        <f t="shared" si="13"/>
        <v>0</v>
      </c>
      <c r="AR162" s="147" t="s">
        <v>651</v>
      </c>
      <c r="AT162" s="147" t="s">
        <v>325</v>
      </c>
      <c r="AU162" s="147" t="s">
        <v>137</v>
      </c>
      <c r="AY162" s="13" t="s">
        <v>130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137</v>
      </c>
      <c r="BK162" s="149">
        <f t="shared" si="19"/>
        <v>0</v>
      </c>
      <c r="BL162" s="13" t="s">
        <v>651</v>
      </c>
      <c r="BM162" s="147" t="s">
        <v>1109</v>
      </c>
    </row>
    <row r="163" spans="2:65" s="1" customFormat="1" ht="24.25" customHeight="1">
      <c r="B163" s="135"/>
      <c r="C163" s="136" t="s">
        <v>303</v>
      </c>
      <c r="D163" s="136" t="s">
        <v>132</v>
      </c>
      <c r="E163" s="137" t="s">
        <v>1110</v>
      </c>
      <c r="F163" s="138" t="s">
        <v>1111</v>
      </c>
      <c r="G163" s="139" t="s">
        <v>228</v>
      </c>
      <c r="H163" s="140">
        <v>4</v>
      </c>
      <c r="I163" s="141"/>
      <c r="J163" s="140">
        <f t="shared" si="10"/>
        <v>0</v>
      </c>
      <c r="K163" s="142"/>
      <c r="L163" s="28"/>
      <c r="M163" s="143" t="s">
        <v>1</v>
      </c>
      <c r="N163" s="144" t="s">
        <v>40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400</v>
      </c>
      <c r="AT163" s="147" t="s">
        <v>132</v>
      </c>
      <c r="AU163" s="147" t="s">
        <v>137</v>
      </c>
      <c r="AY163" s="13" t="s">
        <v>130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137</v>
      </c>
      <c r="BK163" s="149">
        <f t="shared" si="19"/>
        <v>0</v>
      </c>
      <c r="BL163" s="13" t="s">
        <v>400</v>
      </c>
      <c r="BM163" s="147" t="s">
        <v>1112</v>
      </c>
    </row>
    <row r="164" spans="2:65" s="1" customFormat="1" ht="21.75" customHeight="1">
      <c r="B164" s="135"/>
      <c r="C164" s="150" t="s">
        <v>307</v>
      </c>
      <c r="D164" s="150" t="s">
        <v>325</v>
      </c>
      <c r="E164" s="151" t="s">
        <v>1113</v>
      </c>
      <c r="F164" s="152" t="s">
        <v>1114</v>
      </c>
      <c r="G164" s="153" t="s">
        <v>228</v>
      </c>
      <c r="H164" s="154">
        <v>4</v>
      </c>
      <c r="I164" s="155"/>
      <c r="J164" s="154">
        <f t="shared" si="10"/>
        <v>0</v>
      </c>
      <c r="K164" s="156"/>
      <c r="L164" s="157"/>
      <c r="M164" s="158" t="s">
        <v>1</v>
      </c>
      <c r="N164" s="159" t="s">
        <v>40</v>
      </c>
      <c r="P164" s="145">
        <f t="shared" si="11"/>
        <v>0</v>
      </c>
      <c r="Q164" s="145">
        <v>2.0000000000000001E-4</v>
      </c>
      <c r="R164" s="145">
        <f t="shared" si="12"/>
        <v>8.0000000000000004E-4</v>
      </c>
      <c r="S164" s="145">
        <v>0</v>
      </c>
      <c r="T164" s="146">
        <f t="shared" si="13"/>
        <v>0</v>
      </c>
      <c r="AR164" s="147" t="s">
        <v>651</v>
      </c>
      <c r="AT164" s="147" t="s">
        <v>325</v>
      </c>
      <c r="AU164" s="147" t="s">
        <v>137</v>
      </c>
      <c r="AY164" s="13" t="s">
        <v>130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137</v>
      </c>
      <c r="BK164" s="149">
        <f t="shared" si="19"/>
        <v>0</v>
      </c>
      <c r="BL164" s="13" t="s">
        <v>651</v>
      </c>
      <c r="BM164" s="147" t="s">
        <v>1115</v>
      </c>
    </row>
    <row r="165" spans="2:65" s="1" customFormat="1" ht="24.25" customHeight="1">
      <c r="B165" s="135"/>
      <c r="C165" s="136" t="s">
        <v>311</v>
      </c>
      <c r="D165" s="136" t="s">
        <v>132</v>
      </c>
      <c r="E165" s="137" t="s">
        <v>1116</v>
      </c>
      <c r="F165" s="138" t="s">
        <v>1117</v>
      </c>
      <c r="G165" s="139" t="s">
        <v>228</v>
      </c>
      <c r="H165" s="140">
        <v>2</v>
      </c>
      <c r="I165" s="141"/>
      <c r="J165" s="140">
        <f t="shared" si="10"/>
        <v>0</v>
      </c>
      <c r="K165" s="142"/>
      <c r="L165" s="28"/>
      <c r="M165" s="143" t="s">
        <v>1</v>
      </c>
      <c r="N165" s="144" t="s">
        <v>40</v>
      </c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400</v>
      </c>
      <c r="AT165" s="147" t="s">
        <v>132</v>
      </c>
      <c r="AU165" s="147" t="s">
        <v>137</v>
      </c>
      <c r="AY165" s="13" t="s">
        <v>130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137</v>
      </c>
      <c r="BK165" s="149">
        <f t="shared" si="19"/>
        <v>0</v>
      </c>
      <c r="BL165" s="13" t="s">
        <v>400</v>
      </c>
      <c r="BM165" s="147" t="s">
        <v>1118</v>
      </c>
    </row>
    <row r="166" spans="2:65" s="1" customFormat="1" ht="24.25" customHeight="1">
      <c r="B166" s="135"/>
      <c r="C166" s="150" t="s">
        <v>315</v>
      </c>
      <c r="D166" s="150" t="s">
        <v>325</v>
      </c>
      <c r="E166" s="151" t="s">
        <v>1119</v>
      </c>
      <c r="F166" s="152" t="s">
        <v>1120</v>
      </c>
      <c r="G166" s="153" t="s">
        <v>228</v>
      </c>
      <c r="H166" s="154">
        <v>2</v>
      </c>
      <c r="I166" s="155"/>
      <c r="J166" s="154">
        <f t="shared" si="10"/>
        <v>0</v>
      </c>
      <c r="K166" s="156"/>
      <c r="L166" s="157"/>
      <c r="M166" s="158" t="s">
        <v>1</v>
      </c>
      <c r="N166" s="159" t="s">
        <v>40</v>
      </c>
      <c r="P166" s="145">
        <f t="shared" si="11"/>
        <v>0</v>
      </c>
      <c r="Q166" s="145">
        <v>3.2799999999999999E-3</v>
      </c>
      <c r="R166" s="145">
        <f t="shared" si="12"/>
        <v>6.5599999999999999E-3</v>
      </c>
      <c r="S166" s="145">
        <v>0</v>
      </c>
      <c r="T166" s="146">
        <f t="shared" si="13"/>
        <v>0</v>
      </c>
      <c r="AR166" s="147" t="s">
        <v>651</v>
      </c>
      <c r="AT166" s="147" t="s">
        <v>325</v>
      </c>
      <c r="AU166" s="147" t="s">
        <v>137</v>
      </c>
      <c r="AY166" s="13" t="s">
        <v>130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137</v>
      </c>
      <c r="BK166" s="149">
        <f t="shared" si="19"/>
        <v>0</v>
      </c>
      <c r="BL166" s="13" t="s">
        <v>651</v>
      </c>
      <c r="BM166" s="147" t="s">
        <v>1121</v>
      </c>
    </row>
    <row r="167" spans="2:65" s="1" customFormat="1" ht="16.5" customHeight="1">
      <c r="B167" s="135"/>
      <c r="C167" s="136" t="s">
        <v>319</v>
      </c>
      <c r="D167" s="136" t="s">
        <v>132</v>
      </c>
      <c r="E167" s="137" t="s">
        <v>1122</v>
      </c>
      <c r="F167" s="138" t="s">
        <v>1123</v>
      </c>
      <c r="G167" s="139" t="s">
        <v>228</v>
      </c>
      <c r="H167" s="140">
        <v>2</v>
      </c>
      <c r="I167" s="141"/>
      <c r="J167" s="140">
        <f t="shared" si="10"/>
        <v>0</v>
      </c>
      <c r="K167" s="142"/>
      <c r="L167" s="28"/>
      <c r="M167" s="143" t="s">
        <v>1</v>
      </c>
      <c r="N167" s="144" t="s">
        <v>40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400</v>
      </c>
      <c r="AT167" s="147" t="s">
        <v>132</v>
      </c>
      <c r="AU167" s="147" t="s">
        <v>137</v>
      </c>
      <c r="AY167" s="13" t="s">
        <v>130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137</v>
      </c>
      <c r="BK167" s="149">
        <f t="shared" si="19"/>
        <v>0</v>
      </c>
      <c r="BL167" s="13" t="s">
        <v>400</v>
      </c>
      <c r="BM167" s="147" t="s">
        <v>1124</v>
      </c>
    </row>
    <row r="168" spans="2:65" s="1" customFormat="1" ht="24.25" customHeight="1">
      <c r="B168" s="135"/>
      <c r="C168" s="150" t="s">
        <v>324</v>
      </c>
      <c r="D168" s="150" t="s">
        <v>325</v>
      </c>
      <c r="E168" s="151" t="s">
        <v>1125</v>
      </c>
      <c r="F168" s="152" t="s">
        <v>1126</v>
      </c>
      <c r="G168" s="153" t="s">
        <v>228</v>
      </c>
      <c r="H168" s="154">
        <v>2</v>
      </c>
      <c r="I168" s="155"/>
      <c r="J168" s="154">
        <f t="shared" si="10"/>
        <v>0</v>
      </c>
      <c r="K168" s="156"/>
      <c r="L168" s="157"/>
      <c r="M168" s="158" t="s">
        <v>1</v>
      </c>
      <c r="N168" s="159" t="s">
        <v>40</v>
      </c>
      <c r="P168" s="145">
        <f t="shared" si="11"/>
        <v>0</v>
      </c>
      <c r="Q168" s="145">
        <v>2.0000000000000001E-4</v>
      </c>
      <c r="R168" s="145">
        <f t="shared" si="12"/>
        <v>4.0000000000000002E-4</v>
      </c>
      <c r="S168" s="145">
        <v>0</v>
      </c>
      <c r="T168" s="146">
        <f t="shared" si="13"/>
        <v>0</v>
      </c>
      <c r="AR168" s="147" t="s">
        <v>651</v>
      </c>
      <c r="AT168" s="147" t="s">
        <v>325</v>
      </c>
      <c r="AU168" s="147" t="s">
        <v>137</v>
      </c>
      <c r="AY168" s="13" t="s">
        <v>130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137</v>
      </c>
      <c r="BK168" s="149">
        <f t="shared" si="19"/>
        <v>0</v>
      </c>
      <c r="BL168" s="13" t="s">
        <v>651</v>
      </c>
      <c r="BM168" s="147" t="s">
        <v>1127</v>
      </c>
    </row>
    <row r="169" spans="2:65" s="1" customFormat="1" ht="21.75" customHeight="1">
      <c r="B169" s="135"/>
      <c r="C169" s="136" t="s">
        <v>329</v>
      </c>
      <c r="D169" s="136" t="s">
        <v>132</v>
      </c>
      <c r="E169" s="137" t="s">
        <v>1128</v>
      </c>
      <c r="F169" s="138" t="s">
        <v>1129</v>
      </c>
      <c r="G169" s="139" t="s">
        <v>228</v>
      </c>
      <c r="H169" s="140">
        <v>16</v>
      </c>
      <c r="I169" s="141"/>
      <c r="J169" s="140">
        <f t="shared" si="10"/>
        <v>0</v>
      </c>
      <c r="K169" s="142"/>
      <c r="L169" s="28"/>
      <c r="M169" s="143" t="s">
        <v>1</v>
      </c>
      <c r="N169" s="144" t="s">
        <v>40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400</v>
      </c>
      <c r="AT169" s="147" t="s">
        <v>132</v>
      </c>
      <c r="AU169" s="147" t="s">
        <v>137</v>
      </c>
      <c r="AY169" s="13" t="s">
        <v>130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137</v>
      </c>
      <c r="BK169" s="149">
        <f t="shared" si="19"/>
        <v>0</v>
      </c>
      <c r="BL169" s="13" t="s">
        <v>400</v>
      </c>
      <c r="BM169" s="147" t="s">
        <v>1130</v>
      </c>
    </row>
    <row r="170" spans="2:65" s="1" customFormat="1" ht="21.75" customHeight="1">
      <c r="B170" s="135"/>
      <c r="C170" s="150" t="s">
        <v>334</v>
      </c>
      <c r="D170" s="150" t="s">
        <v>325</v>
      </c>
      <c r="E170" s="151" t="s">
        <v>1131</v>
      </c>
      <c r="F170" s="152" t="s">
        <v>1132</v>
      </c>
      <c r="G170" s="153" t="s">
        <v>228</v>
      </c>
      <c r="H170" s="154">
        <v>16</v>
      </c>
      <c r="I170" s="155"/>
      <c r="J170" s="154">
        <f t="shared" si="10"/>
        <v>0</v>
      </c>
      <c r="K170" s="156"/>
      <c r="L170" s="157"/>
      <c r="M170" s="158" t="s">
        <v>1</v>
      </c>
      <c r="N170" s="159" t="s">
        <v>40</v>
      </c>
      <c r="P170" s="145">
        <f t="shared" si="11"/>
        <v>0</v>
      </c>
      <c r="Q170" s="145">
        <v>4.0000000000000002E-4</v>
      </c>
      <c r="R170" s="145">
        <f t="shared" si="12"/>
        <v>6.4000000000000003E-3</v>
      </c>
      <c r="S170" s="145">
        <v>0</v>
      </c>
      <c r="T170" s="146">
        <f t="shared" si="13"/>
        <v>0</v>
      </c>
      <c r="AR170" s="147" t="s">
        <v>651</v>
      </c>
      <c r="AT170" s="147" t="s">
        <v>325</v>
      </c>
      <c r="AU170" s="147" t="s">
        <v>137</v>
      </c>
      <c r="AY170" s="13" t="s">
        <v>130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137</v>
      </c>
      <c r="BK170" s="149">
        <f t="shared" si="19"/>
        <v>0</v>
      </c>
      <c r="BL170" s="13" t="s">
        <v>651</v>
      </c>
      <c r="BM170" s="147" t="s">
        <v>1133</v>
      </c>
    </row>
    <row r="171" spans="2:65" s="1" customFormat="1" ht="16.5" customHeight="1">
      <c r="B171" s="135"/>
      <c r="C171" s="136" t="s">
        <v>338</v>
      </c>
      <c r="D171" s="136" t="s">
        <v>132</v>
      </c>
      <c r="E171" s="137" t="s">
        <v>1134</v>
      </c>
      <c r="F171" s="138" t="s">
        <v>1135</v>
      </c>
      <c r="G171" s="139" t="s">
        <v>228</v>
      </c>
      <c r="H171" s="140">
        <v>10</v>
      </c>
      <c r="I171" s="141"/>
      <c r="J171" s="140">
        <f t="shared" si="10"/>
        <v>0</v>
      </c>
      <c r="K171" s="142"/>
      <c r="L171" s="28"/>
      <c r="M171" s="143" t="s">
        <v>1</v>
      </c>
      <c r="N171" s="144" t="s">
        <v>40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400</v>
      </c>
      <c r="AT171" s="147" t="s">
        <v>132</v>
      </c>
      <c r="AU171" s="147" t="s">
        <v>137</v>
      </c>
      <c r="AY171" s="13" t="s">
        <v>130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137</v>
      </c>
      <c r="BK171" s="149">
        <f t="shared" si="19"/>
        <v>0</v>
      </c>
      <c r="BL171" s="13" t="s">
        <v>400</v>
      </c>
      <c r="BM171" s="147" t="s">
        <v>1136</v>
      </c>
    </row>
    <row r="172" spans="2:65" s="1" customFormat="1" ht="24.25" customHeight="1">
      <c r="B172" s="135"/>
      <c r="C172" s="150" t="s">
        <v>342</v>
      </c>
      <c r="D172" s="150" t="s">
        <v>325</v>
      </c>
      <c r="E172" s="151" t="s">
        <v>1137</v>
      </c>
      <c r="F172" s="152" t="s">
        <v>1138</v>
      </c>
      <c r="G172" s="153" t="s">
        <v>228</v>
      </c>
      <c r="H172" s="154">
        <v>10</v>
      </c>
      <c r="I172" s="155"/>
      <c r="J172" s="154">
        <f t="shared" si="10"/>
        <v>0</v>
      </c>
      <c r="K172" s="156"/>
      <c r="L172" s="157"/>
      <c r="M172" s="158" t="s">
        <v>1</v>
      </c>
      <c r="N172" s="159" t="s">
        <v>40</v>
      </c>
      <c r="P172" s="145">
        <f t="shared" si="11"/>
        <v>0</v>
      </c>
      <c r="Q172" s="145">
        <v>1.6000000000000001E-4</v>
      </c>
      <c r="R172" s="145">
        <f t="shared" si="12"/>
        <v>1.6000000000000001E-3</v>
      </c>
      <c r="S172" s="145">
        <v>0</v>
      </c>
      <c r="T172" s="146">
        <f t="shared" si="13"/>
        <v>0</v>
      </c>
      <c r="AR172" s="147" t="s">
        <v>651</v>
      </c>
      <c r="AT172" s="147" t="s">
        <v>325</v>
      </c>
      <c r="AU172" s="147" t="s">
        <v>137</v>
      </c>
      <c r="AY172" s="13" t="s">
        <v>130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137</v>
      </c>
      <c r="BK172" s="149">
        <f t="shared" si="19"/>
        <v>0</v>
      </c>
      <c r="BL172" s="13" t="s">
        <v>651</v>
      </c>
      <c r="BM172" s="147" t="s">
        <v>1139</v>
      </c>
    </row>
    <row r="173" spans="2:65" s="1" customFormat="1" ht="16.5" customHeight="1">
      <c r="B173" s="135"/>
      <c r="C173" s="136" t="s">
        <v>346</v>
      </c>
      <c r="D173" s="136" t="s">
        <v>132</v>
      </c>
      <c r="E173" s="137" t="s">
        <v>1140</v>
      </c>
      <c r="F173" s="138" t="s">
        <v>1141</v>
      </c>
      <c r="G173" s="139" t="s">
        <v>228</v>
      </c>
      <c r="H173" s="140">
        <v>4</v>
      </c>
      <c r="I173" s="141"/>
      <c r="J173" s="140">
        <f t="shared" si="10"/>
        <v>0</v>
      </c>
      <c r="K173" s="142"/>
      <c r="L173" s="28"/>
      <c r="M173" s="143" t="s">
        <v>1</v>
      </c>
      <c r="N173" s="144" t="s">
        <v>40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400</v>
      </c>
      <c r="AT173" s="147" t="s">
        <v>132</v>
      </c>
      <c r="AU173" s="147" t="s">
        <v>137</v>
      </c>
      <c r="AY173" s="13" t="s">
        <v>130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137</v>
      </c>
      <c r="BK173" s="149">
        <f t="shared" si="19"/>
        <v>0</v>
      </c>
      <c r="BL173" s="13" t="s">
        <v>400</v>
      </c>
      <c r="BM173" s="147" t="s">
        <v>1142</v>
      </c>
    </row>
    <row r="174" spans="2:65" s="1" customFormat="1" ht="16.5" customHeight="1">
      <c r="B174" s="135"/>
      <c r="C174" s="150" t="s">
        <v>350</v>
      </c>
      <c r="D174" s="150" t="s">
        <v>325</v>
      </c>
      <c r="E174" s="151" t="s">
        <v>1143</v>
      </c>
      <c r="F174" s="152" t="s">
        <v>1144</v>
      </c>
      <c r="G174" s="153" t="s">
        <v>228</v>
      </c>
      <c r="H174" s="154">
        <v>4</v>
      </c>
      <c r="I174" s="155"/>
      <c r="J174" s="154">
        <f t="shared" si="10"/>
        <v>0</v>
      </c>
      <c r="K174" s="156"/>
      <c r="L174" s="157"/>
      <c r="M174" s="158" t="s">
        <v>1</v>
      </c>
      <c r="N174" s="159" t="s">
        <v>40</v>
      </c>
      <c r="P174" s="145">
        <f t="shared" si="11"/>
        <v>0</v>
      </c>
      <c r="Q174" s="145">
        <v>2.9E-4</v>
      </c>
      <c r="R174" s="145">
        <f t="shared" si="12"/>
        <v>1.16E-3</v>
      </c>
      <c r="S174" s="145">
        <v>0</v>
      </c>
      <c r="T174" s="146">
        <f t="shared" si="13"/>
        <v>0</v>
      </c>
      <c r="AR174" s="147" t="s">
        <v>651</v>
      </c>
      <c r="AT174" s="147" t="s">
        <v>325</v>
      </c>
      <c r="AU174" s="147" t="s">
        <v>137</v>
      </c>
      <c r="AY174" s="13" t="s">
        <v>130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137</v>
      </c>
      <c r="BK174" s="149">
        <f t="shared" si="19"/>
        <v>0</v>
      </c>
      <c r="BL174" s="13" t="s">
        <v>651</v>
      </c>
      <c r="BM174" s="147" t="s">
        <v>1145</v>
      </c>
    </row>
    <row r="175" spans="2:65" s="1" customFormat="1" ht="16.5" customHeight="1">
      <c r="B175" s="135"/>
      <c r="C175" s="136" t="s">
        <v>354</v>
      </c>
      <c r="D175" s="136" t="s">
        <v>132</v>
      </c>
      <c r="E175" s="137" t="s">
        <v>1146</v>
      </c>
      <c r="F175" s="138" t="s">
        <v>1147</v>
      </c>
      <c r="G175" s="139" t="s">
        <v>228</v>
      </c>
      <c r="H175" s="140">
        <v>4</v>
      </c>
      <c r="I175" s="141"/>
      <c r="J175" s="140">
        <f t="shared" si="10"/>
        <v>0</v>
      </c>
      <c r="K175" s="142"/>
      <c r="L175" s="28"/>
      <c r="M175" s="143" t="s">
        <v>1</v>
      </c>
      <c r="N175" s="144" t="s">
        <v>40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400</v>
      </c>
      <c r="AT175" s="147" t="s">
        <v>132</v>
      </c>
      <c r="AU175" s="147" t="s">
        <v>137</v>
      </c>
      <c r="AY175" s="13" t="s">
        <v>130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137</v>
      </c>
      <c r="BK175" s="149">
        <f t="shared" si="19"/>
        <v>0</v>
      </c>
      <c r="BL175" s="13" t="s">
        <v>400</v>
      </c>
      <c r="BM175" s="147" t="s">
        <v>1148</v>
      </c>
    </row>
    <row r="176" spans="2:65" s="1" customFormat="1" ht="16.5" customHeight="1">
      <c r="B176" s="135"/>
      <c r="C176" s="150" t="s">
        <v>358</v>
      </c>
      <c r="D176" s="150" t="s">
        <v>325</v>
      </c>
      <c r="E176" s="151" t="s">
        <v>1149</v>
      </c>
      <c r="F176" s="152" t="s">
        <v>1150</v>
      </c>
      <c r="G176" s="153" t="s">
        <v>228</v>
      </c>
      <c r="H176" s="154">
        <v>4</v>
      </c>
      <c r="I176" s="155"/>
      <c r="J176" s="154">
        <f t="shared" si="10"/>
        <v>0</v>
      </c>
      <c r="K176" s="156"/>
      <c r="L176" s="157"/>
      <c r="M176" s="158" t="s">
        <v>1</v>
      </c>
      <c r="N176" s="159" t="s">
        <v>40</v>
      </c>
      <c r="P176" s="145">
        <f t="shared" si="11"/>
        <v>0</v>
      </c>
      <c r="Q176" s="145">
        <v>1.7000000000000001E-4</v>
      </c>
      <c r="R176" s="145">
        <f t="shared" si="12"/>
        <v>6.8000000000000005E-4</v>
      </c>
      <c r="S176" s="145">
        <v>0</v>
      </c>
      <c r="T176" s="146">
        <f t="shared" si="13"/>
        <v>0</v>
      </c>
      <c r="AR176" s="147" t="s">
        <v>651</v>
      </c>
      <c r="AT176" s="147" t="s">
        <v>325</v>
      </c>
      <c r="AU176" s="147" t="s">
        <v>137</v>
      </c>
      <c r="AY176" s="13" t="s">
        <v>130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3" t="s">
        <v>137</v>
      </c>
      <c r="BK176" s="149">
        <f t="shared" si="19"/>
        <v>0</v>
      </c>
      <c r="BL176" s="13" t="s">
        <v>651</v>
      </c>
      <c r="BM176" s="147" t="s">
        <v>1151</v>
      </c>
    </row>
    <row r="177" spans="2:65" s="1" customFormat="1" ht="16.5" customHeight="1">
      <c r="B177" s="135"/>
      <c r="C177" s="136" t="s">
        <v>362</v>
      </c>
      <c r="D177" s="136" t="s">
        <v>132</v>
      </c>
      <c r="E177" s="137" t="s">
        <v>1152</v>
      </c>
      <c r="F177" s="138" t="s">
        <v>1153</v>
      </c>
      <c r="G177" s="139" t="s">
        <v>228</v>
      </c>
      <c r="H177" s="140">
        <v>4</v>
      </c>
      <c r="I177" s="141"/>
      <c r="J177" s="140">
        <f t="shared" si="10"/>
        <v>0</v>
      </c>
      <c r="K177" s="142"/>
      <c r="L177" s="28"/>
      <c r="M177" s="143" t="s">
        <v>1</v>
      </c>
      <c r="N177" s="144" t="s">
        <v>40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400</v>
      </c>
      <c r="AT177" s="147" t="s">
        <v>132</v>
      </c>
      <c r="AU177" s="147" t="s">
        <v>137</v>
      </c>
      <c r="AY177" s="13" t="s">
        <v>130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3" t="s">
        <v>137</v>
      </c>
      <c r="BK177" s="149">
        <f t="shared" si="19"/>
        <v>0</v>
      </c>
      <c r="BL177" s="13" t="s">
        <v>400</v>
      </c>
      <c r="BM177" s="147" t="s">
        <v>1154</v>
      </c>
    </row>
    <row r="178" spans="2:65" s="1" customFormat="1" ht="16.5" customHeight="1">
      <c r="B178" s="135"/>
      <c r="C178" s="150" t="s">
        <v>366</v>
      </c>
      <c r="D178" s="150" t="s">
        <v>325</v>
      </c>
      <c r="E178" s="151" t="s">
        <v>1155</v>
      </c>
      <c r="F178" s="152" t="s">
        <v>1156</v>
      </c>
      <c r="G178" s="153" t="s">
        <v>228</v>
      </c>
      <c r="H178" s="154">
        <v>4</v>
      </c>
      <c r="I178" s="155"/>
      <c r="J178" s="154">
        <f t="shared" si="10"/>
        <v>0</v>
      </c>
      <c r="K178" s="156"/>
      <c r="L178" s="157"/>
      <c r="M178" s="158" t="s">
        <v>1</v>
      </c>
      <c r="N178" s="159" t="s">
        <v>40</v>
      </c>
      <c r="P178" s="145">
        <f t="shared" si="11"/>
        <v>0</v>
      </c>
      <c r="Q178" s="145">
        <v>1.7700000000000001E-3</v>
      </c>
      <c r="R178" s="145">
        <f t="shared" si="12"/>
        <v>7.0800000000000004E-3</v>
      </c>
      <c r="S178" s="145">
        <v>0</v>
      </c>
      <c r="T178" s="146">
        <f t="shared" si="13"/>
        <v>0</v>
      </c>
      <c r="AR178" s="147" t="s">
        <v>651</v>
      </c>
      <c r="AT178" s="147" t="s">
        <v>325</v>
      </c>
      <c r="AU178" s="147" t="s">
        <v>137</v>
      </c>
      <c r="AY178" s="13" t="s">
        <v>130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3" t="s">
        <v>137</v>
      </c>
      <c r="BK178" s="149">
        <f t="shared" si="19"/>
        <v>0</v>
      </c>
      <c r="BL178" s="13" t="s">
        <v>651</v>
      </c>
      <c r="BM178" s="147" t="s">
        <v>1157</v>
      </c>
    </row>
    <row r="179" spans="2:65" s="1" customFormat="1" ht="21.75" customHeight="1">
      <c r="B179" s="135"/>
      <c r="C179" s="136" t="s">
        <v>370</v>
      </c>
      <c r="D179" s="136" t="s">
        <v>132</v>
      </c>
      <c r="E179" s="137" t="s">
        <v>1158</v>
      </c>
      <c r="F179" s="138" t="s">
        <v>1159</v>
      </c>
      <c r="G179" s="139" t="s">
        <v>228</v>
      </c>
      <c r="H179" s="140">
        <v>8</v>
      </c>
      <c r="I179" s="141"/>
      <c r="J179" s="140">
        <f t="shared" si="10"/>
        <v>0</v>
      </c>
      <c r="K179" s="142"/>
      <c r="L179" s="28"/>
      <c r="M179" s="143" t="s">
        <v>1</v>
      </c>
      <c r="N179" s="144" t="s">
        <v>40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400</v>
      </c>
      <c r="AT179" s="147" t="s">
        <v>132</v>
      </c>
      <c r="AU179" s="147" t="s">
        <v>137</v>
      </c>
      <c r="AY179" s="13" t="s">
        <v>130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3" t="s">
        <v>137</v>
      </c>
      <c r="BK179" s="149">
        <f t="shared" si="19"/>
        <v>0</v>
      </c>
      <c r="BL179" s="13" t="s">
        <v>400</v>
      </c>
      <c r="BM179" s="147" t="s">
        <v>1160</v>
      </c>
    </row>
    <row r="180" spans="2:65" s="1" customFormat="1" ht="16.5" customHeight="1">
      <c r="B180" s="135"/>
      <c r="C180" s="150" t="s">
        <v>374</v>
      </c>
      <c r="D180" s="150" t="s">
        <v>325</v>
      </c>
      <c r="E180" s="151" t="s">
        <v>1161</v>
      </c>
      <c r="F180" s="152" t="s">
        <v>1162</v>
      </c>
      <c r="G180" s="153" t="s">
        <v>228</v>
      </c>
      <c r="H180" s="154">
        <v>8</v>
      </c>
      <c r="I180" s="155"/>
      <c r="J180" s="154">
        <f t="shared" si="10"/>
        <v>0</v>
      </c>
      <c r="K180" s="156"/>
      <c r="L180" s="157"/>
      <c r="M180" s="158" t="s">
        <v>1</v>
      </c>
      <c r="N180" s="159" t="s">
        <v>40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651</v>
      </c>
      <c r="AT180" s="147" t="s">
        <v>325</v>
      </c>
      <c r="AU180" s="147" t="s">
        <v>137</v>
      </c>
      <c r="AY180" s="13" t="s">
        <v>130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3" t="s">
        <v>137</v>
      </c>
      <c r="BK180" s="149">
        <f t="shared" si="19"/>
        <v>0</v>
      </c>
      <c r="BL180" s="13" t="s">
        <v>651</v>
      </c>
      <c r="BM180" s="147" t="s">
        <v>1163</v>
      </c>
    </row>
    <row r="181" spans="2:65" s="1" customFormat="1" ht="24.25" customHeight="1">
      <c r="B181" s="135"/>
      <c r="C181" s="150" t="s">
        <v>378</v>
      </c>
      <c r="D181" s="150" t="s">
        <v>325</v>
      </c>
      <c r="E181" s="151" t="s">
        <v>1164</v>
      </c>
      <c r="F181" s="152" t="s">
        <v>1165</v>
      </c>
      <c r="G181" s="153" t="s">
        <v>228</v>
      </c>
      <c r="H181" s="154">
        <v>8</v>
      </c>
      <c r="I181" s="155"/>
      <c r="J181" s="154">
        <f t="shared" si="10"/>
        <v>0</v>
      </c>
      <c r="K181" s="156"/>
      <c r="L181" s="157"/>
      <c r="M181" s="158" t="s">
        <v>1</v>
      </c>
      <c r="N181" s="159" t="s">
        <v>40</v>
      </c>
      <c r="P181" s="145">
        <f t="shared" si="11"/>
        <v>0</v>
      </c>
      <c r="Q181" s="145">
        <v>4.2000000000000002E-4</v>
      </c>
      <c r="R181" s="145">
        <f t="shared" si="12"/>
        <v>3.3600000000000001E-3</v>
      </c>
      <c r="S181" s="145">
        <v>0</v>
      </c>
      <c r="T181" s="146">
        <f t="shared" si="13"/>
        <v>0</v>
      </c>
      <c r="AR181" s="147" t="s">
        <v>651</v>
      </c>
      <c r="AT181" s="147" t="s">
        <v>325</v>
      </c>
      <c r="AU181" s="147" t="s">
        <v>137</v>
      </c>
      <c r="AY181" s="13" t="s">
        <v>130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3" t="s">
        <v>137</v>
      </c>
      <c r="BK181" s="149">
        <f t="shared" si="19"/>
        <v>0</v>
      </c>
      <c r="BL181" s="13" t="s">
        <v>651</v>
      </c>
      <c r="BM181" s="147" t="s">
        <v>1166</v>
      </c>
    </row>
    <row r="182" spans="2:65" s="1" customFormat="1" ht="16.5" customHeight="1">
      <c r="B182" s="135"/>
      <c r="C182" s="136" t="s">
        <v>382</v>
      </c>
      <c r="D182" s="136" t="s">
        <v>132</v>
      </c>
      <c r="E182" s="137" t="s">
        <v>1167</v>
      </c>
      <c r="F182" s="138" t="s">
        <v>1168</v>
      </c>
      <c r="G182" s="139" t="s">
        <v>322</v>
      </c>
      <c r="H182" s="140">
        <v>16</v>
      </c>
      <c r="I182" s="141"/>
      <c r="J182" s="140">
        <f t="shared" si="10"/>
        <v>0</v>
      </c>
      <c r="K182" s="142"/>
      <c r="L182" s="28"/>
      <c r="M182" s="143" t="s">
        <v>1</v>
      </c>
      <c r="N182" s="144" t="s">
        <v>40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400</v>
      </c>
      <c r="AT182" s="147" t="s">
        <v>132</v>
      </c>
      <c r="AU182" s="147" t="s">
        <v>137</v>
      </c>
      <c r="AY182" s="13" t="s">
        <v>130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3" t="s">
        <v>137</v>
      </c>
      <c r="BK182" s="149">
        <f t="shared" si="19"/>
        <v>0</v>
      </c>
      <c r="BL182" s="13" t="s">
        <v>400</v>
      </c>
      <c r="BM182" s="147" t="s">
        <v>1169</v>
      </c>
    </row>
    <row r="183" spans="2:65" s="1" customFormat="1" ht="16.5" customHeight="1">
      <c r="B183" s="135"/>
      <c r="C183" s="150" t="s">
        <v>386</v>
      </c>
      <c r="D183" s="150" t="s">
        <v>325</v>
      </c>
      <c r="E183" s="151" t="s">
        <v>1170</v>
      </c>
      <c r="F183" s="152" t="s">
        <v>1171</v>
      </c>
      <c r="G183" s="153" t="s">
        <v>228</v>
      </c>
      <c r="H183" s="154">
        <v>8</v>
      </c>
      <c r="I183" s="155"/>
      <c r="J183" s="154">
        <f t="shared" si="10"/>
        <v>0</v>
      </c>
      <c r="K183" s="156"/>
      <c r="L183" s="157"/>
      <c r="M183" s="158" t="s">
        <v>1</v>
      </c>
      <c r="N183" s="159" t="s">
        <v>40</v>
      </c>
      <c r="P183" s="145">
        <f t="shared" si="11"/>
        <v>0</v>
      </c>
      <c r="Q183" s="145">
        <v>7.9299999999999995E-3</v>
      </c>
      <c r="R183" s="145">
        <f t="shared" si="12"/>
        <v>6.3439999999999996E-2</v>
      </c>
      <c r="S183" s="145">
        <v>0</v>
      </c>
      <c r="T183" s="146">
        <f t="shared" si="13"/>
        <v>0</v>
      </c>
      <c r="AR183" s="147" t="s">
        <v>651</v>
      </c>
      <c r="AT183" s="147" t="s">
        <v>325</v>
      </c>
      <c r="AU183" s="147" t="s">
        <v>137</v>
      </c>
      <c r="AY183" s="13" t="s">
        <v>130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3" t="s">
        <v>137</v>
      </c>
      <c r="BK183" s="149">
        <f t="shared" si="19"/>
        <v>0</v>
      </c>
      <c r="BL183" s="13" t="s">
        <v>651</v>
      </c>
      <c r="BM183" s="147" t="s">
        <v>1172</v>
      </c>
    </row>
    <row r="184" spans="2:65" s="1" customFormat="1" ht="24.25" customHeight="1">
      <c r="B184" s="135"/>
      <c r="C184" s="136" t="s">
        <v>392</v>
      </c>
      <c r="D184" s="136" t="s">
        <v>132</v>
      </c>
      <c r="E184" s="137" t="s">
        <v>1173</v>
      </c>
      <c r="F184" s="138" t="s">
        <v>1174</v>
      </c>
      <c r="G184" s="139" t="s">
        <v>322</v>
      </c>
      <c r="H184" s="140">
        <v>130</v>
      </c>
      <c r="I184" s="141"/>
      <c r="J184" s="140">
        <f t="shared" si="10"/>
        <v>0</v>
      </c>
      <c r="K184" s="142"/>
      <c r="L184" s="28"/>
      <c r="M184" s="143" t="s">
        <v>1</v>
      </c>
      <c r="N184" s="144" t="s">
        <v>40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400</v>
      </c>
      <c r="AT184" s="147" t="s">
        <v>132</v>
      </c>
      <c r="AU184" s="147" t="s">
        <v>137</v>
      </c>
      <c r="AY184" s="13" t="s">
        <v>130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3" t="s">
        <v>137</v>
      </c>
      <c r="BK184" s="149">
        <f t="shared" si="19"/>
        <v>0</v>
      </c>
      <c r="BL184" s="13" t="s">
        <v>400</v>
      </c>
      <c r="BM184" s="147" t="s">
        <v>1175</v>
      </c>
    </row>
    <row r="185" spans="2:65" s="1" customFormat="1" ht="16.5" customHeight="1">
      <c r="B185" s="135"/>
      <c r="C185" s="150" t="s">
        <v>400</v>
      </c>
      <c r="D185" s="150" t="s">
        <v>325</v>
      </c>
      <c r="E185" s="151" t="s">
        <v>1176</v>
      </c>
      <c r="F185" s="152" t="s">
        <v>1177</v>
      </c>
      <c r="G185" s="153" t="s">
        <v>415</v>
      </c>
      <c r="H185" s="154">
        <v>18.2</v>
      </c>
      <c r="I185" s="155"/>
      <c r="J185" s="154">
        <f t="shared" si="10"/>
        <v>0</v>
      </c>
      <c r="K185" s="156"/>
      <c r="L185" s="157"/>
      <c r="M185" s="158" t="s">
        <v>1</v>
      </c>
      <c r="N185" s="159" t="s">
        <v>40</v>
      </c>
      <c r="P185" s="145">
        <f t="shared" si="11"/>
        <v>0</v>
      </c>
      <c r="Q185" s="145">
        <v>1E-3</v>
      </c>
      <c r="R185" s="145">
        <f t="shared" si="12"/>
        <v>1.8200000000000001E-2</v>
      </c>
      <c r="S185" s="145">
        <v>0</v>
      </c>
      <c r="T185" s="146">
        <f t="shared" si="13"/>
        <v>0</v>
      </c>
      <c r="AR185" s="147" t="s">
        <v>651</v>
      </c>
      <c r="AT185" s="147" t="s">
        <v>325</v>
      </c>
      <c r="AU185" s="147" t="s">
        <v>137</v>
      </c>
      <c r="AY185" s="13" t="s">
        <v>130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3" t="s">
        <v>137</v>
      </c>
      <c r="BK185" s="149">
        <f t="shared" si="19"/>
        <v>0</v>
      </c>
      <c r="BL185" s="13" t="s">
        <v>651</v>
      </c>
      <c r="BM185" s="147" t="s">
        <v>1178</v>
      </c>
    </row>
    <row r="186" spans="2:65" s="1" customFormat="1" ht="16.5" customHeight="1">
      <c r="B186" s="135"/>
      <c r="C186" s="136" t="s">
        <v>404</v>
      </c>
      <c r="D186" s="136" t="s">
        <v>132</v>
      </c>
      <c r="E186" s="137" t="s">
        <v>1179</v>
      </c>
      <c r="F186" s="138" t="s">
        <v>1180</v>
      </c>
      <c r="G186" s="139" t="s">
        <v>181</v>
      </c>
      <c r="H186" s="140">
        <v>7.2</v>
      </c>
      <c r="I186" s="141"/>
      <c r="J186" s="140">
        <f t="shared" ref="J186:J217" si="20">ROUND(I186*H186,3)</f>
        <v>0</v>
      </c>
      <c r="K186" s="142"/>
      <c r="L186" s="28"/>
      <c r="M186" s="143" t="s">
        <v>1</v>
      </c>
      <c r="N186" s="144" t="s">
        <v>40</v>
      </c>
      <c r="P186" s="145">
        <f t="shared" ref="P186:P217" si="21">O186*H186</f>
        <v>0</v>
      </c>
      <c r="Q186" s="145">
        <v>0</v>
      </c>
      <c r="R186" s="145">
        <f t="shared" ref="R186:R217" si="22">Q186*H186</f>
        <v>0</v>
      </c>
      <c r="S186" s="145">
        <v>0</v>
      </c>
      <c r="T186" s="146">
        <f t="shared" ref="T186:T217" si="23">S186*H186</f>
        <v>0</v>
      </c>
      <c r="AR186" s="147" t="s">
        <v>400</v>
      </c>
      <c r="AT186" s="147" t="s">
        <v>132</v>
      </c>
      <c r="AU186" s="147" t="s">
        <v>137</v>
      </c>
      <c r="AY186" s="13" t="s">
        <v>130</v>
      </c>
      <c r="BE186" s="148">
        <f t="shared" ref="BE186:BE203" si="24">IF(N186="základná",J186,0)</f>
        <v>0</v>
      </c>
      <c r="BF186" s="148">
        <f t="shared" ref="BF186:BF203" si="25">IF(N186="znížená",J186,0)</f>
        <v>0</v>
      </c>
      <c r="BG186" s="148">
        <f t="shared" ref="BG186:BG203" si="26">IF(N186="zákl. prenesená",J186,0)</f>
        <v>0</v>
      </c>
      <c r="BH186" s="148">
        <f t="shared" ref="BH186:BH203" si="27">IF(N186="zníž. prenesená",J186,0)</f>
        <v>0</v>
      </c>
      <c r="BI186" s="148">
        <f t="shared" ref="BI186:BI203" si="28">IF(N186="nulová",J186,0)</f>
        <v>0</v>
      </c>
      <c r="BJ186" s="13" t="s">
        <v>137</v>
      </c>
      <c r="BK186" s="149">
        <f t="shared" ref="BK186:BK203" si="29">ROUND(I186*H186,3)</f>
        <v>0</v>
      </c>
      <c r="BL186" s="13" t="s">
        <v>400</v>
      </c>
      <c r="BM186" s="147" t="s">
        <v>1181</v>
      </c>
    </row>
    <row r="187" spans="2:65" s="1" customFormat="1" ht="24.25" customHeight="1">
      <c r="B187" s="135"/>
      <c r="C187" s="150" t="s">
        <v>408</v>
      </c>
      <c r="D187" s="150" t="s">
        <v>325</v>
      </c>
      <c r="E187" s="151" t="s">
        <v>1182</v>
      </c>
      <c r="F187" s="152" t="s">
        <v>1183</v>
      </c>
      <c r="G187" s="153" t="s">
        <v>228</v>
      </c>
      <c r="H187" s="154">
        <v>1.4119999999999999</v>
      </c>
      <c r="I187" s="155"/>
      <c r="J187" s="154">
        <f t="shared" si="20"/>
        <v>0</v>
      </c>
      <c r="K187" s="156"/>
      <c r="L187" s="157"/>
      <c r="M187" s="158" t="s">
        <v>1</v>
      </c>
      <c r="N187" s="159" t="s">
        <v>40</v>
      </c>
      <c r="P187" s="145">
        <f t="shared" si="21"/>
        <v>0</v>
      </c>
      <c r="Q187" s="145">
        <v>1.65E-3</v>
      </c>
      <c r="R187" s="145">
        <f t="shared" si="22"/>
        <v>2.3297999999999999E-3</v>
      </c>
      <c r="S187" s="145">
        <v>0</v>
      </c>
      <c r="T187" s="146">
        <f t="shared" si="23"/>
        <v>0</v>
      </c>
      <c r="AR187" s="147" t="s">
        <v>651</v>
      </c>
      <c r="AT187" s="147" t="s">
        <v>325</v>
      </c>
      <c r="AU187" s="147" t="s">
        <v>137</v>
      </c>
      <c r="AY187" s="13" t="s">
        <v>130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137</v>
      </c>
      <c r="BK187" s="149">
        <f t="shared" si="29"/>
        <v>0</v>
      </c>
      <c r="BL187" s="13" t="s">
        <v>651</v>
      </c>
      <c r="BM187" s="147" t="s">
        <v>1184</v>
      </c>
    </row>
    <row r="188" spans="2:65" s="1" customFormat="1" ht="16.5" customHeight="1">
      <c r="B188" s="135"/>
      <c r="C188" s="136" t="s">
        <v>412</v>
      </c>
      <c r="D188" s="136" t="s">
        <v>132</v>
      </c>
      <c r="E188" s="137" t="s">
        <v>1185</v>
      </c>
      <c r="F188" s="138" t="s">
        <v>1186</v>
      </c>
      <c r="G188" s="139" t="s">
        <v>181</v>
      </c>
      <c r="H188" s="140">
        <v>23.5</v>
      </c>
      <c r="I188" s="141"/>
      <c r="J188" s="140">
        <f t="shared" si="20"/>
        <v>0</v>
      </c>
      <c r="K188" s="142"/>
      <c r="L188" s="28"/>
      <c r="M188" s="143" t="s">
        <v>1</v>
      </c>
      <c r="N188" s="144" t="s">
        <v>40</v>
      </c>
      <c r="P188" s="145">
        <f t="shared" si="21"/>
        <v>0</v>
      </c>
      <c r="Q188" s="145">
        <v>0</v>
      </c>
      <c r="R188" s="145">
        <f t="shared" si="22"/>
        <v>0</v>
      </c>
      <c r="S188" s="145">
        <v>0</v>
      </c>
      <c r="T188" s="146">
        <f t="shared" si="23"/>
        <v>0</v>
      </c>
      <c r="AR188" s="147" t="s">
        <v>400</v>
      </c>
      <c r="AT188" s="147" t="s">
        <v>132</v>
      </c>
      <c r="AU188" s="147" t="s">
        <v>137</v>
      </c>
      <c r="AY188" s="13" t="s">
        <v>130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137</v>
      </c>
      <c r="BK188" s="149">
        <f t="shared" si="29"/>
        <v>0</v>
      </c>
      <c r="BL188" s="13" t="s">
        <v>400</v>
      </c>
      <c r="BM188" s="147" t="s">
        <v>1187</v>
      </c>
    </row>
    <row r="189" spans="2:65" s="1" customFormat="1" ht="33" customHeight="1">
      <c r="B189" s="135"/>
      <c r="C189" s="150" t="s">
        <v>417</v>
      </c>
      <c r="D189" s="150" t="s">
        <v>325</v>
      </c>
      <c r="E189" s="151" t="s">
        <v>1188</v>
      </c>
      <c r="F189" s="152" t="s">
        <v>1189</v>
      </c>
      <c r="G189" s="153" t="s">
        <v>228</v>
      </c>
      <c r="H189" s="154">
        <v>4.1970000000000001</v>
      </c>
      <c r="I189" s="155"/>
      <c r="J189" s="154">
        <f t="shared" si="20"/>
        <v>0</v>
      </c>
      <c r="K189" s="156"/>
      <c r="L189" s="157"/>
      <c r="M189" s="158" t="s">
        <v>1</v>
      </c>
      <c r="N189" s="159" t="s">
        <v>40</v>
      </c>
      <c r="P189" s="145">
        <f t="shared" si="21"/>
        <v>0</v>
      </c>
      <c r="Q189" s="145">
        <v>3.0999999999999999E-3</v>
      </c>
      <c r="R189" s="145">
        <f t="shared" si="22"/>
        <v>1.30107E-2</v>
      </c>
      <c r="S189" s="145">
        <v>0</v>
      </c>
      <c r="T189" s="146">
        <f t="shared" si="23"/>
        <v>0</v>
      </c>
      <c r="AR189" s="147" t="s">
        <v>651</v>
      </c>
      <c r="AT189" s="147" t="s">
        <v>325</v>
      </c>
      <c r="AU189" s="147" t="s">
        <v>137</v>
      </c>
      <c r="AY189" s="13" t="s">
        <v>130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137</v>
      </c>
      <c r="BK189" s="149">
        <f t="shared" si="29"/>
        <v>0</v>
      </c>
      <c r="BL189" s="13" t="s">
        <v>651</v>
      </c>
      <c r="BM189" s="147" t="s">
        <v>1190</v>
      </c>
    </row>
    <row r="190" spans="2:65" s="1" customFormat="1" ht="33" customHeight="1">
      <c r="B190" s="135"/>
      <c r="C190" s="150" t="s">
        <v>421</v>
      </c>
      <c r="D190" s="150" t="s">
        <v>325</v>
      </c>
      <c r="E190" s="151" t="s">
        <v>1191</v>
      </c>
      <c r="F190" s="152" t="s">
        <v>1192</v>
      </c>
      <c r="G190" s="153" t="s">
        <v>228</v>
      </c>
      <c r="H190" s="154">
        <v>4.1970000000000001</v>
      </c>
      <c r="I190" s="155"/>
      <c r="J190" s="154">
        <f t="shared" si="20"/>
        <v>0</v>
      </c>
      <c r="K190" s="156"/>
      <c r="L190" s="157"/>
      <c r="M190" s="158" t="s">
        <v>1</v>
      </c>
      <c r="N190" s="159" t="s">
        <v>40</v>
      </c>
      <c r="P190" s="145">
        <f t="shared" si="21"/>
        <v>0</v>
      </c>
      <c r="Q190" s="145">
        <v>8.9200000000000008E-3</v>
      </c>
      <c r="R190" s="145">
        <f t="shared" si="22"/>
        <v>3.7437240000000004E-2</v>
      </c>
      <c r="S190" s="145">
        <v>0</v>
      </c>
      <c r="T190" s="146">
        <f t="shared" si="23"/>
        <v>0</v>
      </c>
      <c r="AR190" s="147" t="s">
        <v>651</v>
      </c>
      <c r="AT190" s="147" t="s">
        <v>325</v>
      </c>
      <c r="AU190" s="147" t="s">
        <v>137</v>
      </c>
      <c r="AY190" s="13" t="s">
        <v>130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3" t="s">
        <v>137</v>
      </c>
      <c r="BK190" s="149">
        <f t="shared" si="29"/>
        <v>0</v>
      </c>
      <c r="BL190" s="13" t="s">
        <v>651</v>
      </c>
      <c r="BM190" s="147" t="s">
        <v>1193</v>
      </c>
    </row>
    <row r="191" spans="2:65" s="1" customFormat="1" ht="16.5" customHeight="1">
      <c r="B191" s="135"/>
      <c r="C191" s="136" t="s">
        <v>423</v>
      </c>
      <c r="D191" s="136" t="s">
        <v>132</v>
      </c>
      <c r="E191" s="137" t="s">
        <v>1194</v>
      </c>
      <c r="F191" s="138" t="s">
        <v>1195</v>
      </c>
      <c r="G191" s="139" t="s">
        <v>181</v>
      </c>
      <c r="H191" s="140">
        <v>21</v>
      </c>
      <c r="I191" s="141"/>
      <c r="J191" s="140">
        <f t="shared" si="20"/>
        <v>0</v>
      </c>
      <c r="K191" s="142"/>
      <c r="L191" s="28"/>
      <c r="M191" s="143" t="s">
        <v>1</v>
      </c>
      <c r="N191" s="144" t="s">
        <v>40</v>
      </c>
      <c r="P191" s="145">
        <f t="shared" si="21"/>
        <v>0</v>
      </c>
      <c r="Q191" s="145">
        <v>0</v>
      </c>
      <c r="R191" s="145">
        <f t="shared" si="22"/>
        <v>0</v>
      </c>
      <c r="S191" s="145">
        <v>0</v>
      </c>
      <c r="T191" s="146">
        <f t="shared" si="23"/>
        <v>0</v>
      </c>
      <c r="AR191" s="147" t="s">
        <v>400</v>
      </c>
      <c r="AT191" s="147" t="s">
        <v>132</v>
      </c>
      <c r="AU191" s="147" t="s">
        <v>137</v>
      </c>
      <c r="AY191" s="13" t="s">
        <v>130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3" t="s">
        <v>137</v>
      </c>
      <c r="BK191" s="149">
        <f t="shared" si="29"/>
        <v>0</v>
      </c>
      <c r="BL191" s="13" t="s">
        <v>400</v>
      </c>
      <c r="BM191" s="147" t="s">
        <v>1196</v>
      </c>
    </row>
    <row r="192" spans="2:65" s="1" customFormat="1" ht="33" customHeight="1">
      <c r="B192" s="135"/>
      <c r="C192" s="150" t="s">
        <v>430</v>
      </c>
      <c r="D192" s="150" t="s">
        <v>325</v>
      </c>
      <c r="E192" s="151" t="s">
        <v>1197</v>
      </c>
      <c r="F192" s="152" t="s">
        <v>1198</v>
      </c>
      <c r="G192" s="153" t="s">
        <v>228</v>
      </c>
      <c r="H192" s="154">
        <v>3.415</v>
      </c>
      <c r="I192" s="155"/>
      <c r="J192" s="154">
        <f t="shared" si="20"/>
        <v>0</v>
      </c>
      <c r="K192" s="156"/>
      <c r="L192" s="157"/>
      <c r="M192" s="158" t="s">
        <v>1</v>
      </c>
      <c r="N192" s="159" t="s">
        <v>40</v>
      </c>
      <c r="P192" s="145">
        <f t="shared" si="21"/>
        <v>0</v>
      </c>
      <c r="Q192" s="145">
        <v>5.1999999999999998E-3</v>
      </c>
      <c r="R192" s="145">
        <f t="shared" si="22"/>
        <v>1.7757999999999999E-2</v>
      </c>
      <c r="S192" s="145">
        <v>0</v>
      </c>
      <c r="T192" s="146">
        <f t="shared" si="23"/>
        <v>0</v>
      </c>
      <c r="AR192" s="147" t="s">
        <v>651</v>
      </c>
      <c r="AT192" s="147" t="s">
        <v>325</v>
      </c>
      <c r="AU192" s="147" t="s">
        <v>137</v>
      </c>
      <c r="AY192" s="13" t="s">
        <v>130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137</v>
      </c>
      <c r="BK192" s="149">
        <f t="shared" si="29"/>
        <v>0</v>
      </c>
      <c r="BL192" s="13" t="s">
        <v>651</v>
      </c>
      <c r="BM192" s="147" t="s">
        <v>1199</v>
      </c>
    </row>
    <row r="193" spans="2:65" s="1" customFormat="1" ht="24.25" customHeight="1">
      <c r="B193" s="135"/>
      <c r="C193" s="136" t="s">
        <v>434</v>
      </c>
      <c r="D193" s="136" t="s">
        <v>132</v>
      </c>
      <c r="E193" s="137" t="s">
        <v>1200</v>
      </c>
      <c r="F193" s="138" t="s">
        <v>1201</v>
      </c>
      <c r="G193" s="139" t="s">
        <v>228</v>
      </c>
      <c r="H193" s="140">
        <v>3</v>
      </c>
      <c r="I193" s="141"/>
      <c r="J193" s="140">
        <f t="shared" si="20"/>
        <v>0</v>
      </c>
      <c r="K193" s="142"/>
      <c r="L193" s="28"/>
      <c r="M193" s="143" t="s">
        <v>1</v>
      </c>
      <c r="N193" s="144" t="s">
        <v>40</v>
      </c>
      <c r="P193" s="145">
        <f t="shared" si="21"/>
        <v>0</v>
      </c>
      <c r="Q193" s="145">
        <v>0</v>
      </c>
      <c r="R193" s="145">
        <f t="shared" si="22"/>
        <v>0</v>
      </c>
      <c r="S193" s="145">
        <v>0</v>
      </c>
      <c r="T193" s="146">
        <f t="shared" si="23"/>
        <v>0</v>
      </c>
      <c r="AR193" s="147" t="s">
        <v>400</v>
      </c>
      <c r="AT193" s="147" t="s">
        <v>132</v>
      </c>
      <c r="AU193" s="147" t="s">
        <v>137</v>
      </c>
      <c r="AY193" s="13" t="s">
        <v>130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137</v>
      </c>
      <c r="BK193" s="149">
        <f t="shared" si="29"/>
        <v>0</v>
      </c>
      <c r="BL193" s="13" t="s">
        <v>400</v>
      </c>
      <c r="BM193" s="147" t="s">
        <v>1202</v>
      </c>
    </row>
    <row r="194" spans="2:65" s="1" customFormat="1" ht="24.25" customHeight="1">
      <c r="B194" s="135"/>
      <c r="C194" s="150" t="s">
        <v>438</v>
      </c>
      <c r="D194" s="150" t="s">
        <v>325</v>
      </c>
      <c r="E194" s="151" t="s">
        <v>1203</v>
      </c>
      <c r="F194" s="152" t="s">
        <v>1204</v>
      </c>
      <c r="G194" s="153" t="s">
        <v>228</v>
      </c>
      <c r="H194" s="154">
        <v>3</v>
      </c>
      <c r="I194" s="155"/>
      <c r="J194" s="154">
        <f t="shared" si="20"/>
        <v>0</v>
      </c>
      <c r="K194" s="156"/>
      <c r="L194" s="157"/>
      <c r="M194" s="158" t="s">
        <v>1</v>
      </c>
      <c r="N194" s="159" t="s">
        <v>40</v>
      </c>
      <c r="P194" s="145">
        <f t="shared" si="21"/>
        <v>0</v>
      </c>
      <c r="Q194" s="145">
        <v>1.9000000000000001E-4</v>
      </c>
      <c r="R194" s="145">
        <f t="shared" si="22"/>
        <v>5.6999999999999998E-4</v>
      </c>
      <c r="S194" s="145">
        <v>0</v>
      </c>
      <c r="T194" s="146">
        <f t="shared" si="23"/>
        <v>0</v>
      </c>
      <c r="AR194" s="147" t="s">
        <v>651</v>
      </c>
      <c r="AT194" s="147" t="s">
        <v>325</v>
      </c>
      <c r="AU194" s="147" t="s">
        <v>137</v>
      </c>
      <c r="AY194" s="13" t="s">
        <v>130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137</v>
      </c>
      <c r="BK194" s="149">
        <f t="shared" si="29"/>
        <v>0</v>
      </c>
      <c r="BL194" s="13" t="s">
        <v>651</v>
      </c>
      <c r="BM194" s="147" t="s">
        <v>1205</v>
      </c>
    </row>
    <row r="195" spans="2:65" s="1" customFormat="1" ht="24.25" customHeight="1">
      <c r="B195" s="135"/>
      <c r="C195" s="136" t="s">
        <v>442</v>
      </c>
      <c r="D195" s="136" t="s">
        <v>132</v>
      </c>
      <c r="E195" s="137" t="s">
        <v>1206</v>
      </c>
      <c r="F195" s="138" t="s">
        <v>1207</v>
      </c>
      <c r="G195" s="139" t="s">
        <v>322</v>
      </c>
      <c r="H195" s="140">
        <v>250</v>
      </c>
      <c r="I195" s="141"/>
      <c r="J195" s="140">
        <f t="shared" si="20"/>
        <v>0</v>
      </c>
      <c r="K195" s="142"/>
      <c r="L195" s="28"/>
      <c r="M195" s="143" t="s">
        <v>1</v>
      </c>
      <c r="N195" s="144" t="s">
        <v>40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400</v>
      </c>
      <c r="AT195" s="147" t="s">
        <v>132</v>
      </c>
      <c r="AU195" s="147" t="s">
        <v>137</v>
      </c>
      <c r="AY195" s="13" t="s">
        <v>130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137</v>
      </c>
      <c r="BK195" s="149">
        <f t="shared" si="29"/>
        <v>0</v>
      </c>
      <c r="BL195" s="13" t="s">
        <v>400</v>
      </c>
      <c r="BM195" s="147" t="s">
        <v>1208</v>
      </c>
    </row>
    <row r="196" spans="2:65" s="1" customFormat="1" ht="16.5" customHeight="1">
      <c r="B196" s="135"/>
      <c r="C196" s="150" t="s">
        <v>446</v>
      </c>
      <c r="D196" s="150" t="s">
        <v>325</v>
      </c>
      <c r="E196" s="151" t="s">
        <v>1209</v>
      </c>
      <c r="F196" s="152" t="s">
        <v>1210</v>
      </c>
      <c r="G196" s="153" t="s">
        <v>322</v>
      </c>
      <c r="H196" s="154">
        <v>250</v>
      </c>
      <c r="I196" s="155"/>
      <c r="J196" s="154">
        <f t="shared" si="20"/>
        <v>0</v>
      </c>
      <c r="K196" s="156"/>
      <c r="L196" s="157"/>
      <c r="M196" s="158" t="s">
        <v>1</v>
      </c>
      <c r="N196" s="159" t="s">
        <v>40</v>
      </c>
      <c r="P196" s="145">
        <f t="shared" si="21"/>
        <v>0</v>
      </c>
      <c r="Q196" s="145">
        <v>1.3999999999999999E-4</v>
      </c>
      <c r="R196" s="145">
        <f t="shared" si="22"/>
        <v>3.4999999999999996E-2</v>
      </c>
      <c r="S196" s="145">
        <v>0</v>
      </c>
      <c r="T196" s="146">
        <f t="shared" si="23"/>
        <v>0</v>
      </c>
      <c r="AR196" s="147" t="s">
        <v>651</v>
      </c>
      <c r="AT196" s="147" t="s">
        <v>325</v>
      </c>
      <c r="AU196" s="147" t="s">
        <v>137</v>
      </c>
      <c r="AY196" s="13" t="s">
        <v>130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137</v>
      </c>
      <c r="BK196" s="149">
        <f t="shared" si="29"/>
        <v>0</v>
      </c>
      <c r="BL196" s="13" t="s">
        <v>651</v>
      </c>
      <c r="BM196" s="147" t="s">
        <v>1211</v>
      </c>
    </row>
    <row r="197" spans="2:65" s="1" customFormat="1" ht="24.25" customHeight="1">
      <c r="B197" s="135"/>
      <c r="C197" s="136" t="s">
        <v>450</v>
      </c>
      <c r="D197" s="136" t="s">
        <v>132</v>
      </c>
      <c r="E197" s="137" t="s">
        <v>1212</v>
      </c>
      <c r="F197" s="138" t="s">
        <v>1213</v>
      </c>
      <c r="G197" s="139" t="s">
        <v>322</v>
      </c>
      <c r="H197" s="140">
        <v>450</v>
      </c>
      <c r="I197" s="141"/>
      <c r="J197" s="140">
        <f t="shared" si="20"/>
        <v>0</v>
      </c>
      <c r="K197" s="142"/>
      <c r="L197" s="28"/>
      <c r="M197" s="143" t="s">
        <v>1</v>
      </c>
      <c r="N197" s="144" t="s">
        <v>40</v>
      </c>
      <c r="P197" s="145">
        <f t="shared" si="21"/>
        <v>0</v>
      </c>
      <c r="Q197" s="145">
        <v>0</v>
      </c>
      <c r="R197" s="145">
        <f t="shared" si="22"/>
        <v>0</v>
      </c>
      <c r="S197" s="145">
        <v>0</v>
      </c>
      <c r="T197" s="146">
        <f t="shared" si="23"/>
        <v>0</v>
      </c>
      <c r="AR197" s="147" t="s">
        <v>400</v>
      </c>
      <c r="AT197" s="147" t="s">
        <v>132</v>
      </c>
      <c r="AU197" s="147" t="s">
        <v>137</v>
      </c>
      <c r="AY197" s="13" t="s">
        <v>130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137</v>
      </c>
      <c r="BK197" s="149">
        <f t="shared" si="29"/>
        <v>0</v>
      </c>
      <c r="BL197" s="13" t="s">
        <v>400</v>
      </c>
      <c r="BM197" s="147" t="s">
        <v>1214</v>
      </c>
    </row>
    <row r="198" spans="2:65" s="1" customFormat="1" ht="16.5" customHeight="1">
      <c r="B198" s="135"/>
      <c r="C198" s="150" t="s">
        <v>452</v>
      </c>
      <c r="D198" s="150" t="s">
        <v>325</v>
      </c>
      <c r="E198" s="151" t="s">
        <v>1215</v>
      </c>
      <c r="F198" s="152" t="s">
        <v>1216</v>
      </c>
      <c r="G198" s="153" t="s">
        <v>322</v>
      </c>
      <c r="H198" s="154">
        <v>450</v>
      </c>
      <c r="I198" s="155"/>
      <c r="J198" s="154">
        <f t="shared" si="20"/>
        <v>0</v>
      </c>
      <c r="K198" s="156"/>
      <c r="L198" s="157"/>
      <c r="M198" s="158" t="s">
        <v>1</v>
      </c>
      <c r="N198" s="159" t="s">
        <v>40</v>
      </c>
      <c r="P198" s="145">
        <f t="shared" si="21"/>
        <v>0</v>
      </c>
      <c r="Q198" s="145">
        <v>1.9000000000000001E-4</v>
      </c>
      <c r="R198" s="145">
        <f t="shared" si="22"/>
        <v>8.5500000000000007E-2</v>
      </c>
      <c r="S198" s="145">
        <v>0</v>
      </c>
      <c r="T198" s="146">
        <f t="shared" si="23"/>
        <v>0</v>
      </c>
      <c r="AR198" s="147" t="s">
        <v>651</v>
      </c>
      <c r="AT198" s="147" t="s">
        <v>325</v>
      </c>
      <c r="AU198" s="147" t="s">
        <v>137</v>
      </c>
      <c r="AY198" s="13" t="s">
        <v>130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13" t="s">
        <v>137</v>
      </c>
      <c r="BK198" s="149">
        <f t="shared" si="29"/>
        <v>0</v>
      </c>
      <c r="BL198" s="13" t="s">
        <v>651</v>
      </c>
      <c r="BM198" s="147" t="s">
        <v>1217</v>
      </c>
    </row>
    <row r="199" spans="2:65" s="1" customFormat="1" ht="24.25" customHeight="1">
      <c r="B199" s="135"/>
      <c r="C199" s="136" t="s">
        <v>456</v>
      </c>
      <c r="D199" s="136" t="s">
        <v>132</v>
      </c>
      <c r="E199" s="137" t="s">
        <v>1218</v>
      </c>
      <c r="F199" s="138" t="s">
        <v>1219</v>
      </c>
      <c r="G199" s="139" t="s">
        <v>322</v>
      </c>
      <c r="H199" s="140">
        <v>20</v>
      </c>
      <c r="I199" s="141"/>
      <c r="J199" s="140">
        <f t="shared" si="20"/>
        <v>0</v>
      </c>
      <c r="K199" s="142"/>
      <c r="L199" s="28"/>
      <c r="M199" s="143" t="s">
        <v>1</v>
      </c>
      <c r="N199" s="144" t="s">
        <v>40</v>
      </c>
      <c r="P199" s="145">
        <f t="shared" si="21"/>
        <v>0</v>
      </c>
      <c r="Q199" s="145">
        <v>0</v>
      </c>
      <c r="R199" s="145">
        <f t="shared" si="22"/>
        <v>0</v>
      </c>
      <c r="S199" s="145">
        <v>0</v>
      </c>
      <c r="T199" s="146">
        <f t="shared" si="23"/>
        <v>0</v>
      </c>
      <c r="AR199" s="147" t="s">
        <v>400</v>
      </c>
      <c r="AT199" s="147" t="s">
        <v>132</v>
      </c>
      <c r="AU199" s="147" t="s">
        <v>137</v>
      </c>
      <c r="AY199" s="13" t="s">
        <v>130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13" t="s">
        <v>137</v>
      </c>
      <c r="BK199" s="149">
        <f t="shared" si="29"/>
        <v>0</v>
      </c>
      <c r="BL199" s="13" t="s">
        <v>400</v>
      </c>
      <c r="BM199" s="147" t="s">
        <v>1220</v>
      </c>
    </row>
    <row r="200" spans="2:65" s="1" customFormat="1" ht="16.5" customHeight="1">
      <c r="B200" s="135"/>
      <c r="C200" s="150" t="s">
        <v>460</v>
      </c>
      <c r="D200" s="150" t="s">
        <v>325</v>
      </c>
      <c r="E200" s="151" t="s">
        <v>1221</v>
      </c>
      <c r="F200" s="152" t="s">
        <v>1222</v>
      </c>
      <c r="G200" s="153" t="s">
        <v>322</v>
      </c>
      <c r="H200" s="154">
        <v>20</v>
      </c>
      <c r="I200" s="155"/>
      <c r="J200" s="154">
        <f t="shared" si="20"/>
        <v>0</v>
      </c>
      <c r="K200" s="156"/>
      <c r="L200" s="157"/>
      <c r="M200" s="158" t="s">
        <v>1</v>
      </c>
      <c r="N200" s="159" t="s">
        <v>40</v>
      </c>
      <c r="P200" s="145">
        <f t="shared" si="21"/>
        <v>0</v>
      </c>
      <c r="Q200" s="145">
        <v>2.7999999999999998E-4</v>
      </c>
      <c r="R200" s="145">
        <f t="shared" si="22"/>
        <v>5.5999999999999991E-3</v>
      </c>
      <c r="S200" s="145">
        <v>0</v>
      </c>
      <c r="T200" s="146">
        <f t="shared" si="23"/>
        <v>0</v>
      </c>
      <c r="AR200" s="147" t="s">
        <v>651</v>
      </c>
      <c r="AT200" s="147" t="s">
        <v>325</v>
      </c>
      <c r="AU200" s="147" t="s">
        <v>137</v>
      </c>
      <c r="AY200" s="13" t="s">
        <v>130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13" t="s">
        <v>137</v>
      </c>
      <c r="BK200" s="149">
        <f t="shared" si="29"/>
        <v>0</v>
      </c>
      <c r="BL200" s="13" t="s">
        <v>651</v>
      </c>
      <c r="BM200" s="147" t="s">
        <v>1223</v>
      </c>
    </row>
    <row r="201" spans="2:65" s="1" customFormat="1" ht="24.25" customHeight="1">
      <c r="B201" s="135"/>
      <c r="C201" s="136" t="s">
        <v>464</v>
      </c>
      <c r="D201" s="136" t="s">
        <v>132</v>
      </c>
      <c r="E201" s="137" t="s">
        <v>1224</v>
      </c>
      <c r="F201" s="138" t="s">
        <v>1225</v>
      </c>
      <c r="G201" s="139" t="s">
        <v>322</v>
      </c>
      <c r="H201" s="140">
        <v>40</v>
      </c>
      <c r="I201" s="141"/>
      <c r="J201" s="140">
        <f t="shared" si="20"/>
        <v>0</v>
      </c>
      <c r="K201" s="142"/>
      <c r="L201" s="28"/>
      <c r="M201" s="143" t="s">
        <v>1</v>
      </c>
      <c r="N201" s="144" t="s">
        <v>40</v>
      </c>
      <c r="P201" s="145">
        <f t="shared" si="21"/>
        <v>0</v>
      </c>
      <c r="Q201" s="145">
        <v>0</v>
      </c>
      <c r="R201" s="145">
        <f t="shared" si="22"/>
        <v>0</v>
      </c>
      <c r="S201" s="145">
        <v>0</v>
      </c>
      <c r="T201" s="146">
        <f t="shared" si="23"/>
        <v>0</v>
      </c>
      <c r="AR201" s="147" t="s">
        <v>400</v>
      </c>
      <c r="AT201" s="147" t="s">
        <v>132</v>
      </c>
      <c r="AU201" s="147" t="s">
        <v>137</v>
      </c>
      <c r="AY201" s="13" t="s">
        <v>130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13" t="s">
        <v>137</v>
      </c>
      <c r="BK201" s="149">
        <f t="shared" si="29"/>
        <v>0</v>
      </c>
      <c r="BL201" s="13" t="s">
        <v>400</v>
      </c>
      <c r="BM201" s="147" t="s">
        <v>1226</v>
      </c>
    </row>
    <row r="202" spans="2:65" s="1" customFormat="1" ht="16.5" customHeight="1">
      <c r="B202" s="135"/>
      <c r="C202" s="150" t="s">
        <v>468</v>
      </c>
      <c r="D202" s="150" t="s">
        <v>325</v>
      </c>
      <c r="E202" s="151" t="s">
        <v>1227</v>
      </c>
      <c r="F202" s="152" t="s">
        <v>1228</v>
      </c>
      <c r="G202" s="153" t="s">
        <v>322</v>
      </c>
      <c r="H202" s="154">
        <v>40</v>
      </c>
      <c r="I202" s="155"/>
      <c r="J202" s="154">
        <f t="shared" si="20"/>
        <v>0</v>
      </c>
      <c r="K202" s="156"/>
      <c r="L202" s="157"/>
      <c r="M202" s="158" t="s">
        <v>1</v>
      </c>
      <c r="N202" s="159" t="s">
        <v>40</v>
      </c>
      <c r="P202" s="145">
        <f t="shared" si="21"/>
        <v>0</v>
      </c>
      <c r="Q202" s="145">
        <v>5.0000000000000002E-5</v>
      </c>
      <c r="R202" s="145">
        <f t="shared" si="22"/>
        <v>2E-3</v>
      </c>
      <c r="S202" s="145">
        <v>0</v>
      </c>
      <c r="T202" s="146">
        <f t="shared" si="23"/>
        <v>0</v>
      </c>
      <c r="AR202" s="147" t="s">
        <v>651</v>
      </c>
      <c r="AT202" s="147" t="s">
        <v>325</v>
      </c>
      <c r="AU202" s="147" t="s">
        <v>137</v>
      </c>
      <c r="AY202" s="13" t="s">
        <v>130</v>
      </c>
      <c r="BE202" s="148">
        <f t="shared" si="24"/>
        <v>0</v>
      </c>
      <c r="BF202" s="148">
        <f t="shared" si="25"/>
        <v>0</v>
      </c>
      <c r="BG202" s="148">
        <f t="shared" si="26"/>
        <v>0</v>
      </c>
      <c r="BH202" s="148">
        <f t="shared" si="27"/>
        <v>0</v>
      </c>
      <c r="BI202" s="148">
        <f t="shared" si="28"/>
        <v>0</v>
      </c>
      <c r="BJ202" s="13" t="s">
        <v>137</v>
      </c>
      <c r="BK202" s="149">
        <f t="shared" si="29"/>
        <v>0</v>
      </c>
      <c r="BL202" s="13" t="s">
        <v>651</v>
      </c>
      <c r="BM202" s="147" t="s">
        <v>1229</v>
      </c>
    </row>
    <row r="203" spans="2:65" s="1" customFormat="1" ht="24.25" customHeight="1">
      <c r="B203" s="135"/>
      <c r="C203" s="136" t="s">
        <v>472</v>
      </c>
      <c r="D203" s="136" t="s">
        <v>132</v>
      </c>
      <c r="E203" s="137" t="s">
        <v>1230</v>
      </c>
      <c r="F203" s="138" t="s">
        <v>1231</v>
      </c>
      <c r="G203" s="139" t="s">
        <v>426</v>
      </c>
      <c r="H203" s="141"/>
      <c r="I203" s="141"/>
      <c r="J203" s="140">
        <f t="shared" si="20"/>
        <v>0</v>
      </c>
      <c r="K203" s="142"/>
      <c r="L203" s="28"/>
      <c r="M203" s="143" t="s">
        <v>1</v>
      </c>
      <c r="N203" s="144" t="s">
        <v>40</v>
      </c>
      <c r="P203" s="145">
        <f t="shared" si="21"/>
        <v>0</v>
      </c>
      <c r="Q203" s="145">
        <v>0</v>
      </c>
      <c r="R203" s="145">
        <f t="shared" si="22"/>
        <v>0</v>
      </c>
      <c r="S203" s="145">
        <v>0</v>
      </c>
      <c r="T203" s="146">
        <f t="shared" si="23"/>
        <v>0</v>
      </c>
      <c r="AR203" s="147" t="s">
        <v>400</v>
      </c>
      <c r="AT203" s="147" t="s">
        <v>132</v>
      </c>
      <c r="AU203" s="147" t="s">
        <v>137</v>
      </c>
      <c r="AY203" s="13" t="s">
        <v>130</v>
      </c>
      <c r="BE203" s="148">
        <f t="shared" si="24"/>
        <v>0</v>
      </c>
      <c r="BF203" s="148">
        <f t="shared" si="25"/>
        <v>0</v>
      </c>
      <c r="BG203" s="148">
        <f t="shared" si="26"/>
        <v>0</v>
      </c>
      <c r="BH203" s="148">
        <f t="shared" si="27"/>
        <v>0</v>
      </c>
      <c r="BI203" s="148">
        <f t="shared" si="28"/>
        <v>0</v>
      </c>
      <c r="BJ203" s="13" t="s">
        <v>137</v>
      </c>
      <c r="BK203" s="149">
        <f t="shared" si="29"/>
        <v>0</v>
      </c>
      <c r="BL203" s="13" t="s">
        <v>400</v>
      </c>
      <c r="BM203" s="147" t="s">
        <v>1232</v>
      </c>
    </row>
    <row r="204" spans="2:65" s="11" customFormat="1" ht="26" customHeight="1">
      <c r="B204" s="123"/>
      <c r="D204" s="124" t="s">
        <v>73</v>
      </c>
      <c r="E204" s="125" t="s">
        <v>1233</v>
      </c>
      <c r="F204" s="125" t="s">
        <v>1234</v>
      </c>
      <c r="I204" s="126"/>
      <c r="J204" s="127">
        <f>BK204</f>
        <v>0</v>
      </c>
      <c r="L204" s="123"/>
      <c r="M204" s="128"/>
      <c r="P204" s="129">
        <f>SUM(P205:P206)</f>
        <v>0</v>
      </c>
      <c r="R204" s="129">
        <f>SUM(R205:R206)</f>
        <v>0</v>
      </c>
      <c r="T204" s="130">
        <f>SUM(T205:T206)</f>
        <v>0</v>
      </c>
      <c r="AR204" s="124" t="s">
        <v>136</v>
      </c>
      <c r="AT204" s="131" t="s">
        <v>73</v>
      </c>
      <c r="AU204" s="131" t="s">
        <v>74</v>
      </c>
      <c r="AY204" s="124" t="s">
        <v>130</v>
      </c>
      <c r="BK204" s="132">
        <f>SUM(BK205:BK206)</f>
        <v>0</v>
      </c>
    </row>
    <row r="205" spans="2:65" s="1" customFormat="1" ht="37.75" customHeight="1">
      <c r="B205" s="135"/>
      <c r="C205" s="136" t="s">
        <v>476</v>
      </c>
      <c r="D205" s="136" t="s">
        <v>132</v>
      </c>
      <c r="E205" s="137" t="s">
        <v>1235</v>
      </c>
      <c r="F205" s="138" t="s">
        <v>1236</v>
      </c>
      <c r="G205" s="139" t="s">
        <v>1237</v>
      </c>
      <c r="H205" s="140">
        <v>25</v>
      </c>
      <c r="I205" s="141"/>
      <c r="J205" s="140">
        <f>ROUND(I205*H205,3)</f>
        <v>0</v>
      </c>
      <c r="K205" s="142"/>
      <c r="L205" s="28"/>
      <c r="M205" s="143" t="s">
        <v>1</v>
      </c>
      <c r="N205" s="144" t="s">
        <v>40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1238</v>
      </c>
      <c r="AT205" s="147" t="s">
        <v>132</v>
      </c>
      <c r="AU205" s="147" t="s">
        <v>82</v>
      </c>
      <c r="AY205" s="13" t="s">
        <v>130</v>
      </c>
      <c r="BE205" s="148">
        <f>IF(N205="základná",J205,0)</f>
        <v>0</v>
      </c>
      <c r="BF205" s="148">
        <f>IF(N205="znížená",J205,0)</f>
        <v>0</v>
      </c>
      <c r="BG205" s="148">
        <f>IF(N205="zákl. prenesená",J205,0)</f>
        <v>0</v>
      </c>
      <c r="BH205" s="148">
        <f>IF(N205="zníž. prenesená",J205,0)</f>
        <v>0</v>
      </c>
      <c r="BI205" s="148">
        <f>IF(N205="nulová",J205,0)</f>
        <v>0</v>
      </c>
      <c r="BJ205" s="13" t="s">
        <v>137</v>
      </c>
      <c r="BK205" s="149">
        <f>ROUND(I205*H205,3)</f>
        <v>0</v>
      </c>
      <c r="BL205" s="13" t="s">
        <v>1238</v>
      </c>
      <c r="BM205" s="147" t="s">
        <v>1239</v>
      </c>
    </row>
    <row r="206" spans="2:65" s="1" customFormat="1" ht="37.75" customHeight="1">
      <c r="B206" s="135"/>
      <c r="C206" s="136" t="s">
        <v>480</v>
      </c>
      <c r="D206" s="136" t="s">
        <v>132</v>
      </c>
      <c r="E206" s="137" t="s">
        <v>1240</v>
      </c>
      <c r="F206" s="138" t="s">
        <v>1241</v>
      </c>
      <c r="G206" s="139" t="s">
        <v>1237</v>
      </c>
      <c r="H206" s="140">
        <v>15</v>
      </c>
      <c r="I206" s="141"/>
      <c r="J206" s="140">
        <f>ROUND(I206*H206,3)</f>
        <v>0</v>
      </c>
      <c r="K206" s="142"/>
      <c r="L206" s="28"/>
      <c r="M206" s="160" t="s">
        <v>1</v>
      </c>
      <c r="N206" s="161" t="s">
        <v>40</v>
      </c>
      <c r="O206" s="162"/>
      <c r="P206" s="163">
        <f>O206*H206</f>
        <v>0</v>
      </c>
      <c r="Q206" s="163">
        <v>0</v>
      </c>
      <c r="R206" s="163">
        <f>Q206*H206</f>
        <v>0</v>
      </c>
      <c r="S206" s="163">
        <v>0</v>
      </c>
      <c r="T206" s="164">
        <f>S206*H206</f>
        <v>0</v>
      </c>
      <c r="AR206" s="147" t="s">
        <v>1238</v>
      </c>
      <c r="AT206" s="147" t="s">
        <v>132</v>
      </c>
      <c r="AU206" s="147" t="s">
        <v>82</v>
      </c>
      <c r="AY206" s="13" t="s">
        <v>130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3" t="s">
        <v>137</v>
      </c>
      <c r="BK206" s="149">
        <f>ROUND(I206*H206,3)</f>
        <v>0</v>
      </c>
      <c r="BL206" s="13" t="s">
        <v>1238</v>
      </c>
      <c r="BM206" s="147" t="s">
        <v>1242</v>
      </c>
    </row>
    <row r="207" spans="2:65" s="1" customFormat="1" ht="7" customHeight="1">
      <c r="B207" s="43"/>
      <c r="C207" s="44"/>
      <c r="D207" s="44"/>
      <c r="E207" s="44"/>
      <c r="F207" s="44"/>
      <c r="G207" s="44"/>
      <c r="H207" s="44"/>
      <c r="I207" s="44"/>
      <c r="J207" s="44"/>
      <c r="K207" s="44"/>
      <c r="L207" s="28"/>
    </row>
  </sheetData>
  <autoFilter ref="C118:K206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12-11-1-2024 - Podpora ro...</vt:lpstr>
      <vt:lpstr>12-11-2-1-2024 - Zdravote...</vt:lpstr>
      <vt:lpstr>12-11-2-2-2024 - Elektroi...</vt:lpstr>
      <vt:lpstr>'12-11-1-2024 - Podpora ro...'!Názvy_tlače</vt:lpstr>
      <vt:lpstr>'12-11-2-1-2024 - Zdravote...'!Názvy_tlače</vt:lpstr>
      <vt:lpstr>'12-11-2-2-2024 - Elektroi...'!Názvy_tlače</vt:lpstr>
      <vt:lpstr>'Rekapitulácia stavby'!Názvy_tlače</vt:lpstr>
      <vt:lpstr>'12-11-1-2024 - Podpora ro...'!Oblasť_tlače</vt:lpstr>
      <vt:lpstr>'12-11-2-1-2024 - Zdravote...'!Oblasť_tlače</vt:lpstr>
      <vt:lpstr>'12-11-2-2-2024 - Elektroi...'!Oblasť_tlače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Martina Kukučková</cp:lastModifiedBy>
  <cp:lastPrinted>2025-01-07T08:05:10Z</cp:lastPrinted>
  <dcterms:created xsi:type="dcterms:W3CDTF">2024-12-16T09:38:04Z</dcterms:created>
  <dcterms:modified xsi:type="dcterms:W3CDTF">2025-01-07T08:05:14Z</dcterms:modified>
</cp:coreProperties>
</file>