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Práca\agrokontakt\Žaškov\"/>
    </mc:Choice>
  </mc:AlternateContent>
  <xr:revisionPtr revIDLastSave="0" documentId="13_ncr:1_{E7616EFF-1EF9-4F11-8AD8-AE1B76D5C7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O - Zdravotechnika" sheetId="2" r:id="rId1"/>
  </sheets>
  <definedNames>
    <definedName name="_xlnm._FilterDatabase" localSheetId="0" hidden="1">'ZO - Zdravotechnika'!$C$126:$K$219</definedName>
    <definedName name="_xlnm.Print_Titles" localSheetId="0">'ZO - Zdravotechnika'!$126:$126</definedName>
    <definedName name="_xlnm.Print_Area" localSheetId="0">'ZO - Zdravotechnika'!$C$4:$J$76,'ZO - Zdravotechnika'!$C$82:$J$108,'ZO - Zdravotechnika'!$C$114:$J$219</definedName>
  </definedNames>
  <calcPr calcId="181029"/>
</workbook>
</file>

<file path=xl/calcChain.xml><?xml version="1.0" encoding="utf-8"?>
<calcChain xmlns="http://schemas.openxmlformats.org/spreadsheetml/2006/main">
  <c r="J37" i="2" l="1"/>
  <c r="J36" i="2"/>
  <c r="J35" i="2"/>
  <c r="BI219" i="2"/>
  <c r="BH219" i="2"/>
  <c r="BG219" i="2"/>
  <c r="BE219" i="2"/>
  <c r="T219" i="2"/>
  <c r="T218" i="2"/>
  <c r="R219" i="2"/>
  <c r="R218" i="2" s="1"/>
  <c r="P219" i="2"/>
  <c r="P218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F123" i="2"/>
  <c r="F121" i="2"/>
  <c r="E119" i="2"/>
  <c r="F91" i="2"/>
  <c r="F89" i="2"/>
  <c r="E87" i="2"/>
  <c r="J24" i="2"/>
  <c r="E24" i="2"/>
  <c r="J92" i="2" s="1"/>
  <c r="J23" i="2"/>
  <c r="J21" i="2"/>
  <c r="E21" i="2"/>
  <c r="J91" i="2" s="1"/>
  <c r="J20" i="2"/>
  <c r="J18" i="2"/>
  <c r="E18" i="2"/>
  <c r="F124" i="2" s="1"/>
  <c r="J17" i="2"/>
  <c r="J12" i="2"/>
  <c r="J121" i="2"/>
  <c r="E7" i="2"/>
  <c r="E85" i="2" s="1"/>
  <c r="BK219" i="2"/>
  <c r="BK215" i="2"/>
  <c r="BK213" i="2"/>
  <c r="J210" i="2"/>
  <c r="BK208" i="2"/>
  <c r="J206" i="2"/>
  <c r="BK205" i="2"/>
  <c r="BK202" i="2"/>
  <c r="BK197" i="2"/>
  <c r="BK192" i="2"/>
  <c r="BK185" i="2"/>
  <c r="J183" i="2"/>
  <c r="BK182" i="2"/>
  <c r="J171" i="2"/>
  <c r="BK169" i="2"/>
  <c r="BK165" i="2"/>
  <c r="BK160" i="2"/>
  <c r="J156" i="2"/>
  <c r="J148" i="2"/>
  <c r="J143" i="2"/>
  <c r="BK133" i="2"/>
  <c r="J219" i="2"/>
  <c r="J216" i="2"/>
  <c r="J215" i="2"/>
  <c r="J213" i="2"/>
  <c r="BK210" i="2"/>
  <c r="J208" i="2"/>
  <c r="BK206" i="2"/>
  <c r="J204" i="2"/>
  <c r="J202" i="2"/>
  <c r="BK201" i="2"/>
  <c r="J197" i="2"/>
  <c r="BK195" i="2"/>
  <c r="J192" i="2"/>
  <c r="J186" i="2"/>
  <c r="BK180" i="2"/>
  <c r="J168" i="2"/>
  <c r="J165" i="2"/>
  <c r="BK162" i="2"/>
  <c r="BK157" i="2"/>
  <c r="BK154" i="2"/>
  <c r="BK151" i="2"/>
  <c r="BK149" i="2"/>
  <c r="BK141" i="2"/>
  <c r="BK138" i="2"/>
  <c r="BK135" i="2"/>
  <c r="J131" i="2"/>
  <c r="J191" i="2"/>
  <c r="BK189" i="2"/>
  <c r="BK186" i="2"/>
  <c r="BK183" i="2"/>
  <c r="J179" i="2"/>
  <c r="BK177" i="2"/>
  <c r="J174" i="2"/>
  <c r="J172" i="2"/>
  <c r="BK168" i="2"/>
  <c r="J166" i="2"/>
  <c r="J153" i="2"/>
  <c r="J147" i="2"/>
  <c r="BK143" i="2"/>
  <c r="J141" i="2"/>
  <c r="BK137" i="2"/>
  <c r="J135" i="2"/>
  <c r="BK199" i="2"/>
  <c r="J196" i="2"/>
  <c r="BK193" i="2"/>
  <c r="BK190" i="2"/>
  <c r="BK188" i="2"/>
  <c r="J182" i="2"/>
  <c r="BK179" i="2"/>
  <c r="J177" i="2"/>
  <c r="BK175" i="2"/>
  <c r="BK172" i="2"/>
  <c r="J169" i="2"/>
  <c r="J161" i="2"/>
  <c r="BK156" i="2"/>
  <c r="BK153" i="2"/>
  <c r="BK148" i="2"/>
  <c r="J146" i="2"/>
  <c r="BK140" i="2"/>
  <c r="J133" i="2"/>
  <c r="BK131" i="2"/>
  <c r="BK217" i="2"/>
  <c r="BK216" i="2"/>
  <c r="J214" i="2"/>
  <c r="J211" i="2"/>
  <c r="J209" i="2"/>
  <c r="BK207" i="2"/>
  <c r="BK204" i="2"/>
  <c r="BK203" i="2"/>
  <c r="J198" i="2"/>
  <c r="BK194" i="2"/>
  <c r="J188" i="2"/>
  <c r="J184" i="2"/>
  <c r="J180" i="2"/>
  <c r="J173" i="2"/>
  <c r="BK166" i="2"/>
  <c r="J162" i="2"/>
  <c r="J157" i="2"/>
  <c r="J149" i="2"/>
  <c r="BK145" i="2"/>
  <c r="BK134" i="2"/>
  <c r="BK130" i="2"/>
  <c r="J217" i="2"/>
  <c r="BK214" i="2"/>
  <c r="BK211" i="2"/>
  <c r="BK209" i="2"/>
  <c r="J207" i="2"/>
  <c r="J205" i="2"/>
  <c r="J203" i="2"/>
  <c r="J199" i="2"/>
  <c r="BK196" i="2"/>
  <c r="J193" i="2"/>
  <c r="BK191" i="2"/>
  <c r="BK187" i="2"/>
  <c r="J175" i="2"/>
  <c r="J167" i="2"/>
  <c r="J163" i="2"/>
  <c r="BK161" i="2"/>
  <c r="J155" i="2"/>
  <c r="J152" i="2"/>
  <c r="BK146" i="2"/>
  <c r="BK144" i="2"/>
  <c r="J140" i="2"/>
  <c r="J136" i="2"/>
  <c r="J134" i="2"/>
  <c r="J190" i="2"/>
  <c r="J187" i="2"/>
  <c r="J185" i="2"/>
  <c r="J181" i="2"/>
  <c r="J178" i="2"/>
  <c r="J176" i="2"/>
  <c r="BK173" i="2"/>
  <c r="BK167" i="2"/>
  <c r="J154" i="2"/>
  <c r="BK152" i="2"/>
  <c r="J150" i="2"/>
  <c r="J145" i="2"/>
  <c r="J138" i="2"/>
  <c r="BK136" i="2"/>
  <c r="J132" i="2"/>
  <c r="J201" i="2"/>
  <c r="BK198" i="2"/>
  <c r="J195" i="2"/>
  <c r="J194" i="2"/>
  <c r="J189" i="2"/>
  <c r="BK184" i="2"/>
  <c r="BK181" i="2"/>
  <c r="BK178" i="2"/>
  <c r="BK176" i="2"/>
  <c r="BK174" i="2"/>
  <c r="BK171" i="2"/>
  <c r="BK163" i="2"/>
  <c r="J160" i="2"/>
  <c r="BK155" i="2"/>
  <c r="J151" i="2"/>
  <c r="BK150" i="2"/>
  <c r="BK147" i="2"/>
  <c r="J144" i="2"/>
  <c r="J137" i="2"/>
  <c r="BK132" i="2"/>
  <c r="J130" i="2"/>
  <c r="P129" i="2" l="1"/>
  <c r="T129" i="2"/>
  <c r="P139" i="2"/>
  <c r="T139" i="2"/>
  <c r="P142" i="2"/>
  <c r="R142" i="2"/>
  <c r="P159" i="2"/>
  <c r="BK164" i="2"/>
  <c r="J164" i="2" s="1"/>
  <c r="J103" i="2" s="1"/>
  <c r="P164" i="2"/>
  <c r="T164" i="2"/>
  <c r="P170" i="2"/>
  <c r="T170" i="2"/>
  <c r="P200" i="2"/>
  <c r="T200" i="2"/>
  <c r="P212" i="2"/>
  <c r="R212" i="2"/>
  <c r="BK129" i="2"/>
  <c r="J129" i="2"/>
  <c r="J98" i="2" s="1"/>
  <c r="R129" i="2"/>
  <c r="BK139" i="2"/>
  <c r="J139" i="2"/>
  <c r="J99" i="2" s="1"/>
  <c r="R139" i="2"/>
  <c r="BK142" i="2"/>
  <c r="J142" i="2"/>
  <c r="J100" i="2" s="1"/>
  <c r="T142" i="2"/>
  <c r="BK159" i="2"/>
  <c r="J159" i="2"/>
  <c r="J102" i="2" s="1"/>
  <c r="R159" i="2"/>
  <c r="T159" i="2"/>
  <c r="R164" i="2"/>
  <c r="BK170" i="2"/>
  <c r="J170" i="2"/>
  <c r="J104" i="2" s="1"/>
  <c r="R170" i="2"/>
  <c r="BK200" i="2"/>
  <c r="J200" i="2"/>
  <c r="J105" i="2" s="1"/>
  <c r="R200" i="2"/>
  <c r="BK212" i="2"/>
  <c r="J212" i="2"/>
  <c r="J106" i="2" s="1"/>
  <c r="T212" i="2"/>
  <c r="BK218" i="2"/>
  <c r="J218" i="2"/>
  <c r="J107" i="2" s="1"/>
  <c r="J123" i="2"/>
  <c r="BF131" i="2"/>
  <c r="BF132" i="2"/>
  <c r="BF133" i="2"/>
  <c r="BF136" i="2"/>
  <c r="BF145" i="2"/>
  <c r="BF153" i="2"/>
  <c r="BF154" i="2"/>
  <c r="BF168" i="2"/>
  <c r="BF174" i="2"/>
  <c r="BF176" i="2"/>
  <c r="BF178" i="2"/>
  <c r="BF199" i="2"/>
  <c r="J89" i="2"/>
  <c r="E117" i="2"/>
  <c r="J124" i="2"/>
  <c r="BF134" i="2"/>
  <c r="BF137" i="2"/>
  <c r="BF144" i="2"/>
  <c r="BF146" i="2"/>
  <c r="BF149" i="2"/>
  <c r="BF152" i="2"/>
  <c r="BF157" i="2"/>
  <c r="BF161" i="2"/>
  <c r="BF163" i="2"/>
  <c r="BF167" i="2"/>
  <c r="BF171" i="2"/>
  <c r="BF177" i="2"/>
  <c r="BF180" i="2"/>
  <c r="BF181" i="2"/>
  <c r="BF186" i="2"/>
  <c r="BF189" i="2"/>
  <c r="BF190" i="2"/>
  <c r="BF213" i="2"/>
  <c r="F92" i="2"/>
  <c r="BF130" i="2"/>
  <c r="BF135" i="2"/>
  <c r="BF138" i="2"/>
  <c r="BF140" i="2"/>
  <c r="BF143" i="2"/>
  <c r="BF151" i="2"/>
  <c r="BF155" i="2"/>
  <c r="BF162" i="2"/>
  <c r="BF165" i="2"/>
  <c r="BF166" i="2"/>
  <c r="BF185" i="2"/>
  <c r="BF188" i="2"/>
  <c r="BF191" i="2"/>
  <c r="BF193" i="2"/>
  <c r="BF197" i="2"/>
  <c r="BF201" i="2"/>
  <c r="BF202" i="2"/>
  <c r="BF204" i="2"/>
  <c r="BF206" i="2"/>
  <c r="BF207" i="2"/>
  <c r="BF210" i="2"/>
  <c r="BF214" i="2"/>
  <c r="BF216" i="2"/>
  <c r="BF217" i="2"/>
  <c r="BF219" i="2"/>
  <c r="BF141" i="2"/>
  <c r="BF147" i="2"/>
  <c r="BF148" i="2"/>
  <c r="BF150" i="2"/>
  <c r="BF156" i="2"/>
  <c r="BF160" i="2"/>
  <c r="BF169" i="2"/>
  <c r="BF172" i="2"/>
  <c r="BF173" i="2"/>
  <c r="BF175" i="2"/>
  <c r="BF179" i="2"/>
  <c r="BF182" i="2"/>
  <c r="BF183" i="2"/>
  <c r="BF184" i="2"/>
  <c r="BF187" i="2"/>
  <c r="BF192" i="2"/>
  <c r="BF194" i="2"/>
  <c r="BF195" i="2"/>
  <c r="BF196" i="2"/>
  <c r="BF198" i="2"/>
  <c r="BF203" i="2"/>
  <c r="BF205" i="2"/>
  <c r="BF208" i="2"/>
  <c r="BF209" i="2"/>
  <c r="BF211" i="2"/>
  <c r="BF215" i="2"/>
  <c r="F33" i="2"/>
  <c r="F36" i="2"/>
  <c r="J33" i="2"/>
  <c r="F35" i="2"/>
  <c r="F37" i="2"/>
  <c r="P158" i="2" l="1"/>
  <c r="T128" i="2"/>
  <c r="T158" i="2"/>
  <c r="R158" i="2"/>
  <c r="R127" i="2" s="1"/>
  <c r="R128" i="2"/>
  <c r="P128" i="2"/>
  <c r="P127" i="2"/>
  <c r="BK128" i="2"/>
  <c r="J128" i="2"/>
  <c r="J97" i="2"/>
  <c r="BK158" i="2"/>
  <c r="J158" i="2" s="1"/>
  <c r="J101" i="2" s="1"/>
  <c r="F34" i="2"/>
  <c r="J34" i="2"/>
  <c r="T127" i="2" l="1"/>
  <c r="BK127" i="2"/>
  <c r="J127" i="2"/>
  <c r="J96" i="2"/>
  <c r="J30" i="2" l="1"/>
  <c r="J39" i="2" l="1"/>
</calcChain>
</file>

<file path=xl/sharedStrings.xml><?xml version="1.0" encoding="utf-8"?>
<sst xmlns="http://schemas.openxmlformats.org/spreadsheetml/2006/main" count="1321" uniqueCount="421">
  <si>
    <t/>
  </si>
  <si>
    <t>False</t>
  </si>
  <si>
    <t>20</t>
  </si>
  <si>
    <t>v ---  nižšie sa nachádzajú doplnkové a pomocné údaje k zostavám  --- v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</si>
  <si>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</si>
  <si>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</si>
  <si>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</si>
  <si>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</si>
  <si>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</si>
  <si>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</si>
  <si>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</si>
  <si>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</si>
  <si>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POĽNOHOSPODÁRSKE DRUŽSTVO ŽAŠKOV</t>
  </si>
  <si>
    <t>IČ DPH:</t>
  </si>
  <si>
    <t>Zhotoviteľ:</t>
  </si>
  <si>
    <t>Projektant: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</si>
  <si>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</si>
  <si>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</si>
  <si>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</si>
  <si>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</si>
  <si>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</si>
  <si>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</si>
  <si>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</si>
  <si>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</si>
  <si>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</si>
  <si>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</si>
  <si>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</si>
  <si>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</si>
  <si>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</si>
  <si>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</si>
  <si>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</si>
  <si>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</si>
  <si>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</si>
  <si>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</si>
  <si>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</si>
  <si>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</si>
  <si>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</si>
  <si>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Kód</t>
  </si>
  <si>
    <t>Popis</t>
  </si>
  <si>
    <t>Typ</t>
  </si>
  <si>
    <t>D</t>
  </si>
  <si>
    <t>0</t>
  </si>
  <si>
    <t>1</t>
  </si>
  <si>
    <t>{32006006-5ffc-441b-b545-95cf684e4731}</t>
  </si>
  <si>
    <t>KRYCÍ LIST ROZPOČTU</t>
  </si>
  <si>
    <t>Objekt:</t>
  </si>
  <si>
    <t>ZO - Zdravotechnika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</si>
  <si>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</si>
  <si>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</si>
  <si>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</si>
  <si>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</si>
  <si>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</si>
  <si>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</si>
  <si>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</si>
  <si>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4 - Vodorovné konštrukcie</t>
  </si>
  <si>
    <t xml:space="preserve">    8 - Rúrové vedenie</t>
  </si>
  <si>
    <t>PSV - Práce a dodávky PSV</t>
  </si>
  <si>
    <t xml:space="preserve">    713 - Izolácie tepelné</t>
  </si>
  <si>
    <t xml:space="preserve">    721 - Zdravotechnika - vnútorná kanalizácia</t>
  </si>
  <si>
    <t xml:space="preserve">    722 - Zdravotechnika - vnútorný vodovod</t>
  </si>
  <si>
    <t xml:space="preserve">    725 - Zdravotechnika - zariaďovacie predmety</t>
  </si>
  <si>
    <t xml:space="preserve">    732 - Ústredné kúrenie - strojovne</t>
  </si>
  <si>
    <t xml:space="preserve">    734 - Ústredné kúrenie - armatúry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</si>
  <si>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</si>
  <si>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</si>
  <si>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</si>
  <si>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</si>
  <si>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</si>
  <si>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</si>
  <si>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</si>
  <si>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</si>
  <si>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</si>
  <si>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</si>
  <si>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</si>
  <si>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</si>
  <si>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</si>
  <si>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</si>
  <si>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</si>
  <si>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</si>
  <si>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</si>
  <si>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113107132.S</t>
  </si>
  <si>
    <t>Odstránenie krytu v ploche do 200 m2 z betónu prostého, hr. vrstvy 150 do 300 mm,  -0,50000t</t>
  </si>
  <si>
    <t>m2</t>
  </si>
  <si>
    <t>4</t>
  </si>
  <si>
    <t>2</t>
  </si>
  <si>
    <t>-412872505</t>
  </si>
  <si>
    <t>132201202.S</t>
  </si>
  <si>
    <t>Výkop ryhy šírky 600-2000mm horn.3 od 100 do 1000 m3</t>
  </si>
  <si>
    <t>m3</t>
  </si>
  <si>
    <t>544273907</t>
  </si>
  <si>
    <t>3</t>
  </si>
  <si>
    <t>132201209.S</t>
  </si>
  <si>
    <t>Príplatok k cenám za lepivosť pri hĺbení rýh š. nad 600 do 2 000 mm zapaž. i nezapažených, s urovnaním dna v hornine 3</t>
  </si>
  <si>
    <t>-1734341296</t>
  </si>
  <si>
    <t>161101601.S</t>
  </si>
  <si>
    <t>Vytiahnutie výkopku z priestoru pod základmi z horn. 1-4 z hĺbky nad 1 do 2 m</t>
  </si>
  <si>
    <t>-693801830</t>
  </si>
  <si>
    <t>5</t>
  </si>
  <si>
    <t>162501122.S</t>
  </si>
  <si>
    <t>Vodorovné premiestnenie výkopku po spevnenej ceste z horniny tr.1-4, nad 100 do 1000 m3 na vzdialenosť do 3000 m</t>
  </si>
  <si>
    <t>1820474364</t>
  </si>
  <si>
    <t>6</t>
  </si>
  <si>
    <t>167101102.S</t>
  </si>
  <si>
    <t>Nakladanie neuľahnutého výkopku z hornín tr.1-4 nad 100 do 1000 m3</t>
  </si>
  <si>
    <t>1157520277</t>
  </si>
  <si>
    <t>7</t>
  </si>
  <si>
    <t>171201202.S</t>
  </si>
  <si>
    <t>Uloženie sypaniny na skládky nad 100 do 1000 m3</t>
  </si>
  <si>
    <t>-1812539269</t>
  </si>
  <si>
    <t>8</t>
  </si>
  <si>
    <t>174101002.S</t>
  </si>
  <si>
    <t>Zásyp sypaninou so zhutnením jám, šachiet, rýh, zárezov alebo okolo objektov nad 100 do 1000 m3</t>
  </si>
  <si>
    <t>727231910</t>
  </si>
  <si>
    <t>9</t>
  </si>
  <si>
    <t>175101102.S</t>
  </si>
  <si>
    <t>Obsyp potrubia sypaninou z vhodných hornín 1 až 4 s prehodením sypaniny</t>
  </si>
  <si>
    <t>1103886313</t>
  </si>
  <si>
    <t>Vodorovné konštrukcie</t>
  </si>
  <si>
    <t>10</t>
  </si>
  <si>
    <t>451541111.S</t>
  </si>
  <si>
    <t>Lôžko pod potrubie, stoky a drobné objekty, v otvorenom výkope zo štrkodrvy 0-63 mm</t>
  </si>
  <si>
    <t>552675692</t>
  </si>
  <si>
    <t>11</t>
  </si>
  <si>
    <t>M</t>
  </si>
  <si>
    <t>583310002700.S</t>
  </si>
  <si>
    <t>Štrkopiesok frakcia 0-8 mm</t>
  </si>
  <si>
    <t>t</t>
  </si>
  <si>
    <t>-1389073032</t>
  </si>
  <si>
    <t>Rúrové vedenie</t>
  </si>
  <si>
    <t>17</t>
  </si>
  <si>
    <t>871171056.S</t>
  </si>
  <si>
    <t>Montáž vodovodného potrubia z dvojvsrtvového PE 100 SDR17/PN10 zváraných natupo D 32x2,0 mm</t>
  </si>
  <si>
    <t>m</t>
  </si>
  <si>
    <t>1670722631</t>
  </si>
  <si>
    <t>18</t>
  </si>
  <si>
    <t>286130030700.S</t>
  </si>
  <si>
    <t>Rúra HDPE na vodu PE100 PN10 SDR17 32x2x100 m</t>
  </si>
  <si>
    <t>-628032736</t>
  </si>
  <si>
    <t>19</t>
  </si>
  <si>
    <t>871221062.S</t>
  </si>
  <si>
    <t>Montáž vodovodného potrubia z dvojvsrtvového PE 100 SDR17/PN10 zváraných natupo D 63x3,8 mm</t>
  </si>
  <si>
    <t>-1991109133</t>
  </si>
  <si>
    <t>286130031000.S</t>
  </si>
  <si>
    <t>Rúra HDPE na vodu PE100 PN10 SDR17 63x3,8x100 m</t>
  </si>
  <si>
    <t>-772314603</t>
  </si>
  <si>
    <t>21</t>
  </si>
  <si>
    <t>286530020400.S</t>
  </si>
  <si>
    <t>Koleno 90° na tupo PE 100, na vodu, plyn a kanalizáciu, SDR 11 D 63 mm</t>
  </si>
  <si>
    <t>ks</t>
  </si>
  <si>
    <t>-624628371</t>
  </si>
  <si>
    <t>14</t>
  </si>
  <si>
    <t>871324004.S</t>
  </si>
  <si>
    <t>Montáž kanalizačného PP potrubia hladkého plnostenného SN 10 DN 150</t>
  </si>
  <si>
    <t>1868673450</t>
  </si>
  <si>
    <t>15</t>
  </si>
  <si>
    <t>286140001200.S</t>
  </si>
  <si>
    <t>Rúra hladká PP pre gravitačnú kanalizáciu DN 160, SN 10, dĺ. 5 m</t>
  </si>
  <si>
    <t>-537073709</t>
  </si>
  <si>
    <t>22</t>
  </si>
  <si>
    <t>891211111.S</t>
  </si>
  <si>
    <t>Montáž vodovodného posúvača s osadením zemnej súpravy (bez poklopov) DN 50</t>
  </si>
  <si>
    <t>1394355385</t>
  </si>
  <si>
    <t>23</t>
  </si>
  <si>
    <t>422210001600.S</t>
  </si>
  <si>
    <t>Zemná súprava posúvačová Y 1020 D 50 mm</t>
  </si>
  <si>
    <t>-120677943</t>
  </si>
  <si>
    <t>25</t>
  </si>
  <si>
    <t>892233111.S</t>
  </si>
  <si>
    <t>Preplach a dezinfekcia vodovodného potrubia DN od 40 do 70</t>
  </si>
  <si>
    <t>1168496069</t>
  </si>
  <si>
    <t>24</t>
  </si>
  <si>
    <t>892241111.S</t>
  </si>
  <si>
    <t>Ostatné práce na rúrovom vedení, tlakové skúšky vodovodného potrubia DN do 80</t>
  </si>
  <si>
    <t>629428120</t>
  </si>
  <si>
    <t>16</t>
  </si>
  <si>
    <t>892311000.S</t>
  </si>
  <si>
    <t>Skúška tesnosti kanalizácie D 150 mm</t>
  </si>
  <si>
    <t>-370344889</t>
  </si>
  <si>
    <t>26</t>
  </si>
  <si>
    <t>892372111.S</t>
  </si>
  <si>
    <t>Zabezpečenie koncov vodovodného potrubia pri tlakových skúškach DN do 300</t>
  </si>
  <si>
    <t>-1531600249</t>
  </si>
  <si>
    <t>27</t>
  </si>
  <si>
    <t>899721131.S</t>
  </si>
  <si>
    <t>Označenie vodovodného potrubia bielou výstražnou fóliou</t>
  </si>
  <si>
    <t>1793276973</t>
  </si>
  <si>
    <t>37</t>
  </si>
  <si>
    <t>899721132.S</t>
  </si>
  <si>
    <t>Označenie kanalizačného potrubia hnedou výstražnou fóliou</t>
  </si>
  <si>
    <t>2120858204</t>
  </si>
  <si>
    <t>PSV</t>
  </si>
  <si>
    <t>Práce a dodávky PSV</t>
  </si>
  <si>
    <t>713</t>
  </si>
  <si>
    <t>Izolácie tepelné</t>
  </si>
  <si>
    <t>28</t>
  </si>
  <si>
    <t>713482122.S</t>
  </si>
  <si>
    <t>Montáž trubíc z PE, hr.15-20 mm,vnút.priemer 39-70 mm</t>
  </si>
  <si>
    <t>-310056129</t>
  </si>
  <si>
    <t>29</t>
  </si>
  <si>
    <t>283310004500.S</t>
  </si>
  <si>
    <t>Izolačná PE trubica dxhr. 15x20 mm, nadrezaná, na izolovanie rozvodov vody, kúrenia, zdravotechniky</t>
  </si>
  <si>
    <t>32</t>
  </si>
  <si>
    <t>1180474330</t>
  </si>
  <si>
    <t>30</t>
  </si>
  <si>
    <t>283310004800.S</t>
  </si>
  <si>
    <t>Izolačná PE trubica dxhr. 28x20 mm, nadrezaná, na izolovanie rozvodov vody, kúrenia, zdravotechniky</t>
  </si>
  <si>
    <t>1152044941</t>
  </si>
  <si>
    <t>31</t>
  </si>
  <si>
    <t>283310005200.S</t>
  </si>
  <si>
    <t>Izolačná PE trubica dxhr. 54x20 mm, nadrezaná, na izolovanie rozvodov vody, kúrenia, zdravotechniky</t>
  </si>
  <si>
    <t>-2093032107</t>
  </si>
  <si>
    <t>721</t>
  </si>
  <si>
    <t>Zdravotechnika - vnútorná kanalizácia</t>
  </si>
  <si>
    <t>35</t>
  </si>
  <si>
    <t>721171109.S</t>
  </si>
  <si>
    <t>Potrubie z PVC - U odpadové ležaté hrdlové D 110 mm</t>
  </si>
  <si>
    <t>776985654</t>
  </si>
  <si>
    <t>36</t>
  </si>
  <si>
    <t>721171110.S</t>
  </si>
  <si>
    <t>Potrubie z PVC - U odpadové ležaté hrdlové D 125 mm</t>
  </si>
  <si>
    <t>-627005073</t>
  </si>
  <si>
    <t>34</t>
  </si>
  <si>
    <t>721173205.S</t>
  </si>
  <si>
    <t>Potrubie z PVC - U odpadné pripájacie D 50 mm</t>
  </si>
  <si>
    <t>1757173920</t>
  </si>
  <si>
    <t>38</t>
  </si>
  <si>
    <t>721194105.S</t>
  </si>
  <si>
    <t>Zriadenie prípojky na potrubí vyvedenie a upevnenie odpadových výpustiek D 50 mm</t>
  </si>
  <si>
    <t>1716970842</t>
  </si>
  <si>
    <t>39</t>
  </si>
  <si>
    <t>721290111.S</t>
  </si>
  <si>
    <t>Ostatné - skúška tesnosti kanalizácie v objektoch vodou do DN 125</t>
  </si>
  <si>
    <t>-794337889</t>
  </si>
  <si>
    <t>722</t>
  </si>
  <si>
    <t>Zdravotechnika - vnútorný vodovod</t>
  </si>
  <si>
    <t>43</t>
  </si>
  <si>
    <t>722190401.S</t>
  </si>
  <si>
    <t>Vyvedenie a upevnenie výpustky DN 15</t>
  </si>
  <si>
    <t>1715997080</t>
  </si>
  <si>
    <t>44</t>
  </si>
  <si>
    <t>722220111.S</t>
  </si>
  <si>
    <t>Montáž armatúry závitovej s jedným závitom, nástenka pre výtokový ventil G 1/2</t>
  </si>
  <si>
    <t>2031930721</t>
  </si>
  <si>
    <t>53</t>
  </si>
  <si>
    <t>722221010.S</t>
  </si>
  <si>
    <t>Montáž guľového kohúta závitového priameho pre vodu G 1/2</t>
  </si>
  <si>
    <t>-180272590</t>
  </si>
  <si>
    <t>54</t>
  </si>
  <si>
    <t>551110004900.S</t>
  </si>
  <si>
    <t>Guľový uzáver pre vodu 1/2", niklovaná mosadz</t>
  </si>
  <si>
    <t>1772913814</t>
  </si>
  <si>
    <t>45</t>
  </si>
  <si>
    <t>722221015.S</t>
  </si>
  <si>
    <t>Montáž guľového kohúta závitového priameho pre vodu G 3/4</t>
  </si>
  <si>
    <t>1864650568</t>
  </si>
  <si>
    <t>46</t>
  </si>
  <si>
    <t>551110005000.S</t>
  </si>
  <si>
    <t>Guľový uzáver pre vodu 3/4", niklovaná mosadz</t>
  </si>
  <si>
    <t>1643815602</t>
  </si>
  <si>
    <t>47</t>
  </si>
  <si>
    <t>722221020.S</t>
  </si>
  <si>
    <t>Montáž guľového kohúta závitového priameho pre vodu G 1</t>
  </si>
  <si>
    <t>-1796651116</t>
  </si>
  <si>
    <t>48</t>
  </si>
  <si>
    <t>551110005100.S</t>
  </si>
  <si>
    <t>Guľový uzáver pre vodu 1", niklovaná mosadz</t>
  </si>
  <si>
    <t>326181678</t>
  </si>
  <si>
    <t>49</t>
  </si>
  <si>
    <t>722221030.S</t>
  </si>
  <si>
    <t>Montáž guľového kohúta závitového priameho pre vodu G 6/4</t>
  </si>
  <si>
    <t>1438655836</t>
  </si>
  <si>
    <t>50</t>
  </si>
  <si>
    <t>551110005900.S</t>
  </si>
  <si>
    <t>Guľový uzáver pre vodu 6/4", niklovaná mosadz</t>
  </si>
  <si>
    <t>-1254011531</t>
  </si>
  <si>
    <t>68</t>
  </si>
  <si>
    <t>722221035.S</t>
  </si>
  <si>
    <t>Montáž guľového kohúta závitového priameho pre vodu G 2</t>
  </si>
  <si>
    <t>-970345919</t>
  </si>
  <si>
    <t>69</t>
  </si>
  <si>
    <t>551110006000.S</t>
  </si>
  <si>
    <t>Guľový uzáver pre vodu 2", niklovaná mosadz</t>
  </si>
  <si>
    <t>792400614</t>
  </si>
  <si>
    <t>70</t>
  </si>
  <si>
    <t>722221082.S</t>
  </si>
  <si>
    <t>Montáž guľového kohúta vypúšťacieho závitového G 1/2</t>
  </si>
  <si>
    <t>-1244259287</t>
  </si>
  <si>
    <t>73</t>
  </si>
  <si>
    <t>551110011600.S</t>
  </si>
  <si>
    <t>Guľový uzáver záhradný, 1/2" - 3/4" M, d 15 mm, páčka, niklovaná mosadz</t>
  </si>
  <si>
    <t>1833876672</t>
  </si>
  <si>
    <t>71</t>
  </si>
  <si>
    <t>551110011200.S</t>
  </si>
  <si>
    <t>Guľový uzáver vypúšťací s páčkou, 1/2" M, mosadz</t>
  </si>
  <si>
    <t>-1287814402</t>
  </si>
  <si>
    <t>72</t>
  </si>
  <si>
    <t>722221083.S</t>
  </si>
  <si>
    <t>Montáž guľového kohúta vypúšťacieho závitového G 3/4</t>
  </si>
  <si>
    <t>910096833</t>
  </si>
  <si>
    <t>74</t>
  </si>
  <si>
    <t>722221175.S</t>
  </si>
  <si>
    <t>Montáž poistného ventilu závitového pre vodu G 3/4</t>
  </si>
  <si>
    <t>-1807847956</t>
  </si>
  <si>
    <t>80</t>
  </si>
  <si>
    <t>CP</t>
  </si>
  <si>
    <t>vodomerná šachta 1500/1400/1800</t>
  </si>
  <si>
    <t>kpl</t>
  </si>
  <si>
    <t>437837997</t>
  </si>
  <si>
    <t>81</t>
  </si>
  <si>
    <t>CP1</t>
  </si>
  <si>
    <t>Žlab do podlahy 2000mm</t>
  </si>
  <si>
    <t>-1862368485</t>
  </si>
  <si>
    <t>82</t>
  </si>
  <si>
    <t>CP2</t>
  </si>
  <si>
    <t>Žlab do podlahy 3000mm</t>
  </si>
  <si>
    <t>1956417463</t>
  </si>
  <si>
    <t>83</t>
  </si>
  <si>
    <t>CP3</t>
  </si>
  <si>
    <t>Vodomer DN32</t>
  </si>
  <si>
    <t>307534040</t>
  </si>
  <si>
    <t>84</t>
  </si>
  <si>
    <t>CP4</t>
  </si>
  <si>
    <t xml:space="preserve">Potrubie z rúr plasthliníkových Wavín K 5 Dxt 20,0 </t>
  </si>
  <si>
    <t>2138815131</t>
  </si>
  <si>
    <t>85</t>
  </si>
  <si>
    <t>CP5</t>
  </si>
  <si>
    <t>Potrubie z rúr plasthliníkových Wavín K 5 Dxt 25,0</t>
  </si>
  <si>
    <t>-327377037</t>
  </si>
  <si>
    <t>75</t>
  </si>
  <si>
    <t>551210021600.S</t>
  </si>
  <si>
    <t>Ventil poistný pre kúrenie 3/4”, PN 10, mosadz</t>
  </si>
  <si>
    <t>1974749861</t>
  </si>
  <si>
    <t>51</t>
  </si>
  <si>
    <t>722221270.S</t>
  </si>
  <si>
    <t>Montáž spätného ventilu závitového G 3/4</t>
  </si>
  <si>
    <t>-1135152801</t>
  </si>
  <si>
    <t>52</t>
  </si>
  <si>
    <t>551110016600.S</t>
  </si>
  <si>
    <t>Spätný ventil kontrolovateľný, 3/4" FF, PN 16, mosadz, disk plast</t>
  </si>
  <si>
    <t>1585661981</t>
  </si>
  <si>
    <t>57</t>
  </si>
  <si>
    <t>722260924.S</t>
  </si>
  <si>
    <t>Spätná montáž vodomera závitového, rúrky oceľové G 5/4</t>
  </si>
  <si>
    <t>-699041495</t>
  </si>
  <si>
    <t>58</t>
  </si>
  <si>
    <t>722290226.S</t>
  </si>
  <si>
    <t>Tlaková skúška vodovodného potrubia závitového do DN 50</t>
  </si>
  <si>
    <t>-849928297</t>
  </si>
  <si>
    <t>59</t>
  </si>
  <si>
    <t>722290234.S</t>
  </si>
  <si>
    <t>Prepláchnutie a dezinfekcia vodovodného potrubia do DN 80</t>
  </si>
  <si>
    <t>1208898479</t>
  </si>
  <si>
    <t>725</t>
  </si>
  <si>
    <t>Zdravotechnika - zariaďovacie predmety</t>
  </si>
  <si>
    <t>60</t>
  </si>
  <si>
    <t>725219201.S</t>
  </si>
  <si>
    <t>Montáž umývadla keramického na konzoly, bez výtokovej armatúry</t>
  </si>
  <si>
    <t>4605832</t>
  </si>
  <si>
    <t>61</t>
  </si>
  <si>
    <t>642110004300.S</t>
  </si>
  <si>
    <t>Umývadlo keramické bežný typ</t>
  </si>
  <si>
    <t>830317006</t>
  </si>
  <si>
    <t>78</t>
  </si>
  <si>
    <t>725413102.S</t>
  </si>
  <si>
    <t>Montáž žľabu oceľového alebo liatinového jednoduchého na konzolách 2000 mm pre 2 batérie</t>
  </si>
  <si>
    <t>804332752</t>
  </si>
  <si>
    <t>77</t>
  </si>
  <si>
    <t>725413103.S</t>
  </si>
  <si>
    <t>Montáž žľabu oceľového alebo liatinového jednoduchého na konzolách 3000 mm pre 2 batérie</t>
  </si>
  <si>
    <t>1578487139</t>
  </si>
  <si>
    <t>79</t>
  </si>
  <si>
    <t>725413104.S</t>
  </si>
  <si>
    <t>Montáž žľabu oceľového alebo liatinového jednoduchého na konzolách 4000 mm pre 2 batérie</t>
  </si>
  <si>
    <t>1690031816</t>
  </si>
  <si>
    <t>62</t>
  </si>
  <si>
    <t>725819402.S</t>
  </si>
  <si>
    <t>Montáž ventilu bez pripojovacej rúrky G 1/2</t>
  </si>
  <si>
    <t>-592897400</t>
  </si>
  <si>
    <t>63</t>
  </si>
  <si>
    <t>551110020000</t>
  </si>
  <si>
    <t>Guľový ventil rohový, 1/2" - 1/2", s filtrom, bez matice, chrómovaná mosadz, IVAR.ART.230</t>
  </si>
  <si>
    <t>1082623158</t>
  </si>
  <si>
    <t>64</t>
  </si>
  <si>
    <t>725829601.S</t>
  </si>
  <si>
    <t>Montáž batérie umývadlovej a drezovej stojankovej, pákovej alebo klasickej s mechanickým ovládaním</t>
  </si>
  <si>
    <t>1914851886</t>
  </si>
  <si>
    <t>65</t>
  </si>
  <si>
    <t>551450003800.S</t>
  </si>
  <si>
    <t>Batéria umývadlová stojanková páková</t>
  </si>
  <si>
    <t>1599156732</t>
  </si>
  <si>
    <t>66</t>
  </si>
  <si>
    <t>725869340.S</t>
  </si>
  <si>
    <t>Montáž zápachovej uzávierky pre zariaďovacie predmety, sprchovej do D 50 mm</t>
  </si>
  <si>
    <t>1895291427</t>
  </si>
  <si>
    <t>67</t>
  </si>
  <si>
    <t>551620006100</t>
  </si>
  <si>
    <t>Zápachová uzávierka kolenová uzatvárateľný pre umývadlá, d 50 mm, G 1 1/2" x 1 1/4", biela, s blokovaním spätného toku, vodorovný odtok, plast, GEBERIT</t>
  </si>
  <si>
    <t>-558783964</t>
  </si>
  <si>
    <t>732</t>
  </si>
  <si>
    <t>Ústredné kúrenie - strojovne</t>
  </si>
  <si>
    <t>732219210.S</t>
  </si>
  <si>
    <t>Montáž zásobníkového ohrievača vody pre ohrev pitnej vody v spojení s kotlami objem 160-200 l</t>
  </si>
  <si>
    <t>-572628250</t>
  </si>
  <si>
    <t>40</t>
  </si>
  <si>
    <t>1676915451</t>
  </si>
  <si>
    <t>41</t>
  </si>
  <si>
    <t>286130030900.S</t>
  </si>
  <si>
    <t>Rúra HDPE na vodu PE100 PN10 SDR17 50x3,0x100 m</t>
  </si>
  <si>
    <t>-1031144035</t>
  </si>
  <si>
    <t>42</t>
  </si>
  <si>
    <t>2064098626</t>
  </si>
  <si>
    <t>33</t>
  </si>
  <si>
    <t>484380001600.S</t>
  </si>
  <si>
    <t>Ohrievač zásobníkový na ohrev pitnej vody, objem 200 l</t>
  </si>
  <si>
    <t>-1705280077</t>
  </si>
  <si>
    <t>734</t>
  </si>
  <si>
    <t>Ústredné kúrenie - armatúry</t>
  </si>
  <si>
    <t>76</t>
  </si>
  <si>
    <t>734424934.S</t>
  </si>
  <si>
    <t>Prípojka tlakomera s metrickým závitom DN 20</t>
  </si>
  <si>
    <t>-1535683558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</si>
</sst>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23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46464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</fonts>
  <fills count="3">
    <fill>
      <patternFill patternType="none"/>
    </fill>
    <fill>
      <patternFill patternType="gray125"/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13" fillId="0" borderId="0" xfId="0" applyFont="1" applyAlignment="1">
      <alignment horizontal="left" vertical="center"/>
    </xf>
    <xf numFmtId="0" fontId="0" fillId="2" borderId="7" xfId="0" applyFill="1" applyBorder="1" applyAlignment="1">
      <alignment vertical="center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16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4" fontId="1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64" fontId="1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2" borderId="0" xfId="0" applyFill="1" applyAlignment="1">
      <alignment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center" vertical="center"/>
    </xf>
    <xf numFmtId="4" fontId="4" fillId="2" borderId="7" xfId="0" applyNumberFormat="1" applyFon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20" xfId="0" applyFont="1" applyBorder="1" applyAlignment="1">
      <alignment horizontal="left" vertical="center"/>
    </xf>
    <xf numFmtId="0" fontId="5" fillId="0" borderId="20" xfId="0" applyFont="1" applyBorder="1" applyAlignment="1">
      <alignment vertical="center"/>
    </xf>
    <xf numFmtId="4" fontId="5" fillId="0" borderId="20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4" fontId="16" fillId="0" borderId="0" xfId="0" applyNumberFormat="1" applyFont="1"/>
    <xf numFmtId="166" fontId="19" fillId="0" borderId="12" xfId="0" applyNumberFormat="1" applyFont="1" applyBorder="1"/>
    <xf numFmtId="166" fontId="19" fillId="0" borderId="13" xfId="0" applyNumberFormat="1" applyFont="1" applyBorder="1"/>
    <xf numFmtId="4" fontId="20" fillId="0" borderId="0" xfId="0" applyNumberFormat="1" applyFont="1" applyAlignment="1">
      <alignment vertical="center"/>
    </xf>
    <xf numFmtId="0" fontId="7" fillId="0" borderId="3" xfId="0" applyFont="1" applyBorder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7" fillId="0" borderId="14" xfId="0" applyFont="1" applyBorder="1"/>
    <xf numFmtId="166" fontId="7" fillId="0" borderId="0" xfId="0" applyNumberFormat="1" applyFont="1"/>
    <xf numFmtId="166" fontId="7" fillId="0" borderId="15" xfId="0" applyNumberFormat="1" applyFont="1" applyBorder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14" fillId="0" borderId="22" xfId="0" applyFont="1" applyBorder="1" applyAlignment="1">
      <alignment horizontal="center" vertical="center"/>
    </xf>
    <xf numFmtId="49" fontId="14" fillId="0" borderId="22" xfId="0" applyNumberFormat="1" applyFont="1" applyBorder="1" applyAlignment="1">
      <alignment horizontal="left" vertical="center" wrapText="1"/>
    </xf>
    <xf numFmtId="0" fontId="14" fillId="0" borderId="22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center" vertical="center" wrapText="1"/>
    </xf>
    <xf numFmtId="167" fontId="14" fillId="0" borderId="22" xfId="0" applyNumberFormat="1" applyFont="1" applyBorder="1" applyAlignment="1">
      <alignment vertical="center"/>
    </xf>
    <xf numFmtId="4" fontId="14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15" fillId="0" borderId="14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166" fontId="15" fillId="0" borderId="0" xfId="0" applyNumberFormat="1" applyFont="1" applyAlignment="1">
      <alignment vertical="center"/>
    </xf>
    <xf numFmtId="166" fontId="15" fillId="0" borderId="15" xfId="0" applyNumberFormat="1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1" fillId="0" borderId="22" xfId="0" applyFont="1" applyBorder="1" applyAlignment="1">
      <alignment horizontal="center" vertical="center"/>
    </xf>
    <xf numFmtId="49" fontId="21" fillId="0" borderId="22" xfId="0" applyNumberFormat="1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center" vertical="center" wrapText="1"/>
    </xf>
    <xf numFmtId="167" fontId="21" fillId="0" borderId="22" xfId="0" applyNumberFormat="1" applyFont="1" applyBorder="1" applyAlignment="1">
      <alignment vertical="center"/>
    </xf>
    <xf numFmtId="4" fontId="21" fillId="0" borderId="22" xfId="0" applyNumberFormat="1" applyFont="1" applyBorder="1" applyAlignment="1">
      <alignment vertical="center"/>
    </xf>
    <xf numFmtId="0" fontId="22" fillId="0" borderId="22" xfId="0" applyFont="1" applyBorder="1" applyAlignment="1">
      <alignment vertical="center"/>
    </xf>
    <xf numFmtId="0" fontId="22" fillId="0" borderId="3" xfId="0" applyFont="1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15" fillId="0" borderId="19" xfId="0" applyFont="1" applyBorder="1" applyAlignment="1">
      <alignment horizontal="left" vertical="center"/>
    </xf>
    <xf numFmtId="0" fontId="15" fillId="0" borderId="20" xfId="0" applyFont="1" applyBorder="1" applyAlignment="1">
      <alignment horizontal="center" vertical="center"/>
    </xf>
    <xf numFmtId="166" fontId="15" fillId="0" borderId="20" xfId="0" applyNumberFormat="1" applyFont="1" applyBorder="1" applyAlignment="1">
      <alignment vertical="center"/>
    </xf>
    <xf numFmtId="166" fontId="15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</cellXfs>
  <cellStyles count="1"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M220"/>
  <sheetViews>
    <sheetView showGridLines="0" tabSelected="1" workbookViewId="0">
      <selection activeCell="X21" sqref="X21"/>
    </sheetView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hidden="1" customWidth="1"/>
    <col min="10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2:46" ht="11.25" x14ac:dyDescent="0.2"/>
    <row r="2" spans="2:46" ht="36.950000000000003" customHeight="1" x14ac:dyDescent="0.2"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AT2" s="7" t="s">
        <v>43</v>
      </c>
    </row>
    <row r="3" spans="2:46" ht="6.95" customHeight="1" x14ac:dyDescent="0.2">
      <c r="B3" s="8"/>
      <c r="C3" s="9"/>
      <c r="D3" s="9"/>
      <c r="E3" s="9"/>
      <c r="F3" s="9"/>
      <c r="G3" s="9"/>
      <c r="H3" s="9"/>
      <c r="I3" s="9"/>
      <c r="J3" s="9"/>
      <c r="K3" s="9"/>
      <c r="L3" s="10"/>
      <c r="AT3" s="7" t="s">
        <v>41</v>
      </c>
    </row>
    <row r="4" spans="2:46" ht="24.95" customHeight="1" x14ac:dyDescent="0.2">
      <c r="B4" s="10"/>
      <c r="D4" s="11" t="s">
        <v>44</v>
      </c>
      <c r="L4" s="10"/>
      <c r="M4" s="36" t="s">
        <v>3</v>
      </c>
      <c r="AT4" s="7" t="s">
        <v>1</v>
      </c>
    </row>
    <row r="5" spans="2:46" ht="6.95" customHeight="1" x14ac:dyDescent="0.2">
      <c r="B5" s="10"/>
      <c r="L5" s="10"/>
    </row>
    <row r="6" spans="2:46" ht="12" customHeight="1" x14ac:dyDescent="0.2">
      <c r="B6" s="10"/>
      <c r="D6" s="13" t="s">
        <v>4</v>
      </c>
      <c r="L6" s="10"/>
    </row>
    <row r="7" spans="2:46" ht="26.25" customHeight="1" x14ac:dyDescent="0.2">
      <c r="B7" s="10"/>
      <c r="E7" s="114" t="e">
        <f>#REF!</f>
        <v>#REF!</v>
      </c>
      <c r="F7" s="115"/>
      <c r="G7" s="115"/>
      <c r="H7" s="115"/>
      <c r="L7" s="10"/>
    </row>
    <row r="8" spans="2:46" s="1" customFormat="1" ht="12" customHeight="1" x14ac:dyDescent="0.2">
      <c r="B8" s="15"/>
      <c r="D8" s="13" t="s">
        <v>45</v>
      </c>
      <c r="L8" s="15"/>
    </row>
    <row r="9" spans="2:46" s="1" customFormat="1" ht="16.5" customHeight="1" x14ac:dyDescent="0.2">
      <c r="B9" s="15"/>
      <c r="E9" s="113" t="s">
        <v>46</v>
      </c>
      <c r="F9" s="116"/>
      <c r="G9" s="116"/>
      <c r="H9" s="116"/>
      <c r="L9" s="15"/>
    </row>
    <row r="10" spans="2:46" s="1" customFormat="1" ht="11.25" x14ac:dyDescent="0.2">
      <c r="B10" s="15"/>
      <c r="L10" s="15"/>
    </row>
    <row r="11" spans="2:46" s="1" customFormat="1" ht="12" customHeight="1" x14ac:dyDescent="0.2">
      <c r="B11" s="15"/>
      <c r="D11" s="13" t="s">
        <v>5</v>
      </c>
      <c r="F11" s="12" t="s">
        <v>0</v>
      </c>
      <c r="I11" s="13" t="s">
        <v>6</v>
      </c>
      <c r="J11" s="12" t="s">
        <v>0</v>
      </c>
      <c r="L11" s="15"/>
    </row>
    <row r="12" spans="2:46" s="1" customFormat="1" ht="12" customHeight="1" x14ac:dyDescent="0.2">
      <c r="B12" s="15"/>
      <c r="D12" s="13" t="s">
        <v>7</v>
      </c>
      <c r="F12" s="12" t="s">
        <v>8</v>
      </c>
      <c r="I12" s="13" t="s">
        <v>9</v>
      </c>
      <c r="J12" s="26" t="e">
        <f>#REF!</f>
        <v>#REF!</v>
      </c>
      <c r="L12" s="15"/>
    </row>
    <row r="13" spans="2:46" s="1" customFormat="1" ht="10.9" customHeight="1" x14ac:dyDescent="0.2">
      <c r="B13" s="15"/>
      <c r="L13" s="15"/>
    </row>
    <row r="14" spans="2:46" s="1" customFormat="1" ht="12" customHeight="1" x14ac:dyDescent="0.2">
      <c r="B14" s="15"/>
      <c r="D14" s="13" t="s">
        <v>10</v>
      </c>
      <c r="I14" s="13" t="s">
        <v>11</v>
      </c>
      <c r="J14" s="12" t="s">
        <v>0</v>
      </c>
      <c r="L14" s="15"/>
    </row>
    <row r="15" spans="2:46" s="1" customFormat="1" ht="18" customHeight="1" x14ac:dyDescent="0.2">
      <c r="B15" s="15"/>
      <c r="E15" s="12" t="s">
        <v>12</v>
      </c>
      <c r="I15" s="13" t="s">
        <v>13</v>
      </c>
      <c r="J15" s="12" t="s">
        <v>0</v>
      </c>
      <c r="L15" s="15"/>
    </row>
    <row r="16" spans="2:46" s="1" customFormat="1" ht="6.95" customHeight="1" x14ac:dyDescent="0.2">
      <c r="B16" s="15"/>
      <c r="L16" s="15"/>
    </row>
    <row r="17" spans="2:12" s="1" customFormat="1" ht="12" customHeight="1" x14ac:dyDescent="0.2">
      <c r="B17" s="15"/>
      <c r="D17" s="13" t="s">
        <v>14</v>
      </c>
      <c r="I17" s="13" t="s">
        <v>11</v>
      </c>
      <c r="J17" s="12" t="e">
        <f>#REF!</f>
        <v>#REF!</v>
      </c>
      <c r="L17" s="15"/>
    </row>
    <row r="18" spans="2:12" s="1" customFormat="1" ht="18" customHeight="1" x14ac:dyDescent="0.2">
      <c r="B18" s="15"/>
      <c r="E18" s="110" t="e">
        <f>#REF!</f>
        <v>#REF!</v>
      </c>
      <c r="F18" s="110"/>
      <c r="G18" s="110"/>
      <c r="H18" s="110"/>
      <c r="I18" s="13" t="s">
        <v>13</v>
      </c>
      <c r="J18" s="12" t="e">
        <f>#REF!</f>
        <v>#REF!</v>
      </c>
      <c r="L18" s="15"/>
    </row>
    <row r="19" spans="2:12" s="1" customFormat="1" ht="6.95" customHeight="1" x14ac:dyDescent="0.2">
      <c r="B19" s="15"/>
      <c r="L19" s="15"/>
    </row>
    <row r="20" spans="2:12" s="1" customFormat="1" ht="12" customHeight="1" x14ac:dyDescent="0.2">
      <c r="B20" s="15"/>
      <c r="D20" s="13" t="s">
        <v>15</v>
      </c>
      <c r="I20" s="13" t="s">
        <v>11</v>
      </c>
      <c r="J20" s="12" t="e">
        <f>IF(#REF!="","",#REF!)</f>
        <v>#REF!</v>
      </c>
      <c r="L20" s="15"/>
    </row>
    <row r="21" spans="2:12" s="1" customFormat="1" ht="18" customHeight="1" x14ac:dyDescent="0.2">
      <c r="B21" s="15"/>
      <c r="E21" s="12" t="e">
        <f>IF(#REF!="","",#REF!)</f>
        <v>#REF!</v>
      </c>
      <c r="I21" s="13" t="s">
        <v>13</v>
      </c>
      <c r="J21" s="12" t="e">
        <f>IF(#REF!="","",#REF!)</f>
        <v>#REF!</v>
      </c>
      <c r="L21" s="15"/>
    </row>
    <row r="22" spans="2:12" s="1" customFormat="1" ht="6.95" customHeight="1" x14ac:dyDescent="0.2">
      <c r="B22" s="15"/>
      <c r="L22" s="15"/>
    </row>
    <row r="23" spans="2:12" s="1" customFormat="1" ht="12" customHeight="1" x14ac:dyDescent="0.2">
      <c r="B23" s="15"/>
      <c r="D23" s="13" t="s">
        <v>16</v>
      </c>
      <c r="I23" s="13" t="s">
        <v>11</v>
      </c>
      <c r="J23" s="12" t="e">
        <f>IF(#REF!="","",#REF!)</f>
        <v>#REF!</v>
      </c>
      <c r="L23" s="15"/>
    </row>
    <row r="24" spans="2:12" s="1" customFormat="1" ht="18" customHeight="1" x14ac:dyDescent="0.2">
      <c r="B24" s="15"/>
      <c r="E24" s="12" t="e">
        <f>IF(#REF!="","",#REF!)</f>
        <v>#REF!</v>
      </c>
      <c r="I24" s="13" t="s">
        <v>13</v>
      </c>
      <c r="J24" s="12" t="e">
        <f>IF(#REF!="","",#REF!)</f>
        <v>#REF!</v>
      </c>
      <c r="L24" s="15"/>
    </row>
    <row r="25" spans="2:12" s="1" customFormat="1" ht="6.95" customHeight="1" x14ac:dyDescent="0.2">
      <c r="B25" s="15"/>
      <c r="L25" s="15"/>
    </row>
    <row r="26" spans="2:12" s="1" customFormat="1" ht="12" customHeight="1" x14ac:dyDescent="0.2">
      <c r="B26" s="15"/>
      <c r="D26" s="13" t="s">
        <v>17</v>
      </c>
      <c r="L26" s="15"/>
    </row>
    <row r="27" spans="2:12" s="2" customFormat="1" ht="16.5" customHeight="1" x14ac:dyDescent="0.2">
      <c r="B27" s="37"/>
      <c r="E27" s="112" t="s">
        <v>0</v>
      </c>
      <c r="F27" s="112"/>
      <c r="G27" s="112"/>
      <c r="H27" s="112"/>
      <c r="L27" s="37"/>
    </row>
    <row r="28" spans="2:12" s="1" customFormat="1" ht="6.95" customHeight="1" x14ac:dyDescent="0.2">
      <c r="B28" s="15"/>
      <c r="L28" s="15"/>
    </row>
    <row r="29" spans="2:12" s="1" customFormat="1" ht="6.95" customHeight="1" x14ac:dyDescent="0.2">
      <c r="B29" s="15"/>
      <c r="D29" s="27"/>
      <c r="E29" s="27"/>
      <c r="F29" s="27"/>
      <c r="G29" s="27"/>
      <c r="H29" s="27"/>
      <c r="I29" s="27"/>
      <c r="J29" s="27"/>
      <c r="K29" s="27"/>
      <c r="L29" s="15"/>
    </row>
    <row r="30" spans="2:12" s="1" customFormat="1" ht="25.35" customHeight="1" x14ac:dyDescent="0.2">
      <c r="B30" s="15"/>
      <c r="D30" s="38" t="s">
        <v>18</v>
      </c>
      <c r="J30" s="35">
        <f>ROUND(J127, 2)</f>
        <v>29720.65</v>
      </c>
      <c r="L30" s="15"/>
    </row>
    <row r="31" spans="2:12" s="1" customFormat="1" ht="6.95" customHeight="1" x14ac:dyDescent="0.2">
      <c r="B31" s="15"/>
      <c r="D31" s="27"/>
      <c r="E31" s="27"/>
      <c r="F31" s="27"/>
      <c r="G31" s="27"/>
      <c r="H31" s="27"/>
      <c r="I31" s="27"/>
      <c r="J31" s="27"/>
      <c r="K31" s="27"/>
      <c r="L31" s="15"/>
    </row>
    <row r="32" spans="2:12" s="1" customFormat="1" ht="14.45" customHeight="1" x14ac:dyDescent="0.2">
      <c r="B32" s="15"/>
      <c r="F32" s="17" t="s">
        <v>20</v>
      </c>
      <c r="I32" s="17" t="s">
        <v>19</v>
      </c>
      <c r="J32" s="17" t="s">
        <v>21</v>
      </c>
      <c r="L32" s="15"/>
    </row>
    <row r="33" spans="2:12" s="1" customFormat="1" ht="14.45" customHeight="1" x14ac:dyDescent="0.2">
      <c r="B33" s="15"/>
      <c r="D33" s="28" t="s">
        <v>22</v>
      </c>
      <c r="E33" s="18" t="s">
        <v>23</v>
      </c>
      <c r="F33" s="39">
        <f>ROUND((SUM(BE127:BE219)),  2)</f>
        <v>0</v>
      </c>
      <c r="G33" s="40"/>
      <c r="H33" s="40"/>
      <c r="I33" s="41">
        <v>0.2</v>
      </c>
      <c r="J33" s="39">
        <f>ROUND(((SUM(BE127:BE219))*I33),  2)</f>
        <v>0</v>
      </c>
      <c r="L33" s="15"/>
    </row>
    <row r="34" spans="2:12" s="1" customFormat="1" ht="14.45" hidden="1" customHeight="1" x14ac:dyDescent="0.2">
      <c r="B34" s="15"/>
      <c r="E34" s="18" t="s">
        <v>24</v>
      </c>
      <c r="F34" s="42">
        <f>ROUND((SUM(BF127:BF219)),  2)</f>
        <v>29720.65</v>
      </c>
      <c r="I34" s="43">
        <v>0.2</v>
      </c>
      <c r="J34" s="42">
        <f>ROUND(((SUM(BF127:BF219))*I34),  2)</f>
        <v>5944.13</v>
      </c>
      <c r="L34" s="15"/>
    </row>
    <row r="35" spans="2:12" s="1" customFormat="1" ht="14.45" hidden="1" customHeight="1" x14ac:dyDescent="0.2">
      <c r="B35" s="15"/>
      <c r="E35" s="13" t="s">
        <v>25</v>
      </c>
      <c r="F35" s="42">
        <f>ROUND((SUM(BG127:BG219)),  2)</f>
        <v>0</v>
      </c>
      <c r="I35" s="43">
        <v>0.2</v>
      </c>
      <c r="J35" s="42">
        <f>0</f>
        <v>0</v>
      </c>
      <c r="L35" s="15"/>
    </row>
    <row r="36" spans="2:12" s="1" customFormat="1" ht="14.45" hidden="1" customHeight="1" x14ac:dyDescent="0.2">
      <c r="B36" s="15"/>
      <c r="E36" s="13" t="s">
        <v>26</v>
      </c>
      <c r="F36" s="42">
        <f>ROUND((SUM(BH127:BH219)),  2)</f>
        <v>0</v>
      </c>
      <c r="I36" s="43">
        <v>0.2</v>
      </c>
      <c r="J36" s="42">
        <f>0</f>
        <v>0</v>
      </c>
      <c r="L36" s="15"/>
    </row>
    <row r="37" spans="2:12" s="1" customFormat="1" ht="14.45" hidden="1" customHeight="1" x14ac:dyDescent="0.2">
      <c r="B37" s="15"/>
      <c r="E37" s="18" t="s">
        <v>27</v>
      </c>
      <c r="F37" s="39">
        <f>ROUND((SUM(BI127:BI219)),  2)</f>
        <v>0</v>
      </c>
      <c r="G37" s="40"/>
      <c r="H37" s="40"/>
      <c r="I37" s="41">
        <v>0</v>
      </c>
      <c r="J37" s="39">
        <f>0</f>
        <v>0</v>
      </c>
      <c r="L37" s="15"/>
    </row>
    <row r="38" spans="2:12" s="1" customFormat="1" ht="6.95" customHeight="1" x14ac:dyDescent="0.2">
      <c r="B38" s="15"/>
      <c r="L38" s="15"/>
    </row>
    <row r="39" spans="2:12" s="1" customFormat="1" ht="25.35" customHeight="1" x14ac:dyDescent="0.2">
      <c r="B39" s="15"/>
      <c r="C39" s="44"/>
      <c r="D39" s="45" t="s">
        <v>28</v>
      </c>
      <c r="E39" s="29"/>
      <c r="F39" s="29"/>
      <c r="G39" s="46" t="s">
        <v>29</v>
      </c>
      <c r="H39" s="47" t="s">
        <v>30</v>
      </c>
      <c r="I39" s="29"/>
      <c r="J39" s="48">
        <f>SUM(J30:J37)</f>
        <v>35664.78</v>
      </c>
      <c r="K39" s="49"/>
      <c r="L39" s="15"/>
    </row>
    <row r="40" spans="2:12" s="1" customFormat="1" ht="14.45" customHeight="1" x14ac:dyDescent="0.2">
      <c r="B40" s="15"/>
      <c r="L40" s="15"/>
    </row>
    <row r="41" spans="2:12" ht="14.45" customHeight="1" x14ac:dyDescent="0.2">
      <c r="B41" s="10"/>
      <c r="L41" s="10"/>
    </row>
    <row r="42" spans="2:12" ht="14.45" customHeight="1" x14ac:dyDescent="0.2">
      <c r="B42" s="10"/>
      <c r="L42" s="10"/>
    </row>
    <row r="43" spans="2:12" ht="14.45" customHeight="1" x14ac:dyDescent="0.2">
      <c r="B43" s="10"/>
      <c r="L43" s="10"/>
    </row>
    <row r="44" spans="2:12" ht="14.45" customHeight="1" x14ac:dyDescent="0.2">
      <c r="B44" s="10"/>
      <c r="L44" s="10"/>
    </row>
    <row r="45" spans="2:12" ht="14.45" customHeight="1" x14ac:dyDescent="0.2">
      <c r="B45" s="10"/>
      <c r="L45" s="10"/>
    </row>
    <row r="46" spans="2:12" ht="14.45" customHeight="1" x14ac:dyDescent="0.2">
      <c r="B46" s="10"/>
      <c r="L46" s="10"/>
    </row>
    <row r="47" spans="2:12" ht="14.45" customHeight="1" x14ac:dyDescent="0.2">
      <c r="B47" s="10"/>
      <c r="L47" s="10"/>
    </row>
    <row r="48" spans="2:12" ht="14.45" customHeight="1" x14ac:dyDescent="0.2">
      <c r="B48" s="10"/>
      <c r="L48" s="10"/>
    </row>
    <row r="49" spans="2:12" ht="14.45" customHeight="1" x14ac:dyDescent="0.2">
      <c r="B49" s="10"/>
      <c r="L49" s="10"/>
    </row>
    <row r="50" spans="2:12" s="1" customFormat="1" ht="14.45" customHeight="1" x14ac:dyDescent="0.2">
      <c r="B50" s="15"/>
      <c r="D50" s="19" t="s">
        <v>31</v>
      </c>
      <c r="E50" s="20"/>
      <c r="F50" s="20"/>
      <c r="G50" s="19" t="s">
        <v>32</v>
      </c>
      <c r="H50" s="20"/>
      <c r="I50" s="20"/>
      <c r="J50" s="20"/>
      <c r="K50" s="20"/>
      <c r="L50" s="15"/>
    </row>
    <row r="51" spans="2:12" ht="11.25" x14ac:dyDescent="0.2">
      <c r="B51" s="10"/>
      <c r="L51" s="10"/>
    </row>
    <row r="52" spans="2:12" ht="11.25" x14ac:dyDescent="0.2">
      <c r="B52" s="10"/>
      <c r="L52" s="10"/>
    </row>
    <row r="53" spans="2:12" ht="11.25" x14ac:dyDescent="0.2">
      <c r="B53" s="10"/>
      <c r="L53" s="10"/>
    </row>
    <row r="54" spans="2:12" ht="11.25" x14ac:dyDescent="0.2">
      <c r="B54" s="10"/>
      <c r="L54" s="10"/>
    </row>
    <row r="55" spans="2:12" ht="11.25" x14ac:dyDescent="0.2">
      <c r="B55" s="10"/>
      <c r="L55" s="10"/>
    </row>
    <row r="56" spans="2:12" ht="11.25" x14ac:dyDescent="0.2">
      <c r="B56" s="10"/>
      <c r="L56" s="10"/>
    </row>
    <row r="57" spans="2:12" ht="11.25" x14ac:dyDescent="0.2">
      <c r="B57" s="10"/>
      <c r="L57" s="10"/>
    </row>
    <row r="58" spans="2:12" ht="11.25" x14ac:dyDescent="0.2">
      <c r="B58" s="10"/>
      <c r="L58" s="10"/>
    </row>
    <row r="59" spans="2:12" ht="11.25" x14ac:dyDescent="0.2">
      <c r="B59" s="10"/>
      <c r="L59" s="10"/>
    </row>
    <row r="60" spans="2:12" ht="11.25" x14ac:dyDescent="0.2">
      <c r="B60" s="10"/>
      <c r="L60" s="10"/>
    </row>
    <row r="61" spans="2:12" s="1" customFormat="1" ht="12.75" x14ac:dyDescent="0.2">
      <c r="B61" s="15"/>
      <c r="D61" s="21" t="s">
        <v>33</v>
      </c>
      <c r="E61" s="16"/>
      <c r="F61" s="50" t="s">
        <v>34</v>
      </c>
      <c r="G61" s="21" t="s">
        <v>33</v>
      </c>
      <c r="H61" s="16"/>
      <c r="I61" s="16"/>
      <c r="J61" s="51" t="s">
        <v>34</v>
      </c>
      <c r="K61" s="16"/>
      <c r="L61" s="15"/>
    </row>
    <row r="62" spans="2:12" ht="11.25" x14ac:dyDescent="0.2">
      <c r="B62" s="10"/>
      <c r="L62" s="10"/>
    </row>
    <row r="63" spans="2:12" ht="11.25" x14ac:dyDescent="0.2">
      <c r="B63" s="10"/>
      <c r="L63" s="10"/>
    </row>
    <row r="64" spans="2:12" ht="11.25" x14ac:dyDescent="0.2">
      <c r="B64" s="10"/>
      <c r="L64" s="10"/>
    </row>
    <row r="65" spans="2:12" s="1" customFormat="1" ht="12.75" x14ac:dyDescent="0.2">
      <c r="B65" s="15"/>
      <c r="D65" s="19" t="s">
        <v>35</v>
      </c>
      <c r="E65" s="20"/>
      <c r="F65" s="20"/>
      <c r="G65" s="19" t="s">
        <v>36</v>
      </c>
      <c r="H65" s="20"/>
      <c r="I65" s="20"/>
      <c r="J65" s="20"/>
      <c r="K65" s="20"/>
      <c r="L65" s="15"/>
    </row>
    <row r="66" spans="2:12" ht="11.25" x14ac:dyDescent="0.2">
      <c r="B66" s="10"/>
      <c r="L66" s="10"/>
    </row>
    <row r="67" spans="2:12" ht="11.25" x14ac:dyDescent="0.2">
      <c r="B67" s="10"/>
      <c r="L67" s="10"/>
    </row>
    <row r="68" spans="2:12" ht="11.25" x14ac:dyDescent="0.2">
      <c r="B68" s="10"/>
      <c r="L68" s="10"/>
    </row>
    <row r="69" spans="2:12" ht="11.25" x14ac:dyDescent="0.2">
      <c r="B69" s="10"/>
      <c r="L69" s="10"/>
    </row>
    <row r="70" spans="2:12" ht="11.25" x14ac:dyDescent="0.2">
      <c r="B70" s="10"/>
      <c r="L70" s="10"/>
    </row>
    <row r="71" spans="2:12" ht="11.25" x14ac:dyDescent="0.2">
      <c r="B71" s="10"/>
      <c r="L71" s="10"/>
    </row>
    <row r="72" spans="2:12" ht="11.25" x14ac:dyDescent="0.2">
      <c r="B72" s="10"/>
      <c r="L72" s="10"/>
    </row>
    <row r="73" spans="2:12" ht="11.25" x14ac:dyDescent="0.2">
      <c r="B73" s="10"/>
      <c r="L73" s="10"/>
    </row>
    <row r="74" spans="2:12" ht="11.25" x14ac:dyDescent="0.2">
      <c r="B74" s="10"/>
      <c r="L74" s="10"/>
    </row>
    <row r="75" spans="2:12" ht="11.25" x14ac:dyDescent="0.2">
      <c r="B75" s="10"/>
      <c r="L75" s="10"/>
    </row>
    <row r="76" spans="2:12" s="1" customFormat="1" ht="12.75" x14ac:dyDescent="0.2">
      <c r="B76" s="15"/>
      <c r="D76" s="21" t="s">
        <v>33</v>
      </c>
      <c r="E76" s="16"/>
      <c r="F76" s="50" t="s">
        <v>34</v>
      </c>
      <c r="G76" s="21" t="s">
        <v>33</v>
      </c>
      <c r="H76" s="16"/>
      <c r="I76" s="16"/>
      <c r="J76" s="51" t="s">
        <v>34</v>
      </c>
      <c r="K76" s="16"/>
      <c r="L76" s="15"/>
    </row>
    <row r="77" spans="2:12" s="1" customFormat="1" ht="14.45" customHeight="1" x14ac:dyDescent="0.2">
      <c r="B77" s="22"/>
      <c r="C77" s="23"/>
      <c r="D77" s="23"/>
      <c r="E77" s="23"/>
      <c r="F77" s="23"/>
      <c r="G77" s="23"/>
      <c r="H77" s="23"/>
      <c r="I77" s="23"/>
      <c r="J77" s="23"/>
      <c r="K77" s="23"/>
      <c r="L77" s="15"/>
    </row>
    <row r="81" spans="2:47" s="1" customFormat="1" ht="6.95" customHeight="1" x14ac:dyDescent="0.2">
      <c r="B81" s="24"/>
      <c r="C81" s="25"/>
      <c r="D81" s="25"/>
      <c r="E81" s="25"/>
      <c r="F81" s="25"/>
      <c r="G81" s="25"/>
      <c r="H81" s="25"/>
      <c r="I81" s="25"/>
      <c r="J81" s="25"/>
      <c r="K81" s="25"/>
      <c r="L81" s="15"/>
    </row>
    <row r="82" spans="2:47" s="1" customFormat="1" ht="24.95" customHeight="1" x14ac:dyDescent="0.2">
      <c r="B82" s="15"/>
      <c r="C82" s="11" t="s">
        <v>47</v>
      </c>
      <c r="L82" s="15"/>
    </row>
    <row r="83" spans="2:47" s="1" customFormat="1" ht="6.95" customHeight="1" x14ac:dyDescent="0.2">
      <c r="B83" s="15"/>
      <c r="L83" s="15"/>
    </row>
    <row r="84" spans="2:47" s="1" customFormat="1" ht="12" customHeight="1" x14ac:dyDescent="0.2">
      <c r="B84" s="15"/>
      <c r="C84" s="13" t="s">
        <v>4</v>
      </c>
      <c r="L84" s="15"/>
    </row>
    <row r="85" spans="2:47" s="1" customFormat="1" ht="26.25" customHeight="1" x14ac:dyDescent="0.2">
      <c r="B85" s="15"/>
      <c r="E85" s="114" t="e">
        <f>E7</f>
        <v>#REF!</v>
      </c>
      <c r="F85" s="115"/>
      <c r="G85" s="115"/>
      <c r="H85" s="115"/>
      <c r="L85" s="15"/>
    </row>
    <row r="86" spans="2:47" s="1" customFormat="1" ht="12" customHeight="1" x14ac:dyDescent="0.2">
      <c r="B86" s="15"/>
      <c r="C86" s="13" t="s">
        <v>45</v>
      </c>
      <c r="L86" s="15"/>
    </row>
    <row r="87" spans="2:47" s="1" customFormat="1" ht="16.5" customHeight="1" x14ac:dyDescent="0.2">
      <c r="B87" s="15"/>
      <c r="E87" s="113" t="str">
        <f>E9</f>
        <v>ZO - Zdravotechnika</v>
      </c>
      <c r="F87" s="116"/>
      <c r="G87" s="116"/>
      <c r="H87" s="116"/>
      <c r="L87" s="15"/>
    </row>
    <row r="88" spans="2:47" s="1" customFormat="1" ht="6.95" customHeight="1" x14ac:dyDescent="0.2">
      <c r="B88" s="15"/>
      <c r="L88" s="15"/>
    </row>
    <row r="89" spans="2:47" s="1" customFormat="1" ht="12" customHeight="1" x14ac:dyDescent="0.2">
      <c r="B89" s="15"/>
      <c r="C89" s="13" t="s">
        <v>7</v>
      </c>
      <c r="F89" s="12" t="str">
        <f>F12</f>
        <v xml:space="preserve"> </v>
      </c>
      <c r="I89" s="13" t="s">
        <v>9</v>
      </c>
      <c r="J89" s="26" t="e">
        <f>IF(J12="","",J12)</f>
        <v>#REF!</v>
      </c>
      <c r="L89" s="15"/>
    </row>
    <row r="90" spans="2:47" s="1" customFormat="1" ht="6.95" customHeight="1" x14ac:dyDescent="0.2">
      <c r="B90" s="15"/>
      <c r="L90" s="15"/>
    </row>
    <row r="91" spans="2:47" s="1" customFormat="1" ht="15.2" customHeight="1" x14ac:dyDescent="0.2">
      <c r="B91" s="15"/>
      <c r="C91" s="13" t="s">
        <v>10</v>
      </c>
      <c r="F91" s="12" t="str">
        <f>E15</f>
        <v>POĽNOHOSPODÁRSKE DRUŽSTVO ŽAŠKOV</v>
      </c>
      <c r="I91" s="13" t="s">
        <v>15</v>
      </c>
      <c r="J91" s="14" t="e">
        <f>E21</f>
        <v>#REF!</v>
      </c>
      <c r="L91" s="15"/>
    </row>
    <row r="92" spans="2:47" s="1" customFormat="1" ht="15.2" customHeight="1" x14ac:dyDescent="0.2">
      <c r="B92" s="15"/>
      <c r="C92" s="13" t="s">
        <v>14</v>
      </c>
      <c r="F92" s="12" t="e">
        <f>IF(E18="","",E18)</f>
        <v>#REF!</v>
      </c>
      <c r="I92" s="13" t="s">
        <v>16</v>
      </c>
      <c r="J92" s="14" t="e">
        <f>E24</f>
        <v>#REF!</v>
      </c>
      <c r="L92" s="15"/>
    </row>
    <row r="93" spans="2:47" s="1" customFormat="1" ht="10.35" customHeight="1" x14ac:dyDescent="0.2">
      <c r="B93" s="15"/>
      <c r="L93" s="15"/>
    </row>
    <row r="94" spans="2:47" s="1" customFormat="1" ht="29.25" customHeight="1" x14ac:dyDescent="0.2">
      <c r="B94" s="15"/>
      <c r="C94" s="52" t="s">
        <v>48</v>
      </c>
      <c r="D94" s="44"/>
      <c r="E94" s="44"/>
      <c r="F94" s="44"/>
      <c r="G94" s="44"/>
      <c r="H94" s="44"/>
      <c r="I94" s="44"/>
      <c r="J94" s="53" t="s">
        <v>49</v>
      </c>
      <c r="K94" s="44"/>
      <c r="L94" s="15"/>
    </row>
    <row r="95" spans="2:47" s="1" customFormat="1" ht="10.35" customHeight="1" x14ac:dyDescent="0.2">
      <c r="B95" s="15"/>
      <c r="L95" s="15"/>
    </row>
    <row r="96" spans="2:47" s="1" customFormat="1" ht="22.9" customHeight="1" x14ac:dyDescent="0.2">
      <c r="B96" s="15"/>
      <c r="C96" s="54" t="s">
        <v>50</v>
      </c>
      <c r="J96" s="35">
        <f>J127</f>
        <v>29720.65</v>
      </c>
      <c r="L96" s="15"/>
      <c r="AU96" s="7" t="s">
        <v>51</v>
      </c>
    </row>
    <row r="97" spans="2:12" s="3" customFormat="1" ht="24.95" customHeight="1" x14ac:dyDescent="0.2">
      <c r="B97" s="55"/>
      <c r="D97" s="56" t="s">
        <v>52</v>
      </c>
      <c r="E97" s="57"/>
      <c r="F97" s="57"/>
      <c r="G97" s="57"/>
      <c r="H97" s="57"/>
      <c r="I97" s="57"/>
      <c r="J97" s="58">
        <f>J128</f>
        <v>7717.670000000001</v>
      </c>
      <c r="L97" s="55"/>
    </row>
    <row r="98" spans="2:12" s="4" customFormat="1" ht="19.899999999999999" customHeight="1" x14ac:dyDescent="0.2">
      <c r="B98" s="59"/>
      <c r="D98" s="60" t="s">
        <v>53</v>
      </c>
      <c r="E98" s="61"/>
      <c r="F98" s="61"/>
      <c r="G98" s="61"/>
      <c r="H98" s="61"/>
      <c r="I98" s="61"/>
      <c r="J98" s="62">
        <f>J129</f>
        <v>5199.8500000000004</v>
      </c>
      <c r="L98" s="59"/>
    </row>
    <row r="99" spans="2:12" s="4" customFormat="1" ht="19.899999999999999" customHeight="1" x14ac:dyDescent="0.2">
      <c r="B99" s="59"/>
      <c r="D99" s="60" t="s">
        <v>54</v>
      </c>
      <c r="E99" s="61"/>
      <c r="F99" s="61"/>
      <c r="G99" s="61"/>
      <c r="H99" s="61"/>
      <c r="I99" s="61"/>
      <c r="J99" s="62">
        <f>J139</f>
        <v>1176.26</v>
      </c>
      <c r="L99" s="59"/>
    </row>
    <row r="100" spans="2:12" s="4" customFormat="1" ht="19.899999999999999" customHeight="1" x14ac:dyDescent="0.2">
      <c r="B100" s="59"/>
      <c r="D100" s="60" t="s">
        <v>55</v>
      </c>
      <c r="E100" s="61"/>
      <c r="F100" s="61"/>
      <c r="G100" s="61"/>
      <c r="H100" s="61"/>
      <c r="I100" s="61"/>
      <c r="J100" s="62">
        <f>J142</f>
        <v>1341.5600000000002</v>
      </c>
      <c r="L100" s="59"/>
    </row>
    <row r="101" spans="2:12" s="3" customFormat="1" ht="24.95" customHeight="1" x14ac:dyDescent="0.2">
      <c r="B101" s="55"/>
      <c r="D101" s="56" t="s">
        <v>56</v>
      </c>
      <c r="E101" s="57"/>
      <c r="F101" s="57"/>
      <c r="G101" s="57"/>
      <c r="H101" s="57"/>
      <c r="I101" s="57"/>
      <c r="J101" s="58">
        <f>J158</f>
        <v>22002.98</v>
      </c>
      <c r="L101" s="55"/>
    </row>
    <row r="102" spans="2:12" s="4" customFormat="1" ht="19.899999999999999" customHeight="1" x14ac:dyDescent="0.2">
      <c r="B102" s="59"/>
      <c r="D102" s="60" t="s">
        <v>57</v>
      </c>
      <c r="E102" s="61"/>
      <c r="F102" s="61"/>
      <c r="G102" s="61"/>
      <c r="H102" s="61"/>
      <c r="I102" s="61"/>
      <c r="J102" s="62">
        <f>J159</f>
        <v>1155.8499999999999</v>
      </c>
      <c r="L102" s="59"/>
    </row>
    <row r="103" spans="2:12" s="4" customFormat="1" ht="19.899999999999999" customHeight="1" x14ac:dyDescent="0.2">
      <c r="B103" s="59"/>
      <c r="D103" s="60" t="s">
        <v>58</v>
      </c>
      <c r="E103" s="61"/>
      <c r="F103" s="61"/>
      <c r="G103" s="61"/>
      <c r="H103" s="61"/>
      <c r="I103" s="61"/>
      <c r="J103" s="62">
        <f>J164</f>
        <v>384.03000000000003</v>
      </c>
      <c r="L103" s="59"/>
    </row>
    <row r="104" spans="2:12" s="4" customFormat="1" ht="19.899999999999999" customHeight="1" x14ac:dyDescent="0.2">
      <c r="B104" s="59"/>
      <c r="D104" s="60" t="s">
        <v>59</v>
      </c>
      <c r="E104" s="61"/>
      <c r="F104" s="61"/>
      <c r="G104" s="61"/>
      <c r="H104" s="61"/>
      <c r="I104" s="61"/>
      <c r="J104" s="62">
        <f>J170</f>
        <v>16204.390000000001</v>
      </c>
      <c r="L104" s="59"/>
    </row>
    <row r="105" spans="2:12" s="4" customFormat="1" ht="19.899999999999999" customHeight="1" x14ac:dyDescent="0.2">
      <c r="B105" s="59"/>
      <c r="D105" s="60" t="s">
        <v>60</v>
      </c>
      <c r="E105" s="61"/>
      <c r="F105" s="61"/>
      <c r="G105" s="61"/>
      <c r="H105" s="61"/>
      <c r="I105" s="61"/>
      <c r="J105" s="62">
        <f>J200</f>
        <v>481.63</v>
      </c>
      <c r="L105" s="59"/>
    </row>
    <row r="106" spans="2:12" s="4" customFormat="1" ht="19.899999999999999" customHeight="1" x14ac:dyDescent="0.2">
      <c r="B106" s="59"/>
      <c r="D106" s="60" t="s">
        <v>61</v>
      </c>
      <c r="E106" s="61"/>
      <c r="F106" s="61"/>
      <c r="G106" s="61"/>
      <c r="H106" s="61"/>
      <c r="I106" s="61"/>
      <c r="J106" s="62">
        <f>J212</f>
        <v>3760.48</v>
      </c>
      <c r="L106" s="59"/>
    </row>
    <row r="107" spans="2:12" s="4" customFormat="1" ht="19.899999999999999" customHeight="1" x14ac:dyDescent="0.2">
      <c r="B107" s="59"/>
      <c r="D107" s="60" t="s">
        <v>62</v>
      </c>
      <c r="E107" s="61"/>
      <c r="F107" s="61"/>
      <c r="G107" s="61"/>
      <c r="H107" s="61"/>
      <c r="I107" s="61"/>
      <c r="J107" s="62">
        <f>J218</f>
        <v>16.600000000000001</v>
      </c>
      <c r="L107" s="59"/>
    </row>
    <row r="108" spans="2:12" s="1" customFormat="1" ht="21.75" customHeight="1" x14ac:dyDescent="0.2">
      <c r="B108" s="15"/>
      <c r="L108" s="15"/>
    </row>
    <row r="109" spans="2:12" s="1" customFormat="1" ht="6.95" customHeight="1" x14ac:dyDescent="0.2">
      <c r="B109" s="22"/>
      <c r="C109" s="23"/>
      <c r="D109" s="23"/>
      <c r="E109" s="23"/>
      <c r="F109" s="23"/>
      <c r="G109" s="23"/>
      <c r="H109" s="23"/>
      <c r="I109" s="23"/>
      <c r="J109" s="23"/>
      <c r="K109" s="23"/>
      <c r="L109" s="15"/>
    </row>
    <row r="113" spans="2:63" s="1" customFormat="1" ht="6.95" customHeight="1" x14ac:dyDescent="0.2">
      <c r="B113" s="24"/>
      <c r="C113" s="25"/>
      <c r="D113" s="25"/>
      <c r="E113" s="25"/>
      <c r="F113" s="25"/>
      <c r="G113" s="25"/>
      <c r="H113" s="25"/>
      <c r="I113" s="25"/>
      <c r="J113" s="25"/>
      <c r="K113" s="25"/>
      <c r="L113" s="15"/>
    </row>
    <row r="114" spans="2:63" s="1" customFormat="1" ht="24.95" customHeight="1" x14ac:dyDescent="0.2">
      <c r="B114" s="15"/>
      <c r="C114" s="11" t="s">
        <v>63</v>
      </c>
      <c r="L114" s="15"/>
    </row>
    <row r="115" spans="2:63" s="1" customFormat="1" ht="6.95" customHeight="1" x14ac:dyDescent="0.2">
      <c r="B115" s="15"/>
      <c r="L115" s="15"/>
    </row>
    <row r="116" spans="2:63" s="1" customFormat="1" ht="12" customHeight="1" x14ac:dyDescent="0.2">
      <c r="B116" s="15"/>
      <c r="C116" s="13" t="s">
        <v>4</v>
      </c>
      <c r="L116" s="15"/>
    </row>
    <row r="117" spans="2:63" s="1" customFormat="1" ht="26.25" customHeight="1" x14ac:dyDescent="0.2">
      <c r="B117" s="15"/>
      <c r="E117" s="114" t="e">
        <f>E7</f>
        <v>#REF!</v>
      </c>
      <c r="F117" s="115"/>
      <c r="G117" s="115"/>
      <c r="H117" s="115"/>
      <c r="L117" s="15"/>
    </row>
    <row r="118" spans="2:63" s="1" customFormat="1" ht="12" customHeight="1" x14ac:dyDescent="0.2">
      <c r="B118" s="15"/>
      <c r="C118" s="13" t="s">
        <v>45</v>
      </c>
      <c r="L118" s="15"/>
    </row>
    <row r="119" spans="2:63" s="1" customFormat="1" ht="16.5" customHeight="1" x14ac:dyDescent="0.2">
      <c r="B119" s="15"/>
      <c r="E119" s="113" t="str">
        <f>E9</f>
        <v>ZO - Zdravotechnika</v>
      </c>
      <c r="F119" s="116"/>
      <c r="G119" s="116"/>
      <c r="H119" s="116"/>
      <c r="L119" s="15"/>
    </row>
    <row r="120" spans="2:63" s="1" customFormat="1" ht="6.95" customHeight="1" x14ac:dyDescent="0.2">
      <c r="B120" s="15"/>
      <c r="L120" s="15"/>
    </row>
    <row r="121" spans="2:63" s="1" customFormat="1" ht="12" customHeight="1" x14ac:dyDescent="0.2">
      <c r="B121" s="15"/>
      <c r="C121" s="13" t="s">
        <v>7</v>
      </c>
      <c r="F121" s="12" t="str">
        <f>F12</f>
        <v xml:space="preserve"> </v>
      </c>
      <c r="I121" s="13" t="s">
        <v>9</v>
      </c>
      <c r="J121" s="26" t="e">
        <f>IF(J12="","",J12)</f>
        <v>#REF!</v>
      </c>
      <c r="L121" s="15"/>
    </row>
    <row r="122" spans="2:63" s="1" customFormat="1" ht="6.95" customHeight="1" x14ac:dyDescent="0.2">
      <c r="B122" s="15"/>
      <c r="L122" s="15"/>
    </row>
    <row r="123" spans="2:63" s="1" customFormat="1" ht="15.2" customHeight="1" x14ac:dyDescent="0.2">
      <c r="B123" s="15"/>
      <c r="C123" s="13" t="s">
        <v>10</v>
      </c>
      <c r="F123" s="12" t="str">
        <f>E15</f>
        <v>POĽNOHOSPODÁRSKE DRUŽSTVO ŽAŠKOV</v>
      </c>
      <c r="I123" s="13" t="s">
        <v>15</v>
      </c>
      <c r="J123" s="14" t="e">
        <f>E21</f>
        <v>#REF!</v>
      </c>
      <c r="L123" s="15"/>
    </row>
    <row r="124" spans="2:63" s="1" customFormat="1" ht="15.2" customHeight="1" x14ac:dyDescent="0.2">
      <c r="B124" s="15"/>
      <c r="C124" s="13" t="s">
        <v>14</v>
      </c>
      <c r="F124" s="12" t="e">
        <f>IF(E18="","",E18)</f>
        <v>#REF!</v>
      </c>
      <c r="I124" s="13" t="s">
        <v>16</v>
      </c>
      <c r="J124" s="14" t="e">
        <f>E24</f>
        <v>#REF!</v>
      </c>
      <c r="L124" s="15"/>
    </row>
    <row r="125" spans="2:63" s="1" customFormat="1" ht="10.35" customHeight="1" x14ac:dyDescent="0.2">
      <c r="B125" s="15"/>
      <c r="L125" s="15"/>
    </row>
    <row r="126" spans="2:63" s="5" customFormat="1" ht="29.25" customHeight="1" x14ac:dyDescent="0.2">
      <c r="B126" s="63"/>
      <c r="C126" s="64" t="s">
        <v>64</v>
      </c>
      <c r="D126" s="65" t="s">
        <v>39</v>
      </c>
      <c r="E126" s="65" t="s">
        <v>37</v>
      </c>
      <c r="F126" s="65" t="s">
        <v>38</v>
      </c>
      <c r="G126" s="65" t="s">
        <v>65</v>
      </c>
      <c r="H126" s="65" t="s">
        <v>66</v>
      </c>
      <c r="I126" s="65" t="s">
        <v>67</v>
      </c>
      <c r="J126" s="66" t="s">
        <v>49</v>
      </c>
      <c r="K126" s="67" t="s">
        <v>68</v>
      </c>
      <c r="L126" s="63"/>
      <c r="M126" s="30" t="s">
        <v>0</v>
      </c>
      <c r="N126" s="31" t="s">
        <v>22</v>
      </c>
      <c r="O126" s="31" t="s">
        <v>69</v>
      </c>
      <c r="P126" s="31" t="s">
        <v>70</v>
      </c>
      <c r="Q126" s="31" t="s">
        <v>71</v>
      </c>
      <c r="R126" s="31" t="s">
        <v>72</v>
      </c>
      <c r="S126" s="31" t="s">
        <v>73</v>
      </c>
      <c r="T126" s="32" t="s">
        <v>74</v>
      </c>
    </row>
    <row r="127" spans="2:63" s="1" customFormat="1" ht="22.9" customHeight="1" x14ac:dyDescent="0.25">
      <c r="B127" s="15"/>
      <c r="C127" s="34" t="s">
        <v>50</v>
      </c>
      <c r="J127" s="68">
        <f>BK127</f>
        <v>29720.65</v>
      </c>
      <c r="L127" s="15"/>
      <c r="M127" s="33"/>
      <c r="N127" s="27"/>
      <c r="O127" s="27"/>
      <c r="P127" s="69">
        <f>P128+P158</f>
        <v>539.72250000000008</v>
      </c>
      <c r="Q127" s="27"/>
      <c r="R127" s="69">
        <f>R128+R158</f>
        <v>58.424206760000004</v>
      </c>
      <c r="S127" s="27"/>
      <c r="T127" s="70">
        <f>T128+T158</f>
        <v>6.36</v>
      </c>
      <c r="AT127" s="7" t="s">
        <v>40</v>
      </c>
      <c r="AU127" s="7" t="s">
        <v>51</v>
      </c>
      <c r="BK127" s="71">
        <f>BK128+BK158</f>
        <v>29720.65</v>
      </c>
    </row>
    <row r="128" spans="2:63" s="6" customFormat="1" ht="25.9" customHeight="1" x14ac:dyDescent="0.2">
      <c r="B128" s="72"/>
      <c r="D128" s="73" t="s">
        <v>40</v>
      </c>
      <c r="E128" s="74" t="s">
        <v>75</v>
      </c>
      <c r="F128" s="74" t="s">
        <v>76</v>
      </c>
      <c r="J128" s="75">
        <f>BK128</f>
        <v>7717.670000000001</v>
      </c>
      <c r="L128" s="72"/>
      <c r="M128" s="76"/>
      <c r="P128" s="77">
        <f>P129+P139+P142</f>
        <v>420.00732000000005</v>
      </c>
      <c r="R128" s="77">
        <f>R129+R139+R142</f>
        <v>57.797568560000002</v>
      </c>
      <c r="T128" s="78">
        <f>T129+T139+T142</f>
        <v>6.36</v>
      </c>
      <c r="AR128" s="73" t="s">
        <v>42</v>
      </c>
      <c r="AT128" s="79" t="s">
        <v>40</v>
      </c>
      <c r="AU128" s="79" t="s">
        <v>41</v>
      </c>
      <c r="AY128" s="73" t="s">
        <v>77</v>
      </c>
      <c r="BK128" s="80">
        <f>BK129+BK139+BK142</f>
        <v>7717.670000000001</v>
      </c>
    </row>
    <row r="129" spans="2:65" s="6" customFormat="1" ht="22.9" customHeight="1" x14ac:dyDescent="0.2">
      <c r="B129" s="72"/>
      <c r="D129" s="73" t="s">
        <v>40</v>
      </c>
      <c r="E129" s="81" t="s">
        <v>42</v>
      </c>
      <c r="F129" s="81" t="s">
        <v>78</v>
      </c>
      <c r="J129" s="82">
        <f>BK129</f>
        <v>5199.8500000000004</v>
      </c>
      <c r="L129" s="72"/>
      <c r="M129" s="76"/>
      <c r="P129" s="77">
        <f>SUM(P130:P138)</f>
        <v>362.44374000000005</v>
      </c>
      <c r="R129" s="77">
        <f>SUM(R130:R138)</f>
        <v>0</v>
      </c>
      <c r="T129" s="78">
        <f>SUM(T130:T138)</f>
        <v>6.36</v>
      </c>
      <c r="AR129" s="73" t="s">
        <v>42</v>
      </c>
      <c r="AT129" s="79" t="s">
        <v>40</v>
      </c>
      <c r="AU129" s="79" t="s">
        <v>42</v>
      </c>
      <c r="AY129" s="73" t="s">
        <v>77</v>
      </c>
      <c r="BK129" s="80">
        <f>SUM(BK130:BK138)</f>
        <v>5199.8500000000004</v>
      </c>
    </row>
    <row r="130" spans="2:65" s="1" customFormat="1" ht="33" customHeight="1" x14ac:dyDescent="0.2">
      <c r="B130" s="15"/>
      <c r="C130" s="83" t="s">
        <v>42</v>
      </c>
      <c r="D130" s="83" t="s">
        <v>79</v>
      </c>
      <c r="E130" s="84" t="s">
        <v>80</v>
      </c>
      <c r="F130" s="85" t="s">
        <v>81</v>
      </c>
      <c r="G130" s="86" t="s">
        <v>82</v>
      </c>
      <c r="H130" s="87">
        <v>12.72</v>
      </c>
      <c r="I130" s="88">
        <v>38.17</v>
      </c>
      <c r="J130" s="88">
        <f t="shared" ref="J130:J138" si="0">ROUND(I130*H130,2)</f>
        <v>485.52</v>
      </c>
      <c r="K130" s="89"/>
      <c r="L130" s="15"/>
      <c r="M130" s="90" t="s">
        <v>0</v>
      </c>
      <c r="N130" s="91" t="s">
        <v>24</v>
      </c>
      <c r="O130" s="92">
        <v>1.97</v>
      </c>
      <c r="P130" s="92">
        <f t="shared" ref="P130:P138" si="1">O130*H130</f>
        <v>25.058400000000002</v>
      </c>
      <c r="Q130" s="92">
        <v>0</v>
      </c>
      <c r="R130" s="92">
        <f t="shared" ref="R130:R138" si="2">Q130*H130</f>
        <v>0</v>
      </c>
      <c r="S130" s="92">
        <v>0.5</v>
      </c>
      <c r="T130" s="93">
        <f t="shared" ref="T130:T138" si="3">S130*H130</f>
        <v>6.36</v>
      </c>
      <c r="AR130" s="94" t="s">
        <v>83</v>
      </c>
      <c r="AT130" s="94" t="s">
        <v>79</v>
      </c>
      <c r="AU130" s="94" t="s">
        <v>84</v>
      </c>
      <c r="AY130" s="7" t="s">
        <v>77</v>
      </c>
      <c r="BE130" s="95">
        <f t="shared" ref="BE130:BE138" si="4">IF(N130="základná",J130,0)</f>
        <v>0</v>
      </c>
      <c r="BF130" s="95">
        <f t="shared" ref="BF130:BF138" si="5">IF(N130="znížená",J130,0)</f>
        <v>485.52</v>
      </c>
      <c r="BG130" s="95">
        <f t="shared" ref="BG130:BG138" si="6">IF(N130="zákl. prenesená",J130,0)</f>
        <v>0</v>
      </c>
      <c r="BH130" s="95">
        <f t="shared" ref="BH130:BH138" si="7">IF(N130="zníž. prenesená",J130,0)</f>
        <v>0</v>
      </c>
      <c r="BI130" s="95">
        <f t="shared" ref="BI130:BI138" si="8">IF(N130="nulová",J130,0)</f>
        <v>0</v>
      </c>
      <c r="BJ130" s="7" t="s">
        <v>84</v>
      </c>
      <c r="BK130" s="95">
        <f t="shared" ref="BK130:BK138" si="9">ROUND(I130*H130,2)</f>
        <v>485.52</v>
      </c>
      <c r="BL130" s="7" t="s">
        <v>83</v>
      </c>
      <c r="BM130" s="94" t="s">
        <v>85</v>
      </c>
    </row>
    <row r="131" spans="2:65" s="1" customFormat="1" ht="24.2" customHeight="1" x14ac:dyDescent="0.2">
      <c r="B131" s="15"/>
      <c r="C131" s="83" t="s">
        <v>84</v>
      </c>
      <c r="D131" s="83" t="s">
        <v>79</v>
      </c>
      <c r="E131" s="84" t="s">
        <v>86</v>
      </c>
      <c r="F131" s="85" t="s">
        <v>87</v>
      </c>
      <c r="G131" s="86" t="s">
        <v>88</v>
      </c>
      <c r="H131" s="87">
        <v>171.9</v>
      </c>
      <c r="I131" s="88">
        <v>11.39</v>
      </c>
      <c r="J131" s="88">
        <f t="shared" si="0"/>
        <v>1957.94</v>
      </c>
      <c r="K131" s="89"/>
      <c r="L131" s="15"/>
      <c r="M131" s="90" t="s">
        <v>0</v>
      </c>
      <c r="N131" s="91" t="s">
        <v>24</v>
      </c>
      <c r="O131" s="92">
        <v>0.81100000000000005</v>
      </c>
      <c r="P131" s="92">
        <f t="shared" si="1"/>
        <v>139.41090000000003</v>
      </c>
      <c r="Q131" s="92">
        <v>0</v>
      </c>
      <c r="R131" s="92">
        <f t="shared" si="2"/>
        <v>0</v>
      </c>
      <c r="S131" s="92">
        <v>0</v>
      </c>
      <c r="T131" s="93">
        <f t="shared" si="3"/>
        <v>0</v>
      </c>
      <c r="AR131" s="94" t="s">
        <v>83</v>
      </c>
      <c r="AT131" s="94" t="s">
        <v>79</v>
      </c>
      <c r="AU131" s="94" t="s">
        <v>84</v>
      </c>
      <c r="AY131" s="7" t="s">
        <v>77</v>
      </c>
      <c r="BE131" s="95">
        <f t="shared" si="4"/>
        <v>0</v>
      </c>
      <c r="BF131" s="95">
        <f t="shared" si="5"/>
        <v>1957.94</v>
      </c>
      <c r="BG131" s="95">
        <f t="shared" si="6"/>
        <v>0</v>
      </c>
      <c r="BH131" s="95">
        <f t="shared" si="7"/>
        <v>0</v>
      </c>
      <c r="BI131" s="95">
        <f t="shared" si="8"/>
        <v>0</v>
      </c>
      <c r="BJ131" s="7" t="s">
        <v>84</v>
      </c>
      <c r="BK131" s="95">
        <f t="shared" si="9"/>
        <v>1957.94</v>
      </c>
      <c r="BL131" s="7" t="s">
        <v>83</v>
      </c>
      <c r="BM131" s="94" t="s">
        <v>89</v>
      </c>
    </row>
    <row r="132" spans="2:65" s="1" customFormat="1" ht="37.9" customHeight="1" x14ac:dyDescent="0.2">
      <c r="B132" s="15"/>
      <c r="C132" s="83" t="s">
        <v>90</v>
      </c>
      <c r="D132" s="83" t="s">
        <v>79</v>
      </c>
      <c r="E132" s="84" t="s">
        <v>91</v>
      </c>
      <c r="F132" s="85" t="s">
        <v>92</v>
      </c>
      <c r="G132" s="86" t="s">
        <v>88</v>
      </c>
      <c r="H132" s="87">
        <v>85.95</v>
      </c>
      <c r="I132" s="88">
        <v>1.1200000000000001</v>
      </c>
      <c r="J132" s="88">
        <f t="shared" si="0"/>
        <v>96.26</v>
      </c>
      <c r="K132" s="89"/>
      <c r="L132" s="15"/>
      <c r="M132" s="90" t="s">
        <v>0</v>
      </c>
      <c r="N132" s="91" t="s">
        <v>24</v>
      </c>
      <c r="O132" s="92">
        <v>0.08</v>
      </c>
      <c r="P132" s="92">
        <f t="shared" si="1"/>
        <v>6.8760000000000003</v>
      </c>
      <c r="Q132" s="92">
        <v>0</v>
      </c>
      <c r="R132" s="92">
        <f t="shared" si="2"/>
        <v>0</v>
      </c>
      <c r="S132" s="92">
        <v>0</v>
      </c>
      <c r="T132" s="93">
        <f t="shared" si="3"/>
        <v>0</v>
      </c>
      <c r="AR132" s="94" t="s">
        <v>83</v>
      </c>
      <c r="AT132" s="94" t="s">
        <v>79</v>
      </c>
      <c r="AU132" s="94" t="s">
        <v>84</v>
      </c>
      <c r="AY132" s="7" t="s">
        <v>77</v>
      </c>
      <c r="BE132" s="95">
        <f t="shared" si="4"/>
        <v>0</v>
      </c>
      <c r="BF132" s="95">
        <f t="shared" si="5"/>
        <v>96.26</v>
      </c>
      <c r="BG132" s="95">
        <f t="shared" si="6"/>
        <v>0</v>
      </c>
      <c r="BH132" s="95">
        <f t="shared" si="7"/>
        <v>0</v>
      </c>
      <c r="BI132" s="95">
        <f t="shared" si="8"/>
        <v>0</v>
      </c>
      <c r="BJ132" s="7" t="s">
        <v>84</v>
      </c>
      <c r="BK132" s="95">
        <f t="shared" si="9"/>
        <v>96.26</v>
      </c>
      <c r="BL132" s="7" t="s">
        <v>83</v>
      </c>
      <c r="BM132" s="94" t="s">
        <v>93</v>
      </c>
    </row>
    <row r="133" spans="2:65" s="1" customFormat="1" ht="24.2" customHeight="1" x14ac:dyDescent="0.2">
      <c r="B133" s="15"/>
      <c r="C133" s="83" t="s">
        <v>83</v>
      </c>
      <c r="D133" s="83" t="s">
        <v>79</v>
      </c>
      <c r="E133" s="84" t="s">
        <v>94</v>
      </c>
      <c r="F133" s="85" t="s">
        <v>95</v>
      </c>
      <c r="G133" s="86" t="s">
        <v>88</v>
      </c>
      <c r="H133" s="87">
        <v>59.1</v>
      </c>
      <c r="I133" s="88">
        <v>12.42</v>
      </c>
      <c r="J133" s="88">
        <f t="shared" si="0"/>
        <v>734.02</v>
      </c>
      <c r="K133" s="89"/>
      <c r="L133" s="15"/>
      <c r="M133" s="90" t="s">
        <v>0</v>
      </c>
      <c r="N133" s="91" t="s">
        <v>24</v>
      </c>
      <c r="O133" s="92">
        <v>0.97399999999999998</v>
      </c>
      <c r="P133" s="92">
        <f t="shared" si="1"/>
        <v>57.563400000000001</v>
      </c>
      <c r="Q133" s="92">
        <v>0</v>
      </c>
      <c r="R133" s="92">
        <f t="shared" si="2"/>
        <v>0</v>
      </c>
      <c r="S133" s="92">
        <v>0</v>
      </c>
      <c r="T133" s="93">
        <f t="shared" si="3"/>
        <v>0</v>
      </c>
      <c r="AR133" s="94" t="s">
        <v>83</v>
      </c>
      <c r="AT133" s="94" t="s">
        <v>79</v>
      </c>
      <c r="AU133" s="94" t="s">
        <v>84</v>
      </c>
      <c r="AY133" s="7" t="s">
        <v>77</v>
      </c>
      <c r="BE133" s="95">
        <f t="shared" si="4"/>
        <v>0</v>
      </c>
      <c r="BF133" s="95">
        <f t="shared" si="5"/>
        <v>734.02</v>
      </c>
      <c r="BG133" s="95">
        <f t="shared" si="6"/>
        <v>0</v>
      </c>
      <c r="BH133" s="95">
        <f t="shared" si="7"/>
        <v>0</v>
      </c>
      <c r="BI133" s="95">
        <f t="shared" si="8"/>
        <v>0</v>
      </c>
      <c r="BJ133" s="7" t="s">
        <v>84</v>
      </c>
      <c r="BK133" s="95">
        <f t="shared" si="9"/>
        <v>734.02</v>
      </c>
      <c r="BL133" s="7" t="s">
        <v>83</v>
      </c>
      <c r="BM133" s="94" t="s">
        <v>96</v>
      </c>
    </row>
    <row r="134" spans="2:65" s="1" customFormat="1" ht="37.9" customHeight="1" x14ac:dyDescent="0.2">
      <c r="B134" s="15"/>
      <c r="C134" s="83" t="s">
        <v>97</v>
      </c>
      <c r="D134" s="83" t="s">
        <v>79</v>
      </c>
      <c r="E134" s="84" t="s">
        <v>98</v>
      </c>
      <c r="F134" s="85" t="s">
        <v>99</v>
      </c>
      <c r="G134" s="86" t="s">
        <v>88</v>
      </c>
      <c r="H134" s="87">
        <v>59.1</v>
      </c>
      <c r="I134" s="88">
        <v>3.46</v>
      </c>
      <c r="J134" s="88">
        <f t="shared" si="0"/>
        <v>204.49</v>
      </c>
      <c r="K134" s="89"/>
      <c r="L134" s="15"/>
      <c r="M134" s="90" t="s">
        <v>0</v>
      </c>
      <c r="N134" s="91" t="s">
        <v>24</v>
      </c>
      <c r="O134" s="92">
        <v>5.4399999999999997E-2</v>
      </c>
      <c r="P134" s="92">
        <f t="shared" si="1"/>
        <v>3.2150400000000001</v>
      </c>
      <c r="Q134" s="92">
        <v>0</v>
      </c>
      <c r="R134" s="92">
        <f t="shared" si="2"/>
        <v>0</v>
      </c>
      <c r="S134" s="92">
        <v>0</v>
      </c>
      <c r="T134" s="93">
        <f t="shared" si="3"/>
        <v>0</v>
      </c>
      <c r="AR134" s="94" t="s">
        <v>83</v>
      </c>
      <c r="AT134" s="94" t="s">
        <v>79</v>
      </c>
      <c r="AU134" s="94" t="s">
        <v>84</v>
      </c>
      <c r="AY134" s="7" t="s">
        <v>77</v>
      </c>
      <c r="BE134" s="95">
        <f t="shared" si="4"/>
        <v>0</v>
      </c>
      <c r="BF134" s="95">
        <f t="shared" si="5"/>
        <v>204.49</v>
      </c>
      <c r="BG134" s="95">
        <f t="shared" si="6"/>
        <v>0</v>
      </c>
      <c r="BH134" s="95">
        <f t="shared" si="7"/>
        <v>0</v>
      </c>
      <c r="BI134" s="95">
        <f t="shared" si="8"/>
        <v>0</v>
      </c>
      <c r="BJ134" s="7" t="s">
        <v>84</v>
      </c>
      <c r="BK134" s="95">
        <f t="shared" si="9"/>
        <v>204.49</v>
      </c>
      <c r="BL134" s="7" t="s">
        <v>83</v>
      </c>
      <c r="BM134" s="94" t="s">
        <v>100</v>
      </c>
    </row>
    <row r="135" spans="2:65" s="1" customFormat="1" ht="24.2" customHeight="1" x14ac:dyDescent="0.2">
      <c r="B135" s="15"/>
      <c r="C135" s="83" t="s">
        <v>101</v>
      </c>
      <c r="D135" s="83" t="s">
        <v>79</v>
      </c>
      <c r="E135" s="84" t="s">
        <v>102</v>
      </c>
      <c r="F135" s="85" t="s">
        <v>103</v>
      </c>
      <c r="G135" s="86" t="s">
        <v>88</v>
      </c>
      <c r="H135" s="87">
        <v>59.1</v>
      </c>
      <c r="I135" s="88">
        <v>2.04</v>
      </c>
      <c r="J135" s="88">
        <f t="shared" si="0"/>
        <v>120.56</v>
      </c>
      <c r="K135" s="89"/>
      <c r="L135" s="15"/>
      <c r="M135" s="90" t="s">
        <v>0</v>
      </c>
      <c r="N135" s="91" t="s">
        <v>24</v>
      </c>
      <c r="O135" s="92">
        <v>8.6999999999999994E-2</v>
      </c>
      <c r="P135" s="92">
        <f t="shared" si="1"/>
        <v>5.1417000000000002</v>
      </c>
      <c r="Q135" s="92">
        <v>0</v>
      </c>
      <c r="R135" s="92">
        <f t="shared" si="2"/>
        <v>0</v>
      </c>
      <c r="S135" s="92">
        <v>0</v>
      </c>
      <c r="T135" s="93">
        <f t="shared" si="3"/>
        <v>0</v>
      </c>
      <c r="AR135" s="94" t="s">
        <v>83</v>
      </c>
      <c r="AT135" s="94" t="s">
        <v>79</v>
      </c>
      <c r="AU135" s="94" t="s">
        <v>84</v>
      </c>
      <c r="AY135" s="7" t="s">
        <v>77</v>
      </c>
      <c r="BE135" s="95">
        <f t="shared" si="4"/>
        <v>0</v>
      </c>
      <c r="BF135" s="95">
        <f t="shared" si="5"/>
        <v>120.56</v>
      </c>
      <c r="BG135" s="95">
        <f t="shared" si="6"/>
        <v>0</v>
      </c>
      <c r="BH135" s="95">
        <f t="shared" si="7"/>
        <v>0</v>
      </c>
      <c r="BI135" s="95">
        <f t="shared" si="8"/>
        <v>0</v>
      </c>
      <c r="BJ135" s="7" t="s">
        <v>84</v>
      </c>
      <c r="BK135" s="95">
        <f t="shared" si="9"/>
        <v>120.56</v>
      </c>
      <c r="BL135" s="7" t="s">
        <v>83</v>
      </c>
      <c r="BM135" s="94" t="s">
        <v>104</v>
      </c>
    </row>
    <row r="136" spans="2:65" s="1" customFormat="1" ht="21.75" customHeight="1" x14ac:dyDescent="0.2">
      <c r="B136" s="15"/>
      <c r="C136" s="83" t="s">
        <v>105</v>
      </c>
      <c r="D136" s="83" t="s">
        <v>79</v>
      </c>
      <c r="E136" s="84" t="s">
        <v>106</v>
      </c>
      <c r="F136" s="85" t="s">
        <v>107</v>
      </c>
      <c r="G136" s="86" t="s">
        <v>88</v>
      </c>
      <c r="H136" s="87">
        <v>59.1</v>
      </c>
      <c r="I136" s="88">
        <v>0.71</v>
      </c>
      <c r="J136" s="88">
        <f t="shared" si="0"/>
        <v>41.96</v>
      </c>
      <c r="K136" s="89"/>
      <c r="L136" s="15"/>
      <c r="M136" s="90" t="s">
        <v>0</v>
      </c>
      <c r="N136" s="91" t="s">
        <v>24</v>
      </c>
      <c r="O136" s="92">
        <v>8.0000000000000002E-3</v>
      </c>
      <c r="P136" s="92">
        <f t="shared" si="1"/>
        <v>0.4728</v>
      </c>
      <c r="Q136" s="92">
        <v>0</v>
      </c>
      <c r="R136" s="92">
        <f t="shared" si="2"/>
        <v>0</v>
      </c>
      <c r="S136" s="92">
        <v>0</v>
      </c>
      <c r="T136" s="93">
        <f t="shared" si="3"/>
        <v>0</v>
      </c>
      <c r="AR136" s="94" t="s">
        <v>83</v>
      </c>
      <c r="AT136" s="94" t="s">
        <v>79</v>
      </c>
      <c r="AU136" s="94" t="s">
        <v>84</v>
      </c>
      <c r="AY136" s="7" t="s">
        <v>77</v>
      </c>
      <c r="BE136" s="95">
        <f t="shared" si="4"/>
        <v>0</v>
      </c>
      <c r="BF136" s="95">
        <f t="shared" si="5"/>
        <v>41.96</v>
      </c>
      <c r="BG136" s="95">
        <f t="shared" si="6"/>
        <v>0</v>
      </c>
      <c r="BH136" s="95">
        <f t="shared" si="7"/>
        <v>0</v>
      </c>
      <c r="BI136" s="95">
        <f t="shared" si="8"/>
        <v>0</v>
      </c>
      <c r="BJ136" s="7" t="s">
        <v>84</v>
      </c>
      <c r="BK136" s="95">
        <f t="shared" si="9"/>
        <v>41.96</v>
      </c>
      <c r="BL136" s="7" t="s">
        <v>83</v>
      </c>
      <c r="BM136" s="94" t="s">
        <v>108</v>
      </c>
    </row>
    <row r="137" spans="2:65" s="1" customFormat="1" ht="33" customHeight="1" x14ac:dyDescent="0.2">
      <c r="B137" s="15"/>
      <c r="C137" s="83" t="s">
        <v>109</v>
      </c>
      <c r="D137" s="83" t="s">
        <v>79</v>
      </c>
      <c r="E137" s="84" t="s">
        <v>110</v>
      </c>
      <c r="F137" s="85" t="s">
        <v>111</v>
      </c>
      <c r="G137" s="86" t="s">
        <v>88</v>
      </c>
      <c r="H137" s="87">
        <v>112.8</v>
      </c>
      <c r="I137" s="88">
        <v>3.56</v>
      </c>
      <c r="J137" s="88">
        <f t="shared" si="0"/>
        <v>401.57</v>
      </c>
      <c r="K137" s="89"/>
      <c r="L137" s="15"/>
      <c r="M137" s="90" t="s">
        <v>0</v>
      </c>
      <c r="N137" s="91" t="s">
        <v>24</v>
      </c>
      <c r="O137" s="92">
        <v>0.22900000000000001</v>
      </c>
      <c r="P137" s="92">
        <f t="shared" si="1"/>
        <v>25.831199999999999</v>
      </c>
      <c r="Q137" s="92">
        <v>0</v>
      </c>
      <c r="R137" s="92">
        <f t="shared" si="2"/>
        <v>0</v>
      </c>
      <c r="S137" s="92">
        <v>0</v>
      </c>
      <c r="T137" s="93">
        <f t="shared" si="3"/>
        <v>0</v>
      </c>
      <c r="AR137" s="94" t="s">
        <v>83</v>
      </c>
      <c r="AT137" s="94" t="s">
        <v>79</v>
      </c>
      <c r="AU137" s="94" t="s">
        <v>84</v>
      </c>
      <c r="AY137" s="7" t="s">
        <v>77</v>
      </c>
      <c r="BE137" s="95">
        <f t="shared" si="4"/>
        <v>0</v>
      </c>
      <c r="BF137" s="95">
        <f t="shared" si="5"/>
        <v>401.57</v>
      </c>
      <c r="BG137" s="95">
        <f t="shared" si="6"/>
        <v>0</v>
      </c>
      <c r="BH137" s="95">
        <f t="shared" si="7"/>
        <v>0</v>
      </c>
      <c r="BI137" s="95">
        <f t="shared" si="8"/>
        <v>0</v>
      </c>
      <c r="BJ137" s="7" t="s">
        <v>84</v>
      </c>
      <c r="BK137" s="95">
        <f t="shared" si="9"/>
        <v>401.57</v>
      </c>
      <c r="BL137" s="7" t="s">
        <v>83</v>
      </c>
      <c r="BM137" s="94" t="s">
        <v>112</v>
      </c>
    </row>
    <row r="138" spans="2:65" s="1" customFormat="1" ht="24.2" customHeight="1" x14ac:dyDescent="0.2">
      <c r="B138" s="15"/>
      <c r="C138" s="83" t="s">
        <v>113</v>
      </c>
      <c r="D138" s="83" t="s">
        <v>79</v>
      </c>
      <c r="E138" s="84" t="s">
        <v>114</v>
      </c>
      <c r="F138" s="85" t="s">
        <v>115</v>
      </c>
      <c r="G138" s="86" t="s">
        <v>88</v>
      </c>
      <c r="H138" s="87">
        <v>41.37</v>
      </c>
      <c r="I138" s="88">
        <v>27.98</v>
      </c>
      <c r="J138" s="88">
        <f t="shared" si="0"/>
        <v>1157.53</v>
      </c>
      <c r="K138" s="89"/>
      <c r="L138" s="15"/>
      <c r="M138" s="90" t="s">
        <v>0</v>
      </c>
      <c r="N138" s="91" t="s">
        <v>24</v>
      </c>
      <c r="O138" s="92">
        <v>2.39</v>
      </c>
      <c r="P138" s="92">
        <f t="shared" si="1"/>
        <v>98.874300000000005</v>
      </c>
      <c r="Q138" s="92">
        <v>0</v>
      </c>
      <c r="R138" s="92">
        <f t="shared" si="2"/>
        <v>0</v>
      </c>
      <c r="S138" s="92">
        <v>0</v>
      </c>
      <c r="T138" s="93">
        <f t="shared" si="3"/>
        <v>0</v>
      </c>
      <c r="AR138" s="94" t="s">
        <v>83</v>
      </c>
      <c r="AT138" s="94" t="s">
        <v>79</v>
      </c>
      <c r="AU138" s="94" t="s">
        <v>84</v>
      </c>
      <c r="AY138" s="7" t="s">
        <v>77</v>
      </c>
      <c r="BE138" s="95">
        <f t="shared" si="4"/>
        <v>0</v>
      </c>
      <c r="BF138" s="95">
        <f t="shared" si="5"/>
        <v>1157.53</v>
      </c>
      <c r="BG138" s="95">
        <f t="shared" si="6"/>
        <v>0</v>
      </c>
      <c r="BH138" s="95">
        <f t="shared" si="7"/>
        <v>0</v>
      </c>
      <c r="BI138" s="95">
        <f t="shared" si="8"/>
        <v>0</v>
      </c>
      <c r="BJ138" s="7" t="s">
        <v>84</v>
      </c>
      <c r="BK138" s="95">
        <f t="shared" si="9"/>
        <v>1157.53</v>
      </c>
      <c r="BL138" s="7" t="s">
        <v>83</v>
      </c>
      <c r="BM138" s="94" t="s">
        <v>116</v>
      </c>
    </row>
    <row r="139" spans="2:65" s="6" customFormat="1" ht="22.9" customHeight="1" x14ac:dyDescent="0.2">
      <c r="B139" s="72"/>
      <c r="D139" s="73" t="s">
        <v>40</v>
      </c>
      <c r="E139" s="81" t="s">
        <v>83</v>
      </c>
      <c r="F139" s="81" t="s">
        <v>117</v>
      </c>
      <c r="J139" s="82">
        <f>BK139</f>
        <v>1176.26</v>
      </c>
      <c r="L139" s="72"/>
      <c r="M139" s="76"/>
      <c r="P139" s="77">
        <f>SUM(P140:P141)</f>
        <v>21.178080000000001</v>
      </c>
      <c r="R139" s="77">
        <f>SUM(R140:R141)</f>
        <v>57.641446000000002</v>
      </c>
      <c r="T139" s="78">
        <f>SUM(T140:T141)</f>
        <v>0</v>
      </c>
      <c r="AR139" s="73" t="s">
        <v>42</v>
      </c>
      <c r="AT139" s="79" t="s">
        <v>40</v>
      </c>
      <c r="AU139" s="79" t="s">
        <v>42</v>
      </c>
      <c r="AY139" s="73" t="s">
        <v>77</v>
      </c>
      <c r="BK139" s="80">
        <f>SUM(BK140:BK141)</f>
        <v>1176.26</v>
      </c>
    </row>
    <row r="140" spans="2:65" s="1" customFormat="1" ht="24.2" customHeight="1" x14ac:dyDescent="0.2">
      <c r="B140" s="15"/>
      <c r="C140" s="83" t="s">
        <v>118</v>
      </c>
      <c r="D140" s="83" t="s">
        <v>79</v>
      </c>
      <c r="E140" s="84" t="s">
        <v>119</v>
      </c>
      <c r="F140" s="85" t="s">
        <v>120</v>
      </c>
      <c r="G140" s="86" t="s">
        <v>88</v>
      </c>
      <c r="H140" s="87">
        <v>17.190000000000001</v>
      </c>
      <c r="I140" s="88">
        <v>44.34</v>
      </c>
      <c r="J140" s="88">
        <f>ROUND(I140*H140,2)</f>
        <v>762.2</v>
      </c>
      <c r="K140" s="89"/>
      <c r="L140" s="15"/>
      <c r="M140" s="90" t="s">
        <v>0</v>
      </c>
      <c r="N140" s="91" t="s">
        <v>24</v>
      </c>
      <c r="O140" s="92">
        <v>1.232</v>
      </c>
      <c r="P140" s="92">
        <f>O140*H140</f>
        <v>21.178080000000001</v>
      </c>
      <c r="Q140" s="92">
        <v>1.7034</v>
      </c>
      <c r="R140" s="92">
        <f>Q140*H140</f>
        <v>29.281446000000003</v>
      </c>
      <c r="S140" s="92">
        <v>0</v>
      </c>
      <c r="T140" s="93">
        <f>S140*H140</f>
        <v>0</v>
      </c>
      <c r="AR140" s="94" t="s">
        <v>83</v>
      </c>
      <c r="AT140" s="94" t="s">
        <v>79</v>
      </c>
      <c r="AU140" s="94" t="s">
        <v>84</v>
      </c>
      <c r="AY140" s="7" t="s">
        <v>77</v>
      </c>
      <c r="BE140" s="95">
        <f>IF(N140="základná",J140,0)</f>
        <v>0</v>
      </c>
      <c r="BF140" s="95">
        <f>IF(N140="znížená",J140,0)</f>
        <v>762.2</v>
      </c>
      <c r="BG140" s="95">
        <f>IF(N140="zákl. prenesená",J140,0)</f>
        <v>0</v>
      </c>
      <c r="BH140" s="95">
        <f>IF(N140="zníž. prenesená",J140,0)</f>
        <v>0</v>
      </c>
      <c r="BI140" s="95">
        <f>IF(N140="nulová",J140,0)</f>
        <v>0</v>
      </c>
      <c r="BJ140" s="7" t="s">
        <v>84</v>
      </c>
      <c r="BK140" s="95">
        <f>ROUND(I140*H140,2)</f>
        <v>762.2</v>
      </c>
      <c r="BL140" s="7" t="s">
        <v>83</v>
      </c>
      <c r="BM140" s="94" t="s">
        <v>121</v>
      </c>
    </row>
    <row r="141" spans="2:65" s="1" customFormat="1" ht="16.5" customHeight="1" x14ac:dyDescent="0.2">
      <c r="B141" s="15"/>
      <c r="C141" s="96" t="s">
        <v>122</v>
      </c>
      <c r="D141" s="96" t="s">
        <v>123</v>
      </c>
      <c r="E141" s="97" t="s">
        <v>124</v>
      </c>
      <c r="F141" s="98" t="s">
        <v>125</v>
      </c>
      <c r="G141" s="99" t="s">
        <v>126</v>
      </c>
      <c r="H141" s="100">
        <v>28.36</v>
      </c>
      <c r="I141" s="101">
        <v>14.6</v>
      </c>
      <c r="J141" s="101">
        <f>ROUND(I141*H141,2)</f>
        <v>414.06</v>
      </c>
      <c r="K141" s="102"/>
      <c r="L141" s="103"/>
      <c r="M141" s="104" t="s">
        <v>0</v>
      </c>
      <c r="N141" s="105" t="s">
        <v>24</v>
      </c>
      <c r="O141" s="92">
        <v>0</v>
      </c>
      <c r="P141" s="92">
        <f>O141*H141</f>
        <v>0</v>
      </c>
      <c r="Q141" s="92">
        <v>1</v>
      </c>
      <c r="R141" s="92">
        <f>Q141*H141</f>
        <v>28.36</v>
      </c>
      <c r="S141" s="92">
        <v>0</v>
      </c>
      <c r="T141" s="93">
        <f>S141*H141</f>
        <v>0</v>
      </c>
      <c r="AR141" s="94" t="s">
        <v>109</v>
      </c>
      <c r="AT141" s="94" t="s">
        <v>123</v>
      </c>
      <c r="AU141" s="94" t="s">
        <v>84</v>
      </c>
      <c r="AY141" s="7" t="s">
        <v>77</v>
      </c>
      <c r="BE141" s="95">
        <f>IF(N141="základná",J141,0)</f>
        <v>0</v>
      </c>
      <c r="BF141" s="95">
        <f>IF(N141="znížená",J141,0)</f>
        <v>414.06</v>
      </c>
      <c r="BG141" s="95">
        <f>IF(N141="zákl. prenesená",J141,0)</f>
        <v>0</v>
      </c>
      <c r="BH141" s="95">
        <f>IF(N141="zníž. prenesená",J141,0)</f>
        <v>0</v>
      </c>
      <c r="BI141" s="95">
        <f>IF(N141="nulová",J141,0)</f>
        <v>0</v>
      </c>
      <c r="BJ141" s="7" t="s">
        <v>84</v>
      </c>
      <c r="BK141" s="95">
        <f>ROUND(I141*H141,2)</f>
        <v>414.06</v>
      </c>
      <c r="BL141" s="7" t="s">
        <v>83</v>
      </c>
      <c r="BM141" s="94" t="s">
        <v>127</v>
      </c>
    </row>
    <row r="142" spans="2:65" s="6" customFormat="1" ht="22.9" customHeight="1" x14ac:dyDescent="0.2">
      <c r="B142" s="72"/>
      <c r="D142" s="73" t="s">
        <v>40</v>
      </c>
      <c r="E142" s="81" t="s">
        <v>109</v>
      </c>
      <c r="F142" s="81" t="s">
        <v>128</v>
      </c>
      <c r="J142" s="82">
        <f>BK142</f>
        <v>1341.5600000000002</v>
      </c>
      <c r="L142" s="72"/>
      <c r="M142" s="76"/>
      <c r="P142" s="77">
        <f>SUM(P143:P157)</f>
        <v>36.3855</v>
      </c>
      <c r="R142" s="77">
        <f>SUM(R143:R157)</f>
        <v>0.15612255999999997</v>
      </c>
      <c r="T142" s="78">
        <f>SUM(T143:T157)</f>
        <v>0</v>
      </c>
      <c r="AR142" s="73" t="s">
        <v>42</v>
      </c>
      <c r="AT142" s="79" t="s">
        <v>40</v>
      </c>
      <c r="AU142" s="79" t="s">
        <v>42</v>
      </c>
      <c r="AY142" s="73" t="s">
        <v>77</v>
      </c>
      <c r="BK142" s="80">
        <f>SUM(BK143:BK157)</f>
        <v>1341.5600000000002</v>
      </c>
    </row>
    <row r="143" spans="2:65" s="1" customFormat="1" ht="33" customHeight="1" x14ac:dyDescent="0.2">
      <c r="B143" s="15"/>
      <c r="C143" s="83" t="s">
        <v>129</v>
      </c>
      <c r="D143" s="83" t="s">
        <v>79</v>
      </c>
      <c r="E143" s="84" t="s">
        <v>130</v>
      </c>
      <c r="F143" s="85" t="s">
        <v>131</v>
      </c>
      <c r="G143" s="86" t="s">
        <v>132</v>
      </c>
      <c r="H143" s="87">
        <v>33</v>
      </c>
      <c r="I143" s="88">
        <v>0.48</v>
      </c>
      <c r="J143" s="88">
        <f t="shared" ref="J143:J157" si="10">ROUND(I143*H143,2)</f>
        <v>15.84</v>
      </c>
      <c r="K143" s="89"/>
      <c r="L143" s="15"/>
      <c r="M143" s="90" t="s">
        <v>0</v>
      </c>
      <c r="N143" s="91" t="s">
        <v>24</v>
      </c>
      <c r="O143" s="92">
        <v>2.1999999999999999E-2</v>
      </c>
      <c r="P143" s="92">
        <f t="shared" ref="P143:P157" si="11">O143*H143</f>
        <v>0.72599999999999998</v>
      </c>
      <c r="Q143" s="92">
        <v>0</v>
      </c>
      <c r="R143" s="92">
        <f t="shared" ref="R143:R157" si="12">Q143*H143</f>
        <v>0</v>
      </c>
      <c r="S143" s="92">
        <v>0</v>
      </c>
      <c r="T143" s="93">
        <f t="shared" ref="T143:T157" si="13">S143*H143</f>
        <v>0</v>
      </c>
      <c r="AR143" s="94" t="s">
        <v>83</v>
      </c>
      <c r="AT143" s="94" t="s">
        <v>79</v>
      </c>
      <c r="AU143" s="94" t="s">
        <v>84</v>
      </c>
      <c r="AY143" s="7" t="s">
        <v>77</v>
      </c>
      <c r="BE143" s="95">
        <f t="shared" ref="BE143:BE157" si="14">IF(N143="základná",J143,0)</f>
        <v>0</v>
      </c>
      <c r="BF143" s="95">
        <f t="shared" ref="BF143:BF157" si="15">IF(N143="znížená",J143,0)</f>
        <v>15.84</v>
      </c>
      <c r="BG143" s="95">
        <f t="shared" ref="BG143:BG157" si="16">IF(N143="zákl. prenesená",J143,0)</f>
        <v>0</v>
      </c>
      <c r="BH143" s="95">
        <f t="shared" ref="BH143:BH157" si="17">IF(N143="zníž. prenesená",J143,0)</f>
        <v>0</v>
      </c>
      <c r="BI143" s="95">
        <f t="shared" ref="BI143:BI157" si="18">IF(N143="nulová",J143,0)</f>
        <v>0</v>
      </c>
      <c r="BJ143" s="7" t="s">
        <v>84</v>
      </c>
      <c r="BK143" s="95">
        <f t="shared" ref="BK143:BK157" si="19">ROUND(I143*H143,2)</f>
        <v>15.84</v>
      </c>
      <c r="BL143" s="7" t="s">
        <v>83</v>
      </c>
      <c r="BM143" s="94" t="s">
        <v>133</v>
      </c>
    </row>
    <row r="144" spans="2:65" s="1" customFormat="1" ht="21.75" customHeight="1" x14ac:dyDescent="0.2">
      <c r="B144" s="15"/>
      <c r="C144" s="96" t="s">
        <v>134</v>
      </c>
      <c r="D144" s="96" t="s">
        <v>123</v>
      </c>
      <c r="E144" s="97" t="s">
        <v>135</v>
      </c>
      <c r="F144" s="98" t="s">
        <v>136</v>
      </c>
      <c r="G144" s="99" t="s">
        <v>132</v>
      </c>
      <c r="H144" s="100">
        <v>33</v>
      </c>
      <c r="I144" s="101">
        <v>1.22</v>
      </c>
      <c r="J144" s="101">
        <f t="shared" si="10"/>
        <v>40.26</v>
      </c>
      <c r="K144" s="102"/>
      <c r="L144" s="103"/>
      <c r="M144" s="104" t="s">
        <v>0</v>
      </c>
      <c r="N144" s="105" t="s">
        <v>24</v>
      </c>
      <c r="O144" s="92">
        <v>0</v>
      </c>
      <c r="P144" s="92">
        <f t="shared" si="11"/>
        <v>0</v>
      </c>
      <c r="Q144" s="92">
        <v>1.9000000000000001E-4</v>
      </c>
      <c r="R144" s="92">
        <f t="shared" si="12"/>
        <v>6.2700000000000004E-3</v>
      </c>
      <c r="S144" s="92">
        <v>0</v>
      </c>
      <c r="T144" s="93">
        <f t="shared" si="13"/>
        <v>0</v>
      </c>
      <c r="AR144" s="94" t="s">
        <v>109</v>
      </c>
      <c r="AT144" s="94" t="s">
        <v>123</v>
      </c>
      <c r="AU144" s="94" t="s">
        <v>84</v>
      </c>
      <c r="AY144" s="7" t="s">
        <v>77</v>
      </c>
      <c r="BE144" s="95">
        <f t="shared" si="14"/>
        <v>0</v>
      </c>
      <c r="BF144" s="95">
        <f t="shared" si="15"/>
        <v>40.26</v>
      </c>
      <c r="BG144" s="95">
        <f t="shared" si="16"/>
        <v>0</v>
      </c>
      <c r="BH144" s="95">
        <f t="shared" si="17"/>
        <v>0</v>
      </c>
      <c r="BI144" s="95">
        <f t="shared" si="18"/>
        <v>0</v>
      </c>
      <c r="BJ144" s="7" t="s">
        <v>84</v>
      </c>
      <c r="BK144" s="95">
        <f t="shared" si="19"/>
        <v>40.26</v>
      </c>
      <c r="BL144" s="7" t="s">
        <v>83</v>
      </c>
      <c r="BM144" s="94" t="s">
        <v>137</v>
      </c>
    </row>
    <row r="145" spans="2:65" s="1" customFormat="1" ht="33" customHeight="1" x14ac:dyDescent="0.2">
      <c r="B145" s="15"/>
      <c r="C145" s="83" t="s">
        <v>138</v>
      </c>
      <c r="D145" s="83" t="s">
        <v>79</v>
      </c>
      <c r="E145" s="84" t="s">
        <v>139</v>
      </c>
      <c r="F145" s="85" t="s">
        <v>140</v>
      </c>
      <c r="G145" s="86" t="s">
        <v>132</v>
      </c>
      <c r="H145" s="87">
        <v>6</v>
      </c>
      <c r="I145" s="88">
        <v>0.68</v>
      </c>
      <c r="J145" s="88">
        <f t="shared" si="10"/>
        <v>4.08</v>
      </c>
      <c r="K145" s="89"/>
      <c r="L145" s="15"/>
      <c r="M145" s="90" t="s">
        <v>0</v>
      </c>
      <c r="N145" s="91" t="s">
        <v>24</v>
      </c>
      <c r="O145" s="92">
        <v>3.2000000000000001E-2</v>
      </c>
      <c r="P145" s="92">
        <f t="shared" si="11"/>
        <v>0.192</v>
      </c>
      <c r="Q145" s="92">
        <v>0</v>
      </c>
      <c r="R145" s="92">
        <f t="shared" si="12"/>
        <v>0</v>
      </c>
      <c r="S145" s="92">
        <v>0</v>
      </c>
      <c r="T145" s="93">
        <f t="shared" si="13"/>
        <v>0</v>
      </c>
      <c r="AR145" s="94" t="s">
        <v>83</v>
      </c>
      <c r="AT145" s="94" t="s">
        <v>79</v>
      </c>
      <c r="AU145" s="94" t="s">
        <v>84</v>
      </c>
      <c r="AY145" s="7" t="s">
        <v>77</v>
      </c>
      <c r="BE145" s="95">
        <f t="shared" si="14"/>
        <v>0</v>
      </c>
      <c r="BF145" s="95">
        <f t="shared" si="15"/>
        <v>4.08</v>
      </c>
      <c r="BG145" s="95">
        <f t="shared" si="16"/>
        <v>0</v>
      </c>
      <c r="BH145" s="95">
        <f t="shared" si="17"/>
        <v>0</v>
      </c>
      <c r="BI145" s="95">
        <f t="shared" si="18"/>
        <v>0</v>
      </c>
      <c r="BJ145" s="7" t="s">
        <v>84</v>
      </c>
      <c r="BK145" s="95">
        <f t="shared" si="19"/>
        <v>4.08</v>
      </c>
      <c r="BL145" s="7" t="s">
        <v>83</v>
      </c>
      <c r="BM145" s="94" t="s">
        <v>141</v>
      </c>
    </row>
    <row r="146" spans="2:65" s="1" customFormat="1" ht="24.2" customHeight="1" x14ac:dyDescent="0.2">
      <c r="B146" s="15"/>
      <c r="C146" s="96" t="s">
        <v>2</v>
      </c>
      <c r="D146" s="96" t="s">
        <v>123</v>
      </c>
      <c r="E146" s="97" t="s">
        <v>142</v>
      </c>
      <c r="F146" s="98" t="s">
        <v>143</v>
      </c>
      <c r="G146" s="99" t="s">
        <v>132</v>
      </c>
      <c r="H146" s="100">
        <v>6</v>
      </c>
      <c r="I146" s="101">
        <v>4.3600000000000003</v>
      </c>
      <c r="J146" s="101">
        <f t="shared" si="10"/>
        <v>26.16</v>
      </c>
      <c r="K146" s="102"/>
      <c r="L146" s="103"/>
      <c r="M146" s="104" t="s">
        <v>0</v>
      </c>
      <c r="N146" s="105" t="s">
        <v>24</v>
      </c>
      <c r="O146" s="92">
        <v>0</v>
      </c>
      <c r="P146" s="92">
        <f t="shared" si="11"/>
        <v>0</v>
      </c>
      <c r="Q146" s="92">
        <v>7.2000000000000005E-4</v>
      </c>
      <c r="R146" s="92">
        <f t="shared" si="12"/>
        <v>4.3200000000000001E-3</v>
      </c>
      <c r="S146" s="92">
        <v>0</v>
      </c>
      <c r="T146" s="93">
        <f t="shared" si="13"/>
        <v>0</v>
      </c>
      <c r="AR146" s="94" t="s">
        <v>109</v>
      </c>
      <c r="AT146" s="94" t="s">
        <v>123</v>
      </c>
      <c r="AU146" s="94" t="s">
        <v>84</v>
      </c>
      <c r="AY146" s="7" t="s">
        <v>77</v>
      </c>
      <c r="BE146" s="95">
        <f t="shared" si="14"/>
        <v>0</v>
      </c>
      <c r="BF146" s="95">
        <f t="shared" si="15"/>
        <v>26.16</v>
      </c>
      <c r="BG146" s="95">
        <f t="shared" si="16"/>
        <v>0</v>
      </c>
      <c r="BH146" s="95">
        <f t="shared" si="17"/>
        <v>0</v>
      </c>
      <c r="BI146" s="95">
        <f t="shared" si="18"/>
        <v>0</v>
      </c>
      <c r="BJ146" s="7" t="s">
        <v>84</v>
      </c>
      <c r="BK146" s="95">
        <f t="shared" si="19"/>
        <v>26.16</v>
      </c>
      <c r="BL146" s="7" t="s">
        <v>83</v>
      </c>
      <c r="BM146" s="94" t="s">
        <v>144</v>
      </c>
    </row>
    <row r="147" spans="2:65" s="1" customFormat="1" ht="24.2" customHeight="1" x14ac:dyDescent="0.2">
      <c r="B147" s="15"/>
      <c r="C147" s="96" t="s">
        <v>145</v>
      </c>
      <c r="D147" s="96" t="s">
        <v>123</v>
      </c>
      <c r="E147" s="97" t="s">
        <v>146</v>
      </c>
      <c r="F147" s="98" t="s">
        <v>147</v>
      </c>
      <c r="G147" s="99" t="s">
        <v>148</v>
      </c>
      <c r="H147" s="100">
        <v>0.40200000000000002</v>
      </c>
      <c r="I147" s="101">
        <v>12.02</v>
      </c>
      <c r="J147" s="101">
        <f t="shared" si="10"/>
        <v>4.83</v>
      </c>
      <c r="K147" s="102"/>
      <c r="L147" s="103"/>
      <c r="M147" s="104" t="s">
        <v>0</v>
      </c>
      <c r="N147" s="105" t="s">
        <v>24</v>
      </c>
      <c r="O147" s="92">
        <v>0</v>
      </c>
      <c r="P147" s="92">
        <f t="shared" si="11"/>
        <v>0</v>
      </c>
      <c r="Q147" s="92">
        <v>2.7999999999999998E-4</v>
      </c>
      <c r="R147" s="92">
        <f t="shared" si="12"/>
        <v>1.1255999999999999E-4</v>
      </c>
      <c r="S147" s="92">
        <v>0</v>
      </c>
      <c r="T147" s="93">
        <f t="shared" si="13"/>
        <v>0</v>
      </c>
      <c r="AR147" s="94" t="s">
        <v>109</v>
      </c>
      <c r="AT147" s="94" t="s">
        <v>123</v>
      </c>
      <c r="AU147" s="94" t="s">
        <v>84</v>
      </c>
      <c r="AY147" s="7" t="s">
        <v>77</v>
      </c>
      <c r="BE147" s="95">
        <f t="shared" si="14"/>
        <v>0</v>
      </c>
      <c r="BF147" s="95">
        <f t="shared" si="15"/>
        <v>4.83</v>
      </c>
      <c r="BG147" s="95">
        <f t="shared" si="16"/>
        <v>0</v>
      </c>
      <c r="BH147" s="95">
        <f t="shared" si="17"/>
        <v>0</v>
      </c>
      <c r="BI147" s="95">
        <f t="shared" si="18"/>
        <v>0</v>
      </c>
      <c r="BJ147" s="7" t="s">
        <v>84</v>
      </c>
      <c r="BK147" s="95">
        <f t="shared" si="19"/>
        <v>4.83</v>
      </c>
      <c r="BL147" s="7" t="s">
        <v>83</v>
      </c>
      <c r="BM147" s="94" t="s">
        <v>149</v>
      </c>
    </row>
    <row r="148" spans="2:65" s="1" customFormat="1" ht="24.2" customHeight="1" x14ac:dyDescent="0.2">
      <c r="B148" s="15"/>
      <c r="C148" s="83" t="s">
        <v>150</v>
      </c>
      <c r="D148" s="83" t="s">
        <v>79</v>
      </c>
      <c r="E148" s="84" t="s">
        <v>151</v>
      </c>
      <c r="F148" s="85" t="s">
        <v>152</v>
      </c>
      <c r="G148" s="86" t="s">
        <v>132</v>
      </c>
      <c r="H148" s="87">
        <v>26</v>
      </c>
      <c r="I148" s="88">
        <v>0.89</v>
      </c>
      <c r="J148" s="88">
        <f t="shared" si="10"/>
        <v>23.14</v>
      </c>
      <c r="K148" s="89"/>
      <c r="L148" s="15"/>
      <c r="M148" s="90" t="s">
        <v>0</v>
      </c>
      <c r="N148" s="91" t="s">
        <v>24</v>
      </c>
      <c r="O148" s="92">
        <v>4.5999999999999999E-2</v>
      </c>
      <c r="P148" s="92">
        <f t="shared" si="11"/>
        <v>1.196</v>
      </c>
      <c r="Q148" s="92">
        <v>1.0000000000000001E-5</v>
      </c>
      <c r="R148" s="92">
        <f t="shared" si="12"/>
        <v>2.6000000000000003E-4</v>
      </c>
      <c r="S148" s="92">
        <v>0</v>
      </c>
      <c r="T148" s="93">
        <f t="shared" si="13"/>
        <v>0</v>
      </c>
      <c r="AR148" s="94" t="s">
        <v>83</v>
      </c>
      <c r="AT148" s="94" t="s">
        <v>79</v>
      </c>
      <c r="AU148" s="94" t="s">
        <v>84</v>
      </c>
      <c r="AY148" s="7" t="s">
        <v>77</v>
      </c>
      <c r="BE148" s="95">
        <f t="shared" si="14"/>
        <v>0</v>
      </c>
      <c r="BF148" s="95">
        <f t="shared" si="15"/>
        <v>23.14</v>
      </c>
      <c r="BG148" s="95">
        <f t="shared" si="16"/>
        <v>0</v>
      </c>
      <c r="BH148" s="95">
        <f t="shared" si="17"/>
        <v>0</v>
      </c>
      <c r="BI148" s="95">
        <f t="shared" si="18"/>
        <v>0</v>
      </c>
      <c r="BJ148" s="7" t="s">
        <v>84</v>
      </c>
      <c r="BK148" s="95">
        <f t="shared" si="19"/>
        <v>23.14</v>
      </c>
      <c r="BL148" s="7" t="s">
        <v>83</v>
      </c>
      <c r="BM148" s="94" t="s">
        <v>153</v>
      </c>
    </row>
    <row r="149" spans="2:65" s="1" customFormat="1" ht="24.2" customHeight="1" x14ac:dyDescent="0.2">
      <c r="B149" s="15"/>
      <c r="C149" s="96" t="s">
        <v>154</v>
      </c>
      <c r="D149" s="96" t="s">
        <v>123</v>
      </c>
      <c r="E149" s="97" t="s">
        <v>155</v>
      </c>
      <c r="F149" s="98" t="s">
        <v>156</v>
      </c>
      <c r="G149" s="99" t="s">
        <v>148</v>
      </c>
      <c r="H149" s="100">
        <v>6</v>
      </c>
      <c r="I149" s="101">
        <v>78.91</v>
      </c>
      <c r="J149" s="101">
        <f t="shared" si="10"/>
        <v>473.46</v>
      </c>
      <c r="K149" s="102"/>
      <c r="L149" s="103"/>
      <c r="M149" s="104" t="s">
        <v>0</v>
      </c>
      <c r="N149" s="105" t="s">
        <v>24</v>
      </c>
      <c r="O149" s="92">
        <v>0</v>
      </c>
      <c r="P149" s="92">
        <f t="shared" si="11"/>
        <v>0</v>
      </c>
      <c r="Q149" s="92">
        <v>1.6670000000000001E-2</v>
      </c>
      <c r="R149" s="92">
        <f t="shared" si="12"/>
        <v>0.10002</v>
      </c>
      <c r="S149" s="92">
        <v>0</v>
      </c>
      <c r="T149" s="93">
        <f t="shared" si="13"/>
        <v>0</v>
      </c>
      <c r="AR149" s="94" t="s">
        <v>109</v>
      </c>
      <c r="AT149" s="94" t="s">
        <v>123</v>
      </c>
      <c r="AU149" s="94" t="s">
        <v>84</v>
      </c>
      <c r="AY149" s="7" t="s">
        <v>77</v>
      </c>
      <c r="BE149" s="95">
        <f t="shared" si="14"/>
        <v>0</v>
      </c>
      <c r="BF149" s="95">
        <f t="shared" si="15"/>
        <v>473.46</v>
      </c>
      <c r="BG149" s="95">
        <f t="shared" si="16"/>
        <v>0</v>
      </c>
      <c r="BH149" s="95">
        <f t="shared" si="17"/>
        <v>0</v>
      </c>
      <c r="BI149" s="95">
        <f t="shared" si="18"/>
        <v>0</v>
      </c>
      <c r="BJ149" s="7" t="s">
        <v>84</v>
      </c>
      <c r="BK149" s="95">
        <f t="shared" si="19"/>
        <v>473.46</v>
      </c>
      <c r="BL149" s="7" t="s">
        <v>83</v>
      </c>
      <c r="BM149" s="94" t="s">
        <v>157</v>
      </c>
    </row>
    <row r="150" spans="2:65" s="1" customFormat="1" ht="24.2" customHeight="1" x14ac:dyDescent="0.2">
      <c r="B150" s="15"/>
      <c r="C150" s="83" t="s">
        <v>158</v>
      </c>
      <c r="D150" s="83" t="s">
        <v>79</v>
      </c>
      <c r="E150" s="84" t="s">
        <v>159</v>
      </c>
      <c r="F150" s="85" t="s">
        <v>160</v>
      </c>
      <c r="G150" s="86" t="s">
        <v>148</v>
      </c>
      <c r="H150" s="87">
        <v>1</v>
      </c>
      <c r="I150" s="88">
        <v>21.25</v>
      </c>
      <c r="J150" s="88">
        <f t="shared" si="10"/>
        <v>21.25</v>
      </c>
      <c r="K150" s="89"/>
      <c r="L150" s="15"/>
      <c r="M150" s="90" t="s">
        <v>0</v>
      </c>
      <c r="N150" s="91" t="s">
        <v>24</v>
      </c>
      <c r="O150" s="92">
        <v>1.208</v>
      </c>
      <c r="P150" s="92">
        <f t="shared" si="11"/>
        <v>1.208</v>
      </c>
      <c r="Q150" s="92">
        <v>6.8000000000000005E-4</v>
      </c>
      <c r="R150" s="92">
        <f t="shared" si="12"/>
        <v>6.8000000000000005E-4</v>
      </c>
      <c r="S150" s="92">
        <v>0</v>
      </c>
      <c r="T150" s="93">
        <f t="shared" si="13"/>
        <v>0</v>
      </c>
      <c r="AR150" s="94" t="s">
        <v>83</v>
      </c>
      <c r="AT150" s="94" t="s">
        <v>79</v>
      </c>
      <c r="AU150" s="94" t="s">
        <v>84</v>
      </c>
      <c r="AY150" s="7" t="s">
        <v>77</v>
      </c>
      <c r="BE150" s="95">
        <f t="shared" si="14"/>
        <v>0</v>
      </c>
      <c r="BF150" s="95">
        <f t="shared" si="15"/>
        <v>21.25</v>
      </c>
      <c r="BG150" s="95">
        <f t="shared" si="16"/>
        <v>0</v>
      </c>
      <c r="BH150" s="95">
        <f t="shared" si="17"/>
        <v>0</v>
      </c>
      <c r="BI150" s="95">
        <f t="shared" si="18"/>
        <v>0</v>
      </c>
      <c r="BJ150" s="7" t="s">
        <v>84</v>
      </c>
      <c r="BK150" s="95">
        <f t="shared" si="19"/>
        <v>21.25</v>
      </c>
      <c r="BL150" s="7" t="s">
        <v>83</v>
      </c>
      <c r="BM150" s="94" t="s">
        <v>161</v>
      </c>
    </row>
    <row r="151" spans="2:65" s="1" customFormat="1" ht="16.5" customHeight="1" x14ac:dyDescent="0.2">
      <c r="B151" s="15"/>
      <c r="C151" s="96" t="s">
        <v>162</v>
      </c>
      <c r="D151" s="96" t="s">
        <v>123</v>
      </c>
      <c r="E151" s="97" t="s">
        <v>163</v>
      </c>
      <c r="F151" s="98" t="s">
        <v>164</v>
      </c>
      <c r="G151" s="99" t="s">
        <v>148</v>
      </c>
      <c r="H151" s="100">
        <v>1</v>
      </c>
      <c r="I151" s="101">
        <v>25.78</v>
      </c>
      <c r="J151" s="101">
        <f t="shared" si="10"/>
        <v>25.78</v>
      </c>
      <c r="K151" s="102"/>
      <c r="L151" s="103"/>
      <c r="M151" s="104" t="s">
        <v>0</v>
      </c>
      <c r="N151" s="105" t="s">
        <v>24</v>
      </c>
      <c r="O151" s="92">
        <v>0</v>
      </c>
      <c r="P151" s="92">
        <f t="shared" si="11"/>
        <v>0</v>
      </c>
      <c r="Q151" s="92">
        <v>6.3E-3</v>
      </c>
      <c r="R151" s="92">
        <f t="shared" si="12"/>
        <v>6.3E-3</v>
      </c>
      <c r="S151" s="92">
        <v>0</v>
      </c>
      <c r="T151" s="93">
        <f t="shared" si="13"/>
        <v>0</v>
      </c>
      <c r="AR151" s="94" t="s">
        <v>109</v>
      </c>
      <c r="AT151" s="94" t="s">
        <v>123</v>
      </c>
      <c r="AU151" s="94" t="s">
        <v>84</v>
      </c>
      <c r="AY151" s="7" t="s">
        <v>77</v>
      </c>
      <c r="BE151" s="95">
        <f t="shared" si="14"/>
        <v>0</v>
      </c>
      <c r="BF151" s="95">
        <f t="shared" si="15"/>
        <v>25.78</v>
      </c>
      <c r="BG151" s="95">
        <f t="shared" si="16"/>
        <v>0</v>
      </c>
      <c r="BH151" s="95">
        <f t="shared" si="17"/>
        <v>0</v>
      </c>
      <c r="BI151" s="95">
        <f t="shared" si="18"/>
        <v>0</v>
      </c>
      <c r="BJ151" s="7" t="s">
        <v>84</v>
      </c>
      <c r="BK151" s="95">
        <f t="shared" si="19"/>
        <v>25.78</v>
      </c>
      <c r="BL151" s="7" t="s">
        <v>83</v>
      </c>
      <c r="BM151" s="94" t="s">
        <v>165</v>
      </c>
    </row>
    <row r="152" spans="2:65" s="1" customFormat="1" ht="24.2" customHeight="1" x14ac:dyDescent="0.2">
      <c r="B152" s="15"/>
      <c r="C152" s="83" t="s">
        <v>166</v>
      </c>
      <c r="D152" s="83" t="s">
        <v>79</v>
      </c>
      <c r="E152" s="84" t="s">
        <v>167</v>
      </c>
      <c r="F152" s="85" t="s">
        <v>168</v>
      </c>
      <c r="G152" s="86" t="s">
        <v>132</v>
      </c>
      <c r="H152" s="87">
        <v>39</v>
      </c>
      <c r="I152" s="88">
        <v>3.59</v>
      </c>
      <c r="J152" s="88">
        <f t="shared" si="10"/>
        <v>140.01</v>
      </c>
      <c r="K152" s="89"/>
      <c r="L152" s="15"/>
      <c r="M152" s="90" t="s">
        <v>0</v>
      </c>
      <c r="N152" s="91" t="s">
        <v>24</v>
      </c>
      <c r="O152" s="92">
        <v>0.19</v>
      </c>
      <c r="P152" s="92">
        <f t="shared" si="11"/>
        <v>7.41</v>
      </c>
      <c r="Q152" s="92">
        <v>0</v>
      </c>
      <c r="R152" s="92">
        <f t="shared" si="12"/>
        <v>0</v>
      </c>
      <c r="S152" s="92">
        <v>0</v>
      </c>
      <c r="T152" s="93">
        <f t="shared" si="13"/>
        <v>0</v>
      </c>
      <c r="AR152" s="94" t="s">
        <v>83</v>
      </c>
      <c r="AT152" s="94" t="s">
        <v>79</v>
      </c>
      <c r="AU152" s="94" t="s">
        <v>84</v>
      </c>
      <c r="AY152" s="7" t="s">
        <v>77</v>
      </c>
      <c r="BE152" s="95">
        <f t="shared" si="14"/>
        <v>0</v>
      </c>
      <c r="BF152" s="95">
        <f t="shared" si="15"/>
        <v>140.01</v>
      </c>
      <c r="BG152" s="95">
        <f t="shared" si="16"/>
        <v>0</v>
      </c>
      <c r="BH152" s="95">
        <f t="shared" si="17"/>
        <v>0</v>
      </c>
      <c r="BI152" s="95">
        <f t="shared" si="18"/>
        <v>0</v>
      </c>
      <c r="BJ152" s="7" t="s">
        <v>84</v>
      </c>
      <c r="BK152" s="95">
        <f t="shared" si="19"/>
        <v>140.01</v>
      </c>
      <c r="BL152" s="7" t="s">
        <v>83</v>
      </c>
      <c r="BM152" s="94" t="s">
        <v>169</v>
      </c>
    </row>
    <row r="153" spans="2:65" s="1" customFormat="1" ht="24.2" customHeight="1" x14ac:dyDescent="0.2">
      <c r="B153" s="15"/>
      <c r="C153" s="83" t="s">
        <v>170</v>
      </c>
      <c r="D153" s="83" t="s">
        <v>79</v>
      </c>
      <c r="E153" s="84" t="s">
        <v>171</v>
      </c>
      <c r="F153" s="85" t="s">
        <v>172</v>
      </c>
      <c r="G153" s="86" t="s">
        <v>132</v>
      </c>
      <c r="H153" s="87">
        <v>39</v>
      </c>
      <c r="I153" s="88">
        <v>0.78</v>
      </c>
      <c r="J153" s="88">
        <f t="shared" si="10"/>
        <v>30.42</v>
      </c>
      <c r="K153" s="89"/>
      <c r="L153" s="15"/>
      <c r="M153" s="90" t="s">
        <v>0</v>
      </c>
      <c r="N153" s="91" t="s">
        <v>24</v>
      </c>
      <c r="O153" s="92">
        <v>4.1000000000000002E-2</v>
      </c>
      <c r="P153" s="92">
        <f t="shared" si="11"/>
        <v>1.599</v>
      </c>
      <c r="Q153" s="92">
        <v>0</v>
      </c>
      <c r="R153" s="92">
        <f t="shared" si="12"/>
        <v>0</v>
      </c>
      <c r="S153" s="92">
        <v>0</v>
      </c>
      <c r="T153" s="93">
        <f t="shared" si="13"/>
        <v>0</v>
      </c>
      <c r="AR153" s="94" t="s">
        <v>83</v>
      </c>
      <c r="AT153" s="94" t="s">
        <v>79</v>
      </c>
      <c r="AU153" s="94" t="s">
        <v>84</v>
      </c>
      <c r="AY153" s="7" t="s">
        <v>77</v>
      </c>
      <c r="BE153" s="95">
        <f t="shared" si="14"/>
        <v>0</v>
      </c>
      <c r="BF153" s="95">
        <f t="shared" si="15"/>
        <v>30.42</v>
      </c>
      <c r="BG153" s="95">
        <f t="shared" si="16"/>
        <v>0</v>
      </c>
      <c r="BH153" s="95">
        <f t="shared" si="17"/>
        <v>0</v>
      </c>
      <c r="BI153" s="95">
        <f t="shared" si="18"/>
        <v>0</v>
      </c>
      <c r="BJ153" s="7" t="s">
        <v>84</v>
      </c>
      <c r="BK153" s="95">
        <f t="shared" si="19"/>
        <v>30.42</v>
      </c>
      <c r="BL153" s="7" t="s">
        <v>83</v>
      </c>
      <c r="BM153" s="94" t="s">
        <v>173</v>
      </c>
    </row>
    <row r="154" spans="2:65" s="1" customFormat="1" ht="16.5" customHeight="1" x14ac:dyDescent="0.2">
      <c r="B154" s="15"/>
      <c r="C154" s="83" t="s">
        <v>174</v>
      </c>
      <c r="D154" s="83" t="s">
        <v>79</v>
      </c>
      <c r="E154" s="84" t="s">
        <v>175</v>
      </c>
      <c r="F154" s="85" t="s">
        <v>176</v>
      </c>
      <c r="G154" s="86" t="s">
        <v>132</v>
      </c>
      <c r="H154" s="87">
        <v>26</v>
      </c>
      <c r="I154" s="88">
        <v>1.61</v>
      </c>
      <c r="J154" s="88">
        <f t="shared" si="10"/>
        <v>41.86</v>
      </c>
      <c r="K154" s="89"/>
      <c r="L154" s="15"/>
      <c r="M154" s="90" t="s">
        <v>0</v>
      </c>
      <c r="N154" s="91" t="s">
        <v>24</v>
      </c>
      <c r="O154" s="92">
        <v>5.7000000000000002E-2</v>
      </c>
      <c r="P154" s="92">
        <f t="shared" si="11"/>
        <v>1.482</v>
      </c>
      <c r="Q154" s="92">
        <v>0</v>
      </c>
      <c r="R154" s="92">
        <f t="shared" si="12"/>
        <v>0</v>
      </c>
      <c r="S154" s="92">
        <v>0</v>
      </c>
      <c r="T154" s="93">
        <f t="shared" si="13"/>
        <v>0</v>
      </c>
      <c r="AR154" s="94" t="s">
        <v>83</v>
      </c>
      <c r="AT154" s="94" t="s">
        <v>79</v>
      </c>
      <c r="AU154" s="94" t="s">
        <v>84</v>
      </c>
      <c r="AY154" s="7" t="s">
        <v>77</v>
      </c>
      <c r="BE154" s="95">
        <f t="shared" si="14"/>
        <v>0</v>
      </c>
      <c r="BF154" s="95">
        <f t="shared" si="15"/>
        <v>41.86</v>
      </c>
      <c r="BG154" s="95">
        <f t="shared" si="16"/>
        <v>0</v>
      </c>
      <c r="BH154" s="95">
        <f t="shared" si="17"/>
        <v>0</v>
      </c>
      <c r="BI154" s="95">
        <f t="shared" si="18"/>
        <v>0</v>
      </c>
      <c r="BJ154" s="7" t="s">
        <v>84</v>
      </c>
      <c r="BK154" s="95">
        <f t="shared" si="19"/>
        <v>41.86</v>
      </c>
      <c r="BL154" s="7" t="s">
        <v>83</v>
      </c>
      <c r="BM154" s="94" t="s">
        <v>177</v>
      </c>
    </row>
    <row r="155" spans="2:65" s="1" customFormat="1" ht="24.2" customHeight="1" x14ac:dyDescent="0.2">
      <c r="B155" s="15"/>
      <c r="C155" s="83" t="s">
        <v>178</v>
      </c>
      <c r="D155" s="83" t="s">
        <v>79</v>
      </c>
      <c r="E155" s="84" t="s">
        <v>179</v>
      </c>
      <c r="F155" s="85" t="s">
        <v>180</v>
      </c>
      <c r="G155" s="86" t="s">
        <v>148</v>
      </c>
      <c r="H155" s="87">
        <v>2</v>
      </c>
      <c r="I155" s="88">
        <v>218.31</v>
      </c>
      <c r="J155" s="88">
        <f t="shared" si="10"/>
        <v>436.62</v>
      </c>
      <c r="K155" s="89"/>
      <c r="L155" s="15"/>
      <c r="M155" s="90" t="s">
        <v>0</v>
      </c>
      <c r="N155" s="91" t="s">
        <v>24</v>
      </c>
      <c r="O155" s="92">
        <v>9.58</v>
      </c>
      <c r="P155" s="92">
        <f t="shared" si="11"/>
        <v>19.16</v>
      </c>
      <c r="Q155" s="92">
        <v>1.583E-2</v>
      </c>
      <c r="R155" s="92">
        <f t="shared" si="12"/>
        <v>3.1660000000000001E-2</v>
      </c>
      <c r="S155" s="92">
        <v>0</v>
      </c>
      <c r="T155" s="93">
        <f t="shared" si="13"/>
        <v>0</v>
      </c>
      <c r="AR155" s="94" t="s">
        <v>83</v>
      </c>
      <c r="AT155" s="94" t="s">
        <v>79</v>
      </c>
      <c r="AU155" s="94" t="s">
        <v>84</v>
      </c>
      <c r="AY155" s="7" t="s">
        <v>77</v>
      </c>
      <c r="BE155" s="95">
        <f t="shared" si="14"/>
        <v>0</v>
      </c>
      <c r="BF155" s="95">
        <f t="shared" si="15"/>
        <v>436.62</v>
      </c>
      <c r="BG155" s="95">
        <f t="shared" si="16"/>
        <v>0</v>
      </c>
      <c r="BH155" s="95">
        <f t="shared" si="17"/>
        <v>0</v>
      </c>
      <c r="BI155" s="95">
        <f t="shared" si="18"/>
        <v>0</v>
      </c>
      <c r="BJ155" s="7" t="s">
        <v>84</v>
      </c>
      <c r="BK155" s="95">
        <f t="shared" si="19"/>
        <v>436.62</v>
      </c>
      <c r="BL155" s="7" t="s">
        <v>83</v>
      </c>
      <c r="BM155" s="94" t="s">
        <v>181</v>
      </c>
    </row>
    <row r="156" spans="2:65" s="1" customFormat="1" ht="24.2" customHeight="1" x14ac:dyDescent="0.2">
      <c r="B156" s="15"/>
      <c r="C156" s="83" t="s">
        <v>182</v>
      </c>
      <c r="D156" s="83" t="s">
        <v>79</v>
      </c>
      <c r="E156" s="84" t="s">
        <v>183</v>
      </c>
      <c r="F156" s="85" t="s">
        <v>184</v>
      </c>
      <c r="G156" s="86" t="s">
        <v>132</v>
      </c>
      <c r="H156" s="87">
        <v>39</v>
      </c>
      <c r="I156" s="88">
        <v>0.87</v>
      </c>
      <c r="J156" s="88">
        <f t="shared" si="10"/>
        <v>33.93</v>
      </c>
      <c r="K156" s="89"/>
      <c r="L156" s="15"/>
      <c r="M156" s="90" t="s">
        <v>0</v>
      </c>
      <c r="N156" s="91" t="s">
        <v>24</v>
      </c>
      <c r="O156" s="92">
        <v>5.2499999999999998E-2</v>
      </c>
      <c r="P156" s="92">
        <f t="shared" si="11"/>
        <v>2.0474999999999999</v>
      </c>
      <c r="Q156" s="92">
        <v>1E-4</v>
      </c>
      <c r="R156" s="92">
        <f t="shared" si="12"/>
        <v>3.9000000000000003E-3</v>
      </c>
      <c r="S156" s="92">
        <v>0</v>
      </c>
      <c r="T156" s="93">
        <f t="shared" si="13"/>
        <v>0</v>
      </c>
      <c r="AR156" s="94" t="s">
        <v>83</v>
      </c>
      <c r="AT156" s="94" t="s">
        <v>79</v>
      </c>
      <c r="AU156" s="94" t="s">
        <v>84</v>
      </c>
      <c r="AY156" s="7" t="s">
        <v>77</v>
      </c>
      <c r="BE156" s="95">
        <f t="shared" si="14"/>
        <v>0</v>
      </c>
      <c r="BF156" s="95">
        <f t="shared" si="15"/>
        <v>33.93</v>
      </c>
      <c r="BG156" s="95">
        <f t="shared" si="16"/>
        <v>0</v>
      </c>
      <c r="BH156" s="95">
        <f t="shared" si="17"/>
        <v>0</v>
      </c>
      <c r="BI156" s="95">
        <f t="shared" si="18"/>
        <v>0</v>
      </c>
      <c r="BJ156" s="7" t="s">
        <v>84</v>
      </c>
      <c r="BK156" s="95">
        <f t="shared" si="19"/>
        <v>33.93</v>
      </c>
      <c r="BL156" s="7" t="s">
        <v>83</v>
      </c>
      <c r="BM156" s="94" t="s">
        <v>185</v>
      </c>
    </row>
    <row r="157" spans="2:65" s="1" customFormat="1" ht="24.2" customHeight="1" x14ac:dyDescent="0.2">
      <c r="B157" s="15"/>
      <c r="C157" s="83" t="s">
        <v>186</v>
      </c>
      <c r="D157" s="83" t="s">
        <v>79</v>
      </c>
      <c r="E157" s="84" t="s">
        <v>187</v>
      </c>
      <c r="F157" s="85" t="s">
        <v>188</v>
      </c>
      <c r="G157" s="86" t="s">
        <v>132</v>
      </c>
      <c r="H157" s="87">
        <v>26</v>
      </c>
      <c r="I157" s="88">
        <v>0.92</v>
      </c>
      <c r="J157" s="88">
        <f t="shared" si="10"/>
        <v>23.92</v>
      </c>
      <c r="K157" s="89"/>
      <c r="L157" s="15"/>
      <c r="M157" s="90" t="s">
        <v>0</v>
      </c>
      <c r="N157" s="91" t="s">
        <v>24</v>
      </c>
      <c r="O157" s="92">
        <v>5.2499999999999998E-2</v>
      </c>
      <c r="P157" s="92">
        <f t="shared" si="11"/>
        <v>1.365</v>
      </c>
      <c r="Q157" s="92">
        <v>1E-4</v>
      </c>
      <c r="R157" s="92">
        <f t="shared" si="12"/>
        <v>2.6000000000000003E-3</v>
      </c>
      <c r="S157" s="92">
        <v>0</v>
      </c>
      <c r="T157" s="93">
        <f t="shared" si="13"/>
        <v>0</v>
      </c>
      <c r="AR157" s="94" t="s">
        <v>83</v>
      </c>
      <c r="AT157" s="94" t="s">
        <v>79</v>
      </c>
      <c r="AU157" s="94" t="s">
        <v>84</v>
      </c>
      <c r="AY157" s="7" t="s">
        <v>77</v>
      </c>
      <c r="BE157" s="95">
        <f t="shared" si="14"/>
        <v>0</v>
      </c>
      <c r="BF157" s="95">
        <f t="shared" si="15"/>
        <v>23.92</v>
      </c>
      <c r="BG157" s="95">
        <f t="shared" si="16"/>
        <v>0</v>
      </c>
      <c r="BH157" s="95">
        <f t="shared" si="17"/>
        <v>0</v>
      </c>
      <c r="BI157" s="95">
        <f t="shared" si="18"/>
        <v>0</v>
      </c>
      <c r="BJ157" s="7" t="s">
        <v>84</v>
      </c>
      <c r="BK157" s="95">
        <f t="shared" si="19"/>
        <v>23.92</v>
      </c>
      <c r="BL157" s="7" t="s">
        <v>83</v>
      </c>
      <c r="BM157" s="94" t="s">
        <v>189</v>
      </c>
    </row>
    <row r="158" spans="2:65" s="6" customFormat="1" ht="25.9" customHeight="1" x14ac:dyDescent="0.2">
      <c r="B158" s="72"/>
      <c r="D158" s="73" t="s">
        <v>40</v>
      </c>
      <c r="E158" s="74" t="s">
        <v>190</v>
      </c>
      <c r="F158" s="74" t="s">
        <v>191</v>
      </c>
      <c r="J158" s="75">
        <f>BK158</f>
        <v>22002.98</v>
      </c>
      <c r="L158" s="72"/>
      <c r="M158" s="76"/>
      <c r="P158" s="77">
        <f>P159+P164+P170+P200+P212+P218</f>
        <v>119.71517999999999</v>
      </c>
      <c r="R158" s="77">
        <f>R159+R164+R170+R200+R212+R218</f>
        <v>0.62663820000000003</v>
      </c>
      <c r="T158" s="78">
        <f>T159+T164+T170+T200+T212+T218</f>
        <v>0</v>
      </c>
      <c r="AR158" s="73" t="s">
        <v>84</v>
      </c>
      <c r="AT158" s="79" t="s">
        <v>40</v>
      </c>
      <c r="AU158" s="79" t="s">
        <v>41</v>
      </c>
      <c r="AY158" s="73" t="s">
        <v>77</v>
      </c>
      <c r="BK158" s="80">
        <f>BK159+BK164+BK170+BK200+BK212+BK218</f>
        <v>22002.98</v>
      </c>
    </row>
    <row r="159" spans="2:65" s="6" customFormat="1" ht="22.9" customHeight="1" x14ac:dyDescent="0.2">
      <c r="B159" s="72"/>
      <c r="D159" s="73" t="s">
        <v>40</v>
      </c>
      <c r="E159" s="81" t="s">
        <v>192</v>
      </c>
      <c r="F159" s="81" t="s">
        <v>193</v>
      </c>
      <c r="J159" s="82">
        <f>BK159</f>
        <v>1155.8499999999999</v>
      </c>
      <c r="L159" s="72"/>
      <c r="M159" s="76"/>
      <c r="P159" s="77">
        <f>SUM(P160:P163)</f>
        <v>30.810119999999998</v>
      </c>
      <c r="R159" s="77">
        <f>SUM(R160:R163)</f>
        <v>2.5408199999999999E-2</v>
      </c>
      <c r="T159" s="78">
        <f>SUM(T160:T163)</f>
        <v>0</v>
      </c>
      <c r="AR159" s="73" t="s">
        <v>84</v>
      </c>
      <c r="AT159" s="79" t="s">
        <v>40</v>
      </c>
      <c r="AU159" s="79" t="s">
        <v>42</v>
      </c>
      <c r="AY159" s="73" t="s">
        <v>77</v>
      </c>
      <c r="BK159" s="80">
        <f>SUM(BK160:BK163)</f>
        <v>1155.8499999999999</v>
      </c>
    </row>
    <row r="160" spans="2:65" s="1" customFormat="1" ht="24.2" customHeight="1" x14ac:dyDescent="0.2">
      <c r="B160" s="15"/>
      <c r="C160" s="83" t="s">
        <v>194</v>
      </c>
      <c r="D160" s="83" t="s">
        <v>79</v>
      </c>
      <c r="E160" s="84" t="s">
        <v>195</v>
      </c>
      <c r="F160" s="85" t="s">
        <v>196</v>
      </c>
      <c r="G160" s="86" t="s">
        <v>132</v>
      </c>
      <c r="H160" s="87">
        <v>204</v>
      </c>
      <c r="I160" s="88">
        <v>3.65</v>
      </c>
      <c r="J160" s="88">
        <f>ROUND(I160*H160,2)</f>
        <v>744.6</v>
      </c>
      <c r="K160" s="89"/>
      <c r="L160" s="15"/>
      <c r="M160" s="90" t="s">
        <v>0</v>
      </c>
      <c r="N160" s="91" t="s">
        <v>24</v>
      </c>
      <c r="O160" s="92">
        <v>0.15103</v>
      </c>
      <c r="P160" s="92">
        <f>O160*H160</f>
        <v>30.810119999999998</v>
      </c>
      <c r="Q160" s="92">
        <v>2.0000000000000002E-5</v>
      </c>
      <c r="R160" s="92">
        <f>Q160*H160</f>
        <v>4.0800000000000003E-3</v>
      </c>
      <c r="S160" s="92">
        <v>0</v>
      </c>
      <c r="T160" s="93">
        <f>S160*H160</f>
        <v>0</v>
      </c>
      <c r="AR160" s="94" t="s">
        <v>174</v>
      </c>
      <c r="AT160" s="94" t="s">
        <v>79</v>
      </c>
      <c r="AU160" s="94" t="s">
        <v>84</v>
      </c>
      <c r="AY160" s="7" t="s">
        <v>77</v>
      </c>
      <c r="BE160" s="95">
        <f>IF(N160="základná",J160,0)</f>
        <v>0</v>
      </c>
      <c r="BF160" s="95">
        <f>IF(N160="znížená",J160,0)</f>
        <v>744.6</v>
      </c>
      <c r="BG160" s="95">
        <f>IF(N160="zákl. prenesená",J160,0)</f>
        <v>0</v>
      </c>
      <c r="BH160" s="95">
        <f>IF(N160="zníž. prenesená",J160,0)</f>
        <v>0</v>
      </c>
      <c r="BI160" s="95">
        <f>IF(N160="nulová",J160,0)</f>
        <v>0</v>
      </c>
      <c r="BJ160" s="7" t="s">
        <v>84</v>
      </c>
      <c r="BK160" s="95">
        <f>ROUND(I160*H160,2)</f>
        <v>744.6</v>
      </c>
      <c r="BL160" s="7" t="s">
        <v>174</v>
      </c>
      <c r="BM160" s="94" t="s">
        <v>197</v>
      </c>
    </row>
    <row r="161" spans="2:65" s="1" customFormat="1" ht="33" customHeight="1" x14ac:dyDescent="0.2">
      <c r="B161" s="15"/>
      <c r="C161" s="96" t="s">
        <v>198</v>
      </c>
      <c r="D161" s="96" t="s">
        <v>123</v>
      </c>
      <c r="E161" s="97" t="s">
        <v>199</v>
      </c>
      <c r="F161" s="98" t="s">
        <v>200</v>
      </c>
      <c r="G161" s="99" t="s">
        <v>132</v>
      </c>
      <c r="H161" s="100">
        <v>8.16</v>
      </c>
      <c r="I161" s="101">
        <v>1</v>
      </c>
      <c r="J161" s="101">
        <f>ROUND(I161*H161,2)</f>
        <v>8.16</v>
      </c>
      <c r="K161" s="102"/>
      <c r="L161" s="103"/>
      <c r="M161" s="104" t="s">
        <v>0</v>
      </c>
      <c r="N161" s="105" t="s">
        <v>24</v>
      </c>
      <c r="O161" s="92">
        <v>0</v>
      </c>
      <c r="P161" s="92">
        <f>O161*H161</f>
        <v>0</v>
      </c>
      <c r="Q161" s="92">
        <v>2.0000000000000002E-5</v>
      </c>
      <c r="R161" s="92">
        <f>Q161*H161</f>
        <v>1.6320000000000001E-4</v>
      </c>
      <c r="S161" s="92">
        <v>0</v>
      </c>
      <c r="T161" s="93">
        <f>S161*H161</f>
        <v>0</v>
      </c>
      <c r="AR161" s="94" t="s">
        <v>201</v>
      </c>
      <c r="AT161" s="94" t="s">
        <v>123</v>
      </c>
      <c r="AU161" s="94" t="s">
        <v>84</v>
      </c>
      <c r="AY161" s="7" t="s">
        <v>77</v>
      </c>
      <c r="BE161" s="95">
        <f>IF(N161="základná",J161,0)</f>
        <v>0</v>
      </c>
      <c r="BF161" s="95">
        <f>IF(N161="znížená",J161,0)</f>
        <v>8.16</v>
      </c>
      <c r="BG161" s="95">
        <f>IF(N161="zákl. prenesená",J161,0)</f>
        <v>0</v>
      </c>
      <c r="BH161" s="95">
        <f>IF(N161="zníž. prenesená",J161,0)</f>
        <v>0</v>
      </c>
      <c r="BI161" s="95">
        <f>IF(N161="nulová",J161,0)</f>
        <v>0</v>
      </c>
      <c r="BJ161" s="7" t="s">
        <v>84</v>
      </c>
      <c r="BK161" s="95">
        <f>ROUND(I161*H161,2)</f>
        <v>8.16</v>
      </c>
      <c r="BL161" s="7" t="s">
        <v>174</v>
      </c>
      <c r="BM161" s="94" t="s">
        <v>202</v>
      </c>
    </row>
    <row r="162" spans="2:65" s="1" customFormat="1" ht="33" customHeight="1" x14ac:dyDescent="0.2">
      <c r="B162" s="15"/>
      <c r="C162" s="96" t="s">
        <v>203</v>
      </c>
      <c r="D162" s="96" t="s">
        <v>123</v>
      </c>
      <c r="E162" s="97" t="s">
        <v>204</v>
      </c>
      <c r="F162" s="98" t="s">
        <v>205</v>
      </c>
      <c r="G162" s="99" t="s">
        <v>132</v>
      </c>
      <c r="H162" s="100">
        <v>98.94</v>
      </c>
      <c r="I162" s="101">
        <v>1.4</v>
      </c>
      <c r="J162" s="101">
        <f>ROUND(I162*H162,2)</f>
        <v>138.52000000000001</v>
      </c>
      <c r="K162" s="102"/>
      <c r="L162" s="103"/>
      <c r="M162" s="104" t="s">
        <v>0</v>
      </c>
      <c r="N162" s="105" t="s">
        <v>24</v>
      </c>
      <c r="O162" s="92">
        <v>0</v>
      </c>
      <c r="P162" s="92">
        <f>O162*H162</f>
        <v>0</v>
      </c>
      <c r="Q162" s="92">
        <v>2.0000000000000002E-5</v>
      </c>
      <c r="R162" s="92">
        <f>Q162*H162</f>
        <v>1.9788000000000002E-3</v>
      </c>
      <c r="S162" s="92">
        <v>0</v>
      </c>
      <c r="T162" s="93">
        <f>S162*H162</f>
        <v>0</v>
      </c>
      <c r="AR162" s="94" t="s">
        <v>201</v>
      </c>
      <c r="AT162" s="94" t="s">
        <v>123</v>
      </c>
      <c r="AU162" s="94" t="s">
        <v>84</v>
      </c>
      <c r="AY162" s="7" t="s">
        <v>77</v>
      </c>
      <c r="BE162" s="95">
        <f>IF(N162="základná",J162,0)</f>
        <v>0</v>
      </c>
      <c r="BF162" s="95">
        <f>IF(N162="znížená",J162,0)</f>
        <v>138.52000000000001</v>
      </c>
      <c r="BG162" s="95">
        <f>IF(N162="zákl. prenesená",J162,0)</f>
        <v>0</v>
      </c>
      <c r="BH162" s="95">
        <f>IF(N162="zníž. prenesená",J162,0)</f>
        <v>0</v>
      </c>
      <c r="BI162" s="95">
        <f>IF(N162="nulová",J162,0)</f>
        <v>0</v>
      </c>
      <c r="BJ162" s="7" t="s">
        <v>84</v>
      </c>
      <c r="BK162" s="95">
        <f>ROUND(I162*H162,2)</f>
        <v>138.52000000000001</v>
      </c>
      <c r="BL162" s="7" t="s">
        <v>174</v>
      </c>
      <c r="BM162" s="94" t="s">
        <v>206</v>
      </c>
    </row>
    <row r="163" spans="2:65" s="1" customFormat="1" ht="33" customHeight="1" x14ac:dyDescent="0.2">
      <c r="B163" s="15"/>
      <c r="C163" s="96" t="s">
        <v>207</v>
      </c>
      <c r="D163" s="96" t="s">
        <v>123</v>
      </c>
      <c r="E163" s="97" t="s">
        <v>208</v>
      </c>
      <c r="F163" s="98" t="s">
        <v>209</v>
      </c>
      <c r="G163" s="99" t="s">
        <v>132</v>
      </c>
      <c r="H163" s="100">
        <v>100.98</v>
      </c>
      <c r="I163" s="101">
        <v>2.62</v>
      </c>
      <c r="J163" s="101">
        <f>ROUND(I163*H163,2)</f>
        <v>264.57</v>
      </c>
      <c r="K163" s="102"/>
      <c r="L163" s="103"/>
      <c r="M163" s="104" t="s">
        <v>0</v>
      </c>
      <c r="N163" s="105" t="s">
        <v>24</v>
      </c>
      <c r="O163" s="92">
        <v>0</v>
      </c>
      <c r="P163" s="92">
        <f>O163*H163</f>
        <v>0</v>
      </c>
      <c r="Q163" s="92">
        <v>1.9000000000000001E-4</v>
      </c>
      <c r="R163" s="92">
        <f>Q163*H163</f>
        <v>1.91862E-2</v>
      </c>
      <c r="S163" s="92">
        <v>0</v>
      </c>
      <c r="T163" s="93">
        <f>S163*H163</f>
        <v>0</v>
      </c>
      <c r="AR163" s="94" t="s">
        <v>201</v>
      </c>
      <c r="AT163" s="94" t="s">
        <v>123</v>
      </c>
      <c r="AU163" s="94" t="s">
        <v>84</v>
      </c>
      <c r="AY163" s="7" t="s">
        <v>77</v>
      </c>
      <c r="BE163" s="95">
        <f>IF(N163="základná",J163,0)</f>
        <v>0</v>
      </c>
      <c r="BF163" s="95">
        <f>IF(N163="znížená",J163,0)</f>
        <v>264.57</v>
      </c>
      <c r="BG163" s="95">
        <f>IF(N163="zákl. prenesená",J163,0)</f>
        <v>0</v>
      </c>
      <c r="BH163" s="95">
        <f>IF(N163="zníž. prenesená",J163,0)</f>
        <v>0</v>
      </c>
      <c r="BI163" s="95">
        <f>IF(N163="nulová",J163,0)</f>
        <v>0</v>
      </c>
      <c r="BJ163" s="7" t="s">
        <v>84</v>
      </c>
      <c r="BK163" s="95">
        <f>ROUND(I163*H163,2)</f>
        <v>264.57</v>
      </c>
      <c r="BL163" s="7" t="s">
        <v>174</v>
      </c>
      <c r="BM163" s="94" t="s">
        <v>210</v>
      </c>
    </row>
    <row r="164" spans="2:65" s="6" customFormat="1" ht="22.9" customHeight="1" x14ac:dyDescent="0.2">
      <c r="B164" s="72"/>
      <c r="D164" s="73" t="s">
        <v>40</v>
      </c>
      <c r="E164" s="81" t="s">
        <v>211</v>
      </c>
      <c r="F164" s="81" t="s">
        <v>212</v>
      </c>
      <c r="J164" s="82">
        <f>BK164</f>
        <v>384.03000000000003</v>
      </c>
      <c r="L164" s="72"/>
      <c r="M164" s="76"/>
      <c r="P164" s="77">
        <f>SUM(P165:P169)</f>
        <v>11.770199999999999</v>
      </c>
      <c r="R164" s="77">
        <f>SUM(R165:R169)</f>
        <v>3.1129999999999998E-2</v>
      </c>
      <c r="T164" s="78">
        <f>SUM(T165:T169)</f>
        <v>0</v>
      </c>
      <c r="AR164" s="73" t="s">
        <v>84</v>
      </c>
      <c r="AT164" s="79" t="s">
        <v>40</v>
      </c>
      <c r="AU164" s="79" t="s">
        <v>42</v>
      </c>
      <c r="AY164" s="73" t="s">
        <v>77</v>
      </c>
      <c r="BK164" s="80">
        <f>SUM(BK165:BK169)</f>
        <v>384.03000000000003</v>
      </c>
    </row>
    <row r="165" spans="2:65" s="1" customFormat="1" ht="21.75" customHeight="1" x14ac:dyDescent="0.2">
      <c r="B165" s="15"/>
      <c r="C165" s="83" t="s">
        <v>213</v>
      </c>
      <c r="D165" s="83" t="s">
        <v>79</v>
      </c>
      <c r="E165" s="84" t="s">
        <v>214</v>
      </c>
      <c r="F165" s="85" t="s">
        <v>215</v>
      </c>
      <c r="G165" s="86" t="s">
        <v>132</v>
      </c>
      <c r="H165" s="87">
        <v>3</v>
      </c>
      <c r="I165" s="88">
        <v>20.149999999999999</v>
      </c>
      <c r="J165" s="88">
        <f>ROUND(I165*H165,2)</f>
        <v>60.45</v>
      </c>
      <c r="K165" s="89"/>
      <c r="L165" s="15"/>
      <c r="M165" s="90" t="s">
        <v>0</v>
      </c>
      <c r="N165" s="91" t="s">
        <v>24</v>
      </c>
      <c r="O165" s="92">
        <v>0.61724000000000001</v>
      </c>
      <c r="P165" s="92">
        <f>O165*H165</f>
        <v>1.85172</v>
      </c>
      <c r="Q165" s="92">
        <v>1.7600000000000001E-3</v>
      </c>
      <c r="R165" s="92">
        <f>Q165*H165</f>
        <v>5.28E-3</v>
      </c>
      <c r="S165" s="92">
        <v>0</v>
      </c>
      <c r="T165" s="93">
        <f>S165*H165</f>
        <v>0</v>
      </c>
      <c r="AR165" s="94" t="s">
        <v>174</v>
      </c>
      <c r="AT165" s="94" t="s">
        <v>79</v>
      </c>
      <c r="AU165" s="94" t="s">
        <v>84</v>
      </c>
      <c r="AY165" s="7" t="s">
        <v>77</v>
      </c>
      <c r="BE165" s="95">
        <f>IF(N165="základná",J165,0)</f>
        <v>0</v>
      </c>
      <c r="BF165" s="95">
        <f>IF(N165="znížená",J165,0)</f>
        <v>60.45</v>
      </c>
      <c r="BG165" s="95">
        <f>IF(N165="zákl. prenesená",J165,0)</f>
        <v>0</v>
      </c>
      <c r="BH165" s="95">
        <f>IF(N165="zníž. prenesená",J165,0)</f>
        <v>0</v>
      </c>
      <c r="BI165" s="95">
        <f>IF(N165="nulová",J165,0)</f>
        <v>0</v>
      </c>
      <c r="BJ165" s="7" t="s">
        <v>84</v>
      </c>
      <c r="BK165" s="95">
        <f>ROUND(I165*H165,2)</f>
        <v>60.45</v>
      </c>
      <c r="BL165" s="7" t="s">
        <v>174</v>
      </c>
      <c r="BM165" s="94" t="s">
        <v>216</v>
      </c>
    </row>
    <row r="166" spans="2:65" s="1" customFormat="1" ht="21.75" customHeight="1" x14ac:dyDescent="0.2">
      <c r="B166" s="15"/>
      <c r="C166" s="83" t="s">
        <v>217</v>
      </c>
      <c r="D166" s="83" t="s">
        <v>79</v>
      </c>
      <c r="E166" s="84" t="s">
        <v>218</v>
      </c>
      <c r="F166" s="85" t="s">
        <v>219</v>
      </c>
      <c r="G166" s="86" t="s">
        <v>132</v>
      </c>
      <c r="H166" s="87">
        <v>13</v>
      </c>
      <c r="I166" s="88">
        <v>21.98</v>
      </c>
      <c r="J166" s="88">
        <f>ROUND(I166*H166,2)</f>
        <v>285.74</v>
      </c>
      <c r="K166" s="89"/>
      <c r="L166" s="15"/>
      <c r="M166" s="90" t="s">
        <v>0</v>
      </c>
      <c r="N166" s="91" t="s">
        <v>24</v>
      </c>
      <c r="O166" s="92">
        <v>0.64219999999999999</v>
      </c>
      <c r="P166" s="92">
        <f>O166*H166</f>
        <v>8.3485999999999994</v>
      </c>
      <c r="Q166" s="92">
        <v>1.89E-3</v>
      </c>
      <c r="R166" s="92">
        <f>Q166*H166</f>
        <v>2.4569999999999998E-2</v>
      </c>
      <c r="S166" s="92">
        <v>0</v>
      </c>
      <c r="T166" s="93">
        <f>S166*H166</f>
        <v>0</v>
      </c>
      <c r="AR166" s="94" t="s">
        <v>174</v>
      </c>
      <c r="AT166" s="94" t="s">
        <v>79</v>
      </c>
      <c r="AU166" s="94" t="s">
        <v>84</v>
      </c>
      <c r="AY166" s="7" t="s">
        <v>77</v>
      </c>
      <c r="BE166" s="95">
        <f>IF(N166="základná",J166,0)</f>
        <v>0</v>
      </c>
      <c r="BF166" s="95">
        <f>IF(N166="znížená",J166,0)</f>
        <v>285.74</v>
      </c>
      <c r="BG166" s="95">
        <f>IF(N166="zákl. prenesená",J166,0)</f>
        <v>0</v>
      </c>
      <c r="BH166" s="95">
        <f>IF(N166="zníž. prenesená",J166,0)</f>
        <v>0</v>
      </c>
      <c r="BI166" s="95">
        <f>IF(N166="nulová",J166,0)</f>
        <v>0</v>
      </c>
      <c r="BJ166" s="7" t="s">
        <v>84</v>
      </c>
      <c r="BK166" s="95">
        <f>ROUND(I166*H166,2)</f>
        <v>285.74</v>
      </c>
      <c r="BL166" s="7" t="s">
        <v>174</v>
      </c>
      <c r="BM166" s="94" t="s">
        <v>220</v>
      </c>
    </row>
    <row r="167" spans="2:65" s="1" customFormat="1" ht="21.75" customHeight="1" x14ac:dyDescent="0.2">
      <c r="B167" s="15"/>
      <c r="C167" s="83" t="s">
        <v>221</v>
      </c>
      <c r="D167" s="83" t="s">
        <v>79</v>
      </c>
      <c r="E167" s="84" t="s">
        <v>222</v>
      </c>
      <c r="F167" s="85" t="s">
        <v>223</v>
      </c>
      <c r="G167" s="86" t="s">
        <v>132</v>
      </c>
      <c r="H167" s="87">
        <v>2</v>
      </c>
      <c r="I167" s="88">
        <v>10.19</v>
      </c>
      <c r="J167" s="88">
        <f>ROUND(I167*H167,2)</f>
        <v>20.38</v>
      </c>
      <c r="K167" s="89"/>
      <c r="L167" s="15"/>
      <c r="M167" s="90" t="s">
        <v>0</v>
      </c>
      <c r="N167" s="91" t="s">
        <v>24</v>
      </c>
      <c r="O167" s="92">
        <v>0.34244000000000002</v>
      </c>
      <c r="P167" s="92">
        <f>O167*H167</f>
        <v>0.68488000000000004</v>
      </c>
      <c r="Q167" s="92">
        <v>6.4000000000000005E-4</v>
      </c>
      <c r="R167" s="92">
        <f>Q167*H167</f>
        <v>1.2800000000000001E-3</v>
      </c>
      <c r="S167" s="92">
        <v>0</v>
      </c>
      <c r="T167" s="93">
        <f>S167*H167</f>
        <v>0</v>
      </c>
      <c r="AR167" s="94" t="s">
        <v>174</v>
      </c>
      <c r="AT167" s="94" t="s">
        <v>79</v>
      </c>
      <c r="AU167" s="94" t="s">
        <v>84</v>
      </c>
      <c r="AY167" s="7" t="s">
        <v>77</v>
      </c>
      <c r="BE167" s="95">
        <f>IF(N167="základná",J167,0)</f>
        <v>0</v>
      </c>
      <c r="BF167" s="95">
        <f>IF(N167="znížená",J167,0)</f>
        <v>20.38</v>
      </c>
      <c r="BG167" s="95">
        <f>IF(N167="zákl. prenesená",J167,0)</f>
        <v>0</v>
      </c>
      <c r="BH167" s="95">
        <f>IF(N167="zníž. prenesená",J167,0)</f>
        <v>0</v>
      </c>
      <c r="BI167" s="95">
        <f>IF(N167="nulová",J167,0)</f>
        <v>0</v>
      </c>
      <c r="BJ167" s="7" t="s">
        <v>84</v>
      </c>
      <c r="BK167" s="95">
        <f>ROUND(I167*H167,2)</f>
        <v>20.38</v>
      </c>
      <c r="BL167" s="7" t="s">
        <v>174</v>
      </c>
      <c r="BM167" s="94" t="s">
        <v>224</v>
      </c>
    </row>
    <row r="168" spans="2:65" s="1" customFormat="1" ht="24.2" customHeight="1" x14ac:dyDescent="0.2">
      <c r="B168" s="15"/>
      <c r="C168" s="83" t="s">
        <v>225</v>
      </c>
      <c r="D168" s="83" t="s">
        <v>79</v>
      </c>
      <c r="E168" s="84" t="s">
        <v>226</v>
      </c>
      <c r="F168" s="85" t="s">
        <v>227</v>
      </c>
      <c r="G168" s="86" t="s">
        <v>148</v>
      </c>
      <c r="H168" s="87">
        <v>1</v>
      </c>
      <c r="I168" s="88">
        <v>3.22</v>
      </c>
      <c r="J168" s="88">
        <f>ROUND(I168*H168,2)</f>
        <v>3.22</v>
      </c>
      <c r="K168" s="89"/>
      <c r="L168" s="15"/>
      <c r="M168" s="90" t="s">
        <v>0</v>
      </c>
      <c r="N168" s="91" t="s">
        <v>24</v>
      </c>
      <c r="O168" s="92">
        <v>0.16500000000000001</v>
      </c>
      <c r="P168" s="92">
        <f>O168*H168</f>
        <v>0.16500000000000001</v>
      </c>
      <c r="Q168" s="92">
        <v>0</v>
      </c>
      <c r="R168" s="92">
        <f>Q168*H168</f>
        <v>0</v>
      </c>
      <c r="S168" s="92">
        <v>0</v>
      </c>
      <c r="T168" s="93">
        <f>S168*H168</f>
        <v>0</v>
      </c>
      <c r="AR168" s="94" t="s">
        <v>174</v>
      </c>
      <c r="AT168" s="94" t="s">
        <v>79</v>
      </c>
      <c r="AU168" s="94" t="s">
        <v>84</v>
      </c>
      <c r="AY168" s="7" t="s">
        <v>77</v>
      </c>
      <c r="BE168" s="95">
        <f>IF(N168="základná",J168,0)</f>
        <v>0</v>
      </c>
      <c r="BF168" s="95">
        <f>IF(N168="znížená",J168,0)</f>
        <v>3.22</v>
      </c>
      <c r="BG168" s="95">
        <f>IF(N168="zákl. prenesená",J168,0)</f>
        <v>0</v>
      </c>
      <c r="BH168" s="95">
        <f>IF(N168="zníž. prenesená",J168,0)</f>
        <v>0</v>
      </c>
      <c r="BI168" s="95">
        <f>IF(N168="nulová",J168,0)</f>
        <v>0</v>
      </c>
      <c r="BJ168" s="7" t="s">
        <v>84</v>
      </c>
      <c r="BK168" s="95">
        <f>ROUND(I168*H168,2)</f>
        <v>3.22</v>
      </c>
      <c r="BL168" s="7" t="s">
        <v>174</v>
      </c>
      <c r="BM168" s="94" t="s">
        <v>228</v>
      </c>
    </row>
    <row r="169" spans="2:65" s="1" customFormat="1" ht="24.2" customHeight="1" x14ac:dyDescent="0.2">
      <c r="B169" s="15"/>
      <c r="C169" s="83" t="s">
        <v>229</v>
      </c>
      <c r="D169" s="83" t="s">
        <v>79</v>
      </c>
      <c r="E169" s="84" t="s">
        <v>230</v>
      </c>
      <c r="F169" s="85" t="s">
        <v>231</v>
      </c>
      <c r="G169" s="86" t="s">
        <v>132</v>
      </c>
      <c r="H169" s="87">
        <v>16</v>
      </c>
      <c r="I169" s="88">
        <v>0.89</v>
      </c>
      <c r="J169" s="88">
        <f>ROUND(I169*H169,2)</f>
        <v>14.24</v>
      </c>
      <c r="K169" s="89"/>
      <c r="L169" s="15"/>
      <c r="M169" s="90" t="s">
        <v>0</v>
      </c>
      <c r="N169" s="91" t="s">
        <v>24</v>
      </c>
      <c r="O169" s="92">
        <v>4.4999999999999998E-2</v>
      </c>
      <c r="P169" s="92">
        <f>O169*H169</f>
        <v>0.72</v>
      </c>
      <c r="Q169" s="92">
        <v>0</v>
      </c>
      <c r="R169" s="92">
        <f>Q169*H169</f>
        <v>0</v>
      </c>
      <c r="S169" s="92">
        <v>0</v>
      </c>
      <c r="T169" s="93">
        <f>S169*H169</f>
        <v>0</v>
      </c>
      <c r="AR169" s="94" t="s">
        <v>174</v>
      </c>
      <c r="AT169" s="94" t="s">
        <v>79</v>
      </c>
      <c r="AU169" s="94" t="s">
        <v>84</v>
      </c>
      <c r="AY169" s="7" t="s">
        <v>77</v>
      </c>
      <c r="BE169" s="95">
        <f>IF(N169="základná",J169,0)</f>
        <v>0</v>
      </c>
      <c r="BF169" s="95">
        <f>IF(N169="znížená",J169,0)</f>
        <v>14.24</v>
      </c>
      <c r="BG169" s="95">
        <f>IF(N169="zákl. prenesená",J169,0)</f>
        <v>0</v>
      </c>
      <c r="BH169" s="95">
        <f>IF(N169="zníž. prenesená",J169,0)</f>
        <v>0</v>
      </c>
      <c r="BI169" s="95">
        <f>IF(N169="nulová",J169,0)</f>
        <v>0</v>
      </c>
      <c r="BJ169" s="7" t="s">
        <v>84</v>
      </c>
      <c r="BK169" s="95">
        <f>ROUND(I169*H169,2)</f>
        <v>14.24</v>
      </c>
      <c r="BL169" s="7" t="s">
        <v>174</v>
      </c>
      <c r="BM169" s="94" t="s">
        <v>232</v>
      </c>
    </row>
    <row r="170" spans="2:65" s="6" customFormat="1" ht="22.9" customHeight="1" x14ac:dyDescent="0.2">
      <c r="B170" s="72"/>
      <c r="D170" s="73" t="s">
        <v>40</v>
      </c>
      <c r="E170" s="81" t="s">
        <v>233</v>
      </c>
      <c r="F170" s="81" t="s">
        <v>234</v>
      </c>
      <c r="J170" s="82">
        <f>BK170</f>
        <v>16204.390000000001</v>
      </c>
      <c r="L170" s="72"/>
      <c r="M170" s="76"/>
      <c r="P170" s="77">
        <f>SUM(P171:P199)</f>
        <v>51.105779999999996</v>
      </c>
      <c r="R170" s="77">
        <f>SUM(R171:R199)</f>
        <v>9.4770000000000021E-2</v>
      </c>
      <c r="T170" s="78">
        <f>SUM(T171:T199)</f>
        <v>0</v>
      </c>
      <c r="AR170" s="73" t="s">
        <v>84</v>
      </c>
      <c r="AT170" s="79" t="s">
        <v>40</v>
      </c>
      <c r="AU170" s="79" t="s">
        <v>42</v>
      </c>
      <c r="AY170" s="73" t="s">
        <v>77</v>
      </c>
      <c r="BK170" s="80">
        <f>SUM(BK171:BK199)</f>
        <v>16204.390000000001</v>
      </c>
    </row>
    <row r="171" spans="2:65" s="1" customFormat="1" ht="16.5" customHeight="1" x14ac:dyDescent="0.2">
      <c r="B171" s="15"/>
      <c r="C171" s="83" t="s">
        <v>235</v>
      </c>
      <c r="D171" s="83" t="s">
        <v>79</v>
      </c>
      <c r="E171" s="84" t="s">
        <v>236</v>
      </c>
      <c r="F171" s="85" t="s">
        <v>237</v>
      </c>
      <c r="G171" s="86" t="s">
        <v>148</v>
      </c>
      <c r="H171" s="87">
        <v>8</v>
      </c>
      <c r="I171" s="88">
        <v>8.43</v>
      </c>
      <c r="J171" s="88">
        <f t="shared" ref="J171:J199" si="20">ROUND(I171*H171,2)</f>
        <v>67.44</v>
      </c>
      <c r="K171" s="89"/>
      <c r="L171" s="15"/>
      <c r="M171" s="90" t="s">
        <v>0</v>
      </c>
      <c r="N171" s="91" t="s">
        <v>24</v>
      </c>
      <c r="O171" s="92">
        <v>0.40100000000000002</v>
      </c>
      <c r="P171" s="92">
        <f t="shared" ref="P171:P199" si="21">O171*H171</f>
        <v>3.2080000000000002</v>
      </c>
      <c r="Q171" s="92">
        <v>0</v>
      </c>
      <c r="R171" s="92">
        <f t="shared" ref="R171:R199" si="22">Q171*H171</f>
        <v>0</v>
      </c>
      <c r="S171" s="92">
        <v>0</v>
      </c>
      <c r="T171" s="93">
        <f t="shared" ref="T171:T199" si="23">S171*H171</f>
        <v>0</v>
      </c>
      <c r="AR171" s="94" t="s">
        <v>174</v>
      </c>
      <c r="AT171" s="94" t="s">
        <v>79</v>
      </c>
      <c r="AU171" s="94" t="s">
        <v>84</v>
      </c>
      <c r="AY171" s="7" t="s">
        <v>77</v>
      </c>
      <c r="BE171" s="95">
        <f t="shared" ref="BE171:BE199" si="24">IF(N171="základná",J171,0)</f>
        <v>0</v>
      </c>
      <c r="BF171" s="95">
        <f t="shared" ref="BF171:BF199" si="25">IF(N171="znížená",J171,0)</f>
        <v>67.44</v>
      </c>
      <c r="BG171" s="95">
        <f t="shared" ref="BG171:BG199" si="26">IF(N171="zákl. prenesená",J171,0)</f>
        <v>0</v>
      </c>
      <c r="BH171" s="95">
        <f t="shared" ref="BH171:BH199" si="27">IF(N171="zníž. prenesená",J171,0)</f>
        <v>0</v>
      </c>
      <c r="BI171" s="95">
        <f t="shared" ref="BI171:BI199" si="28">IF(N171="nulová",J171,0)</f>
        <v>0</v>
      </c>
      <c r="BJ171" s="7" t="s">
        <v>84</v>
      </c>
      <c r="BK171" s="95">
        <f t="shared" ref="BK171:BK199" si="29">ROUND(I171*H171,2)</f>
        <v>67.44</v>
      </c>
      <c r="BL171" s="7" t="s">
        <v>174</v>
      </c>
      <c r="BM171" s="94" t="s">
        <v>238</v>
      </c>
    </row>
    <row r="172" spans="2:65" s="1" customFormat="1" ht="24.2" customHeight="1" x14ac:dyDescent="0.2">
      <c r="B172" s="15"/>
      <c r="C172" s="83" t="s">
        <v>239</v>
      </c>
      <c r="D172" s="83" t="s">
        <v>79</v>
      </c>
      <c r="E172" s="84" t="s">
        <v>240</v>
      </c>
      <c r="F172" s="85" t="s">
        <v>241</v>
      </c>
      <c r="G172" s="86" t="s">
        <v>148</v>
      </c>
      <c r="H172" s="87">
        <v>2</v>
      </c>
      <c r="I172" s="88">
        <v>7.32</v>
      </c>
      <c r="J172" s="88">
        <f t="shared" si="20"/>
        <v>14.64</v>
      </c>
      <c r="K172" s="89"/>
      <c r="L172" s="15"/>
      <c r="M172" s="90" t="s">
        <v>0</v>
      </c>
      <c r="N172" s="91" t="s">
        <v>24</v>
      </c>
      <c r="O172" s="92">
        <v>0.2177</v>
      </c>
      <c r="P172" s="92">
        <f t="shared" si="21"/>
        <v>0.43540000000000001</v>
      </c>
      <c r="Q172" s="92">
        <v>1.2999999999999999E-4</v>
      </c>
      <c r="R172" s="92">
        <f t="shared" si="22"/>
        <v>2.5999999999999998E-4</v>
      </c>
      <c r="S172" s="92">
        <v>0</v>
      </c>
      <c r="T172" s="93">
        <f t="shared" si="23"/>
        <v>0</v>
      </c>
      <c r="AR172" s="94" t="s">
        <v>174</v>
      </c>
      <c r="AT172" s="94" t="s">
        <v>79</v>
      </c>
      <c r="AU172" s="94" t="s">
        <v>84</v>
      </c>
      <c r="AY172" s="7" t="s">
        <v>77</v>
      </c>
      <c r="BE172" s="95">
        <f t="shared" si="24"/>
        <v>0</v>
      </c>
      <c r="BF172" s="95">
        <f t="shared" si="25"/>
        <v>14.64</v>
      </c>
      <c r="BG172" s="95">
        <f t="shared" si="26"/>
        <v>0</v>
      </c>
      <c r="BH172" s="95">
        <f t="shared" si="27"/>
        <v>0</v>
      </c>
      <c r="BI172" s="95">
        <f t="shared" si="28"/>
        <v>0</v>
      </c>
      <c r="BJ172" s="7" t="s">
        <v>84</v>
      </c>
      <c r="BK172" s="95">
        <f t="shared" si="29"/>
        <v>14.64</v>
      </c>
      <c r="BL172" s="7" t="s">
        <v>174</v>
      </c>
      <c r="BM172" s="94" t="s">
        <v>242</v>
      </c>
    </row>
    <row r="173" spans="2:65" s="1" customFormat="1" ht="24.2" customHeight="1" x14ac:dyDescent="0.2">
      <c r="B173" s="15"/>
      <c r="C173" s="83" t="s">
        <v>243</v>
      </c>
      <c r="D173" s="83" t="s">
        <v>79</v>
      </c>
      <c r="E173" s="84" t="s">
        <v>244</v>
      </c>
      <c r="F173" s="85" t="s">
        <v>245</v>
      </c>
      <c r="G173" s="86" t="s">
        <v>148</v>
      </c>
      <c r="H173" s="87">
        <v>1</v>
      </c>
      <c r="I173" s="88">
        <v>2.56</v>
      </c>
      <c r="J173" s="88">
        <f t="shared" si="20"/>
        <v>2.56</v>
      </c>
      <c r="K173" s="89"/>
      <c r="L173" s="15"/>
      <c r="M173" s="90" t="s">
        <v>0</v>
      </c>
      <c r="N173" s="91" t="s">
        <v>24</v>
      </c>
      <c r="O173" s="92">
        <v>0.12515999999999999</v>
      </c>
      <c r="P173" s="92">
        <f t="shared" si="21"/>
        <v>0.12515999999999999</v>
      </c>
      <c r="Q173" s="92">
        <v>2.0000000000000002E-5</v>
      </c>
      <c r="R173" s="92">
        <f t="shared" si="22"/>
        <v>2.0000000000000002E-5</v>
      </c>
      <c r="S173" s="92">
        <v>0</v>
      </c>
      <c r="T173" s="93">
        <f t="shared" si="23"/>
        <v>0</v>
      </c>
      <c r="AR173" s="94" t="s">
        <v>174</v>
      </c>
      <c r="AT173" s="94" t="s">
        <v>79</v>
      </c>
      <c r="AU173" s="94" t="s">
        <v>84</v>
      </c>
      <c r="AY173" s="7" t="s">
        <v>77</v>
      </c>
      <c r="BE173" s="95">
        <f t="shared" si="24"/>
        <v>0</v>
      </c>
      <c r="BF173" s="95">
        <f t="shared" si="25"/>
        <v>2.56</v>
      </c>
      <c r="BG173" s="95">
        <f t="shared" si="26"/>
        <v>0</v>
      </c>
      <c r="BH173" s="95">
        <f t="shared" si="27"/>
        <v>0</v>
      </c>
      <c r="BI173" s="95">
        <f t="shared" si="28"/>
        <v>0</v>
      </c>
      <c r="BJ173" s="7" t="s">
        <v>84</v>
      </c>
      <c r="BK173" s="95">
        <f t="shared" si="29"/>
        <v>2.56</v>
      </c>
      <c r="BL173" s="7" t="s">
        <v>174</v>
      </c>
      <c r="BM173" s="94" t="s">
        <v>246</v>
      </c>
    </row>
    <row r="174" spans="2:65" s="1" customFormat="1" ht="16.5" customHeight="1" x14ac:dyDescent="0.2">
      <c r="B174" s="15"/>
      <c r="C174" s="96" t="s">
        <v>247</v>
      </c>
      <c r="D174" s="96" t="s">
        <v>123</v>
      </c>
      <c r="E174" s="97" t="s">
        <v>248</v>
      </c>
      <c r="F174" s="98" t="s">
        <v>249</v>
      </c>
      <c r="G174" s="99" t="s">
        <v>148</v>
      </c>
      <c r="H174" s="100">
        <v>1</v>
      </c>
      <c r="I174" s="101">
        <v>6.31</v>
      </c>
      <c r="J174" s="101">
        <f t="shared" si="20"/>
        <v>6.31</v>
      </c>
      <c r="K174" s="102"/>
      <c r="L174" s="103"/>
      <c r="M174" s="104" t="s">
        <v>0</v>
      </c>
      <c r="N174" s="105" t="s">
        <v>24</v>
      </c>
      <c r="O174" s="92">
        <v>0</v>
      </c>
      <c r="P174" s="92">
        <f t="shared" si="21"/>
        <v>0</v>
      </c>
      <c r="Q174" s="92">
        <v>8.0000000000000007E-5</v>
      </c>
      <c r="R174" s="92">
        <f t="shared" si="22"/>
        <v>8.0000000000000007E-5</v>
      </c>
      <c r="S174" s="92">
        <v>0</v>
      </c>
      <c r="T174" s="93">
        <f t="shared" si="23"/>
        <v>0</v>
      </c>
      <c r="AR174" s="94" t="s">
        <v>201</v>
      </c>
      <c r="AT174" s="94" t="s">
        <v>123</v>
      </c>
      <c r="AU174" s="94" t="s">
        <v>84</v>
      </c>
      <c r="AY174" s="7" t="s">
        <v>77</v>
      </c>
      <c r="BE174" s="95">
        <f t="shared" si="24"/>
        <v>0</v>
      </c>
      <c r="BF174" s="95">
        <f t="shared" si="25"/>
        <v>6.31</v>
      </c>
      <c r="BG174" s="95">
        <f t="shared" si="26"/>
        <v>0</v>
      </c>
      <c r="BH174" s="95">
        <f t="shared" si="27"/>
        <v>0</v>
      </c>
      <c r="BI174" s="95">
        <f t="shared" si="28"/>
        <v>0</v>
      </c>
      <c r="BJ174" s="7" t="s">
        <v>84</v>
      </c>
      <c r="BK174" s="95">
        <f t="shared" si="29"/>
        <v>6.31</v>
      </c>
      <c r="BL174" s="7" t="s">
        <v>174</v>
      </c>
      <c r="BM174" s="94" t="s">
        <v>250</v>
      </c>
    </row>
    <row r="175" spans="2:65" s="1" customFormat="1" ht="24.2" customHeight="1" x14ac:dyDescent="0.2">
      <c r="B175" s="15"/>
      <c r="C175" s="83" t="s">
        <v>251</v>
      </c>
      <c r="D175" s="83" t="s">
        <v>79</v>
      </c>
      <c r="E175" s="84" t="s">
        <v>252</v>
      </c>
      <c r="F175" s="85" t="s">
        <v>253</v>
      </c>
      <c r="G175" s="86" t="s">
        <v>148</v>
      </c>
      <c r="H175" s="87">
        <v>14</v>
      </c>
      <c r="I175" s="88">
        <v>4.26</v>
      </c>
      <c r="J175" s="88">
        <f t="shared" si="20"/>
        <v>59.64</v>
      </c>
      <c r="K175" s="89"/>
      <c r="L175" s="15"/>
      <c r="M175" s="90" t="s">
        <v>0</v>
      </c>
      <c r="N175" s="91" t="s">
        <v>24</v>
      </c>
      <c r="O175" s="92">
        <v>0.20627000000000001</v>
      </c>
      <c r="P175" s="92">
        <f t="shared" si="21"/>
        <v>2.8877800000000002</v>
      </c>
      <c r="Q175" s="92">
        <v>4.0000000000000003E-5</v>
      </c>
      <c r="R175" s="92">
        <f t="shared" si="22"/>
        <v>5.6000000000000006E-4</v>
      </c>
      <c r="S175" s="92">
        <v>0</v>
      </c>
      <c r="T175" s="93">
        <f t="shared" si="23"/>
        <v>0</v>
      </c>
      <c r="AR175" s="94" t="s">
        <v>174</v>
      </c>
      <c r="AT175" s="94" t="s">
        <v>79</v>
      </c>
      <c r="AU175" s="94" t="s">
        <v>84</v>
      </c>
      <c r="AY175" s="7" t="s">
        <v>77</v>
      </c>
      <c r="BE175" s="95">
        <f t="shared" si="24"/>
        <v>0</v>
      </c>
      <c r="BF175" s="95">
        <f t="shared" si="25"/>
        <v>59.64</v>
      </c>
      <c r="BG175" s="95">
        <f t="shared" si="26"/>
        <v>0</v>
      </c>
      <c r="BH175" s="95">
        <f t="shared" si="27"/>
        <v>0</v>
      </c>
      <c r="BI175" s="95">
        <f t="shared" si="28"/>
        <v>0</v>
      </c>
      <c r="BJ175" s="7" t="s">
        <v>84</v>
      </c>
      <c r="BK175" s="95">
        <f t="shared" si="29"/>
        <v>59.64</v>
      </c>
      <c r="BL175" s="7" t="s">
        <v>174</v>
      </c>
      <c r="BM175" s="94" t="s">
        <v>254</v>
      </c>
    </row>
    <row r="176" spans="2:65" s="1" customFormat="1" ht="16.5" customHeight="1" x14ac:dyDescent="0.2">
      <c r="B176" s="15"/>
      <c r="C176" s="96" t="s">
        <v>255</v>
      </c>
      <c r="D176" s="96" t="s">
        <v>123</v>
      </c>
      <c r="E176" s="97" t="s">
        <v>256</v>
      </c>
      <c r="F176" s="98" t="s">
        <v>257</v>
      </c>
      <c r="G176" s="99" t="s">
        <v>148</v>
      </c>
      <c r="H176" s="100">
        <v>14</v>
      </c>
      <c r="I176" s="101">
        <v>9.41</v>
      </c>
      <c r="J176" s="101">
        <f t="shared" si="20"/>
        <v>131.74</v>
      </c>
      <c r="K176" s="102"/>
      <c r="L176" s="103"/>
      <c r="M176" s="104" t="s">
        <v>0</v>
      </c>
      <c r="N176" s="105" t="s">
        <v>24</v>
      </c>
      <c r="O176" s="92">
        <v>0</v>
      </c>
      <c r="P176" s="92">
        <f t="shared" si="21"/>
        <v>0</v>
      </c>
      <c r="Q176" s="92">
        <v>1E-4</v>
      </c>
      <c r="R176" s="92">
        <f t="shared" si="22"/>
        <v>1.4E-3</v>
      </c>
      <c r="S176" s="92">
        <v>0</v>
      </c>
      <c r="T176" s="93">
        <f t="shared" si="23"/>
        <v>0</v>
      </c>
      <c r="AR176" s="94" t="s">
        <v>201</v>
      </c>
      <c r="AT176" s="94" t="s">
        <v>123</v>
      </c>
      <c r="AU176" s="94" t="s">
        <v>84</v>
      </c>
      <c r="AY176" s="7" t="s">
        <v>77</v>
      </c>
      <c r="BE176" s="95">
        <f t="shared" si="24"/>
        <v>0</v>
      </c>
      <c r="BF176" s="95">
        <f t="shared" si="25"/>
        <v>131.74</v>
      </c>
      <c r="BG176" s="95">
        <f t="shared" si="26"/>
        <v>0</v>
      </c>
      <c r="BH176" s="95">
        <f t="shared" si="27"/>
        <v>0</v>
      </c>
      <c r="BI176" s="95">
        <f t="shared" si="28"/>
        <v>0</v>
      </c>
      <c r="BJ176" s="7" t="s">
        <v>84</v>
      </c>
      <c r="BK176" s="95">
        <f t="shared" si="29"/>
        <v>131.74</v>
      </c>
      <c r="BL176" s="7" t="s">
        <v>174</v>
      </c>
      <c r="BM176" s="94" t="s">
        <v>258</v>
      </c>
    </row>
    <row r="177" spans="2:65" s="1" customFormat="1" ht="24.2" customHeight="1" x14ac:dyDescent="0.2">
      <c r="B177" s="15"/>
      <c r="C177" s="83" t="s">
        <v>259</v>
      </c>
      <c r="D177" s="83" t="s">
        <v>79</v>
      </c>
      <c r="E177" s="84" t="s">
        <v>260</v>
      </c>
      <c r="F177" s="85" t="s">
        <v>261</v>
      </c>
      <c r="G177" s="86" t="s">
        <v>148</v>
      </c>
      <c r="H177" s="87">
        <v>5</v>
      </c>
      <c r="I177" s="88">
        <v>4.71</v>
      </c>
      <c r="J177" s="88">
        <f t="shared" si="20"/>
        <v>23.55</v>
      </c>
      <c r="K177" s="89"/>
      <c r="L177" s="15"/>
      <c r="M177" s="90" t="s">
        <v>0</v>
      </c>
      <c r="N177" s="91" t="s">
        <v>24</v>
      </c>
      <c r="O177" s="92">
        <v>0.22758999999999999</v>
      </c>
      <c r="P177" s="92">
        <f t="shared" si="21"/>
        <v>1.13795</v>
      </c>
      <c r="Q177" s="92">
        <v>5.0000000000000002E-5</v>
      </c>
      <c r="R177" s="92">
        <f t="shared" si="22"/>
        <v>2.5000000000000001E-4</v>
      </c>
      <c r="S177" s="92">
        <v>0</v>
      </c>
      <c r="T177" s="93">
        <f t="shared" si="23"/>
        <v>0</v>
      </c>
      <c r="AR177" s="94" t="s">
        <v>174</v>
      </c>
      <c r="AT177" s="94" t="s">
        <v>79</v>
      </c>
      <c r="AU177" s="94" t="s">
        <v>84</v>
      </c>
      <c r="AY177" s="7" t="s">
        <v>77</v>
      </c>
      <c r="BE177" s="95">
        <f t="shared" si="24"/>
        <v>0</v>
      </c>
      <c r="BF177" s="95">
        <f t="shared" si="25"/>
        <v>23.55</v>
      </c>
      <c r="BG177" s="95">
        <f t="shared" si="26"/>
        <v>0</v>
      </c>
      <c r="BH177" s="95">
        <f t="shared" si="27"/>
        <v>0</v>
      </c>
      <c r="BI177" s="95">
        <f t="shared" si="28"/>
        <v>0</v>
      </c>
      <c r="BJ177" s="7" t="s">
        <v>84</v>
      </c>
      <c r="BK177" s="95">
        <f t="shared" si="29"/>
        <v>23.55</v>
      </c>
      <c r="BL177" s="7" t="s">
        <v>174</v>
      </c>
      <c r="BM177" s="94" t="s">
        <v>262</v>
      </c>
    </row>
    <row r="178" spans="2:65" s="1" customFormat="1" ht="16.5" customHeight="1" x14ac:dyDescent="0.2">
      <c r="B178" s="15"/>
      <c r="C178" s="96" t="s">
        <v>263</v>
      </c>
      <c r="D178" s="96" t="s">
        <v>123</v>
      </c>
      <c r="E178" s="97" t="s">
        <v>264</v>
      </c>
      <c r="F178" s="98" t="s">
        <v>265</v>
      </c>
      <c r="G178" s="99" t="s">
        <v>148</v>
      </c>
      <c r="H178" s="100">
        <v>5</v>
      </c>
      <c r="I178" s="101">
        <v>16.55</v>
      </c>
      <c r="J178" s="101">
        <f t="shared" si="20"/>
        <v>82.75</v>
      </c>
      <c r="K178" s="102"/>
      <c r="L178" s="103"/>
      <c r="M178" s="104" t="s">
        <v>0</v>
      </c>
      <c r="N178" s="105" t="s">
        <v>24</v>
      </c>
      <c r="O178" s="92">
        <v>0</v>
      </c>
      <c r="P178" s="92">
        <f t="shared" si="21"/>
        <v>0</v>
      </c>
      <c r="Q178" s="92">
        <v>5.9000000000000003E-4</v>
      </c>
      <c r="R178" s="92">
        <f t="shared" si="22"/>
        <v>2.9500000000000004E-3</v>
      </c>
      <c r="S178" s="92">
        <v>0</v>
      </c>
      <c r="T178" s="93">
        <f t="shared" si="23"/>
        <v>0</v>
      </c>
      <c r="AR178" s="94" t="s">
        <v>201</v>
      </c>
      <c r="AT178" s="94" t="s">
        <v>123</v>
      </c>
      <c r="AU178" s="94" t="s">
        <v>84</v>
      </c>
      <c r="AY178" s="7" t="s">
        <v>77</v>
      </c>
      <c r="BE178" s="95">
        <f t="shared" si="24"/>
        <v>0</v>
      </c>
      <c r="BF178" s="95">
        <f t="shared" si="25"/>
        <v>82.75</v>
      </c>
      <c r="BG178" s="95">
        <f t="shared" si="26"/>
        <v>0</v>
      </c>
      <c r="BH178" s="95">
        <f t="shared" si="27"/>
        <v>0</v>
      </c>
      <c r="BI178" s="95">
        <f t="shared" si="28"/>
        <v>0</v>
      </c>
      <c r="BJ178" s="7" t="s">
        <v>84</v>
      </c>
      <c r="BK178" s="95">
        <f t="shared" si="29"/>
        <v>82.75</v>
      </c>
      <c r="BL178" s="7" t="s">
        <v>174</v>
      </c>
      <c r="BM178" s="94" t="s">
        <v>266</v>
      </c>
    </row>
    <row r="179" spans="2:65" s="1" customFormat="1" ht="24.2" customHeight="1" x14ac:dyDescent="0.2">
      <c r="B179" s="15"/>
      <c r="C179" s="83" t="s">
        <v>267</v>
      </c>
      <c r="D179" s="83" t="s">
        <v>79</v>
      </c>
      <c r="E179" s="84" t="s">
        <v>268</v>
      </c>
      <c r="F179" s="85" t="s">
        <v>269</v>
      </c>
      <c r="G179" s="86" t="s">
        <v>148</v>
      </c>
      <c r="H179" s="87">
        <v>3</v>
      </c>
      <c r="I179" s="88">
        <v>7.19</v>
      </c>
      <c r="J179" s="88">
        <f t="shared" si="20"/>
        <v>21.57</v>
      </c>
      <c r="K179" s="89"/>
      <c r="L179" s="15"/>
      <c r="M179" s="90" t="s">
        <v>0</v>
      </c>
      <c r="N179" s="91" t="s">
        <v>24</v>
      </c>
      <c r="O179" s="92">
        <v>0.35220000000000001</v>
      </c>
      <c r="P179" s="92">
        <f t="shared" si="21"/>
        <v>1.0566</v>
      </c>
      <c r="Q179" s="92">
        <v>6.0000000000000002E-5</v>
      </c>
      <c r="R179" s="92">
        <f t="shared" si="22"/>
        <v>1.8000000000000001E-4</v>
      </c>
      <c r="S179" s="92">
        <v>0</v>
      </c>
      <c r="T179" s="93">
        <f t="shared" si="23"/>
        <v>0</v>
      </c>
      <c r="AR179" s="94" t="s">
        <v>174</v>
      </c>
      <c r="AT179" s="94" t="s">
        <v>79</v>
      </c>
      <c r="AU179" s="94" t="s">
        <v>84</v>
      </c>
      <c r="AY179" s="7" t="s">
        <v>77</v>
      </c>
      <c r="BE179" s="95">
        <f t="shared" si="24"/>
        <v>0</v>
      </c>
      <c r="BF179" s="95">
        <f t="shared" si="25"/>
        <v>21.57</v>
      </c>
      <c r="BG179" s="95">
        <f t="shared" si="26"/>
        <v>0</v>
      </c>
      <c r="BH179" s="95">
        <f t="shared" si="27"/>
        <v>0</v>
      </c>
      <c r="BI179" s="95">
        <f t="shared" si="28"/>
        <v>0</v>
      </c>
      <c r="BJ179" s="7" t="s">
        <v>84</v>
      </c>
      <c r="BK179" s="95">
        <f t="shared" si="29"/>
        <v>21.57</v>
      </c>
      <c r="BL179" s="7" t="s">
        <v>174</v>
      </c>
      <c r="BM179" s="94" t="s">
        <v>270</v>
      </c>
    </row>
    <row r="180" spans="2:65" s="1" customFormat="1" ht="16.5" customHeight="1" x14ac:dyDescent="0.2">
      <c r="B180" s="15"/>
      <c r="C180" s="96" t="s">
        <v>271</v>
      </c>
      <c r="D180" s="96" t="s">
        <v>123</v>
      </c>
      <c r="E180" s="97" t="s">
        <v>272</v>
      </c>
      <c r="F180" s="98" t="s">
        <v>273</v>
      </c>
      <c r="G180" s="99" t="s">
        <v>148</v>
      </c>
      <c r="H180" s="100">
        <v>3</v>
      </c>
      <c r="I180" s="101">
        <v>39.299999999999997</v>
      </c>
      <c r="J180" s="101">
        <f t="shared" si="20"/>
        <v>117.9</v>
      </c>
      <c r="K180" s="102"/>
      <c r="L180" s="103"/>
      <c r="M180" s="104" t="s">
        <v>0</v>
      </c>
      <c r="N180" s="105" t="s">
        <v>24</v>
      </c>
      <c r="O180" s="92">
        <v>0</v>
      </c>
      <c r="P180" s="92">
        <f t="shared" si="21"/>
        <v>0</v>
      </c>
      <c r="Q180" s="92">
        <v>3.5000000000000001E-3</v>
      </c>
      <c r="R180" s="92">
        <f t="shared" si="22"/>
        <v>1.0500000000000001E-2</v>
      </c>
      <c r="S180" s="92">
        <v>0</v>
      </c>
      <c r="T180" s="93">
        <f t="shared" si="23"/>
        <v>0</v>
      </c>
      <c r="AR180" s="94" t="s">
        <v>201</v>
      </c>
      <c r="AT180" s="94" t="s">
        <v>123</v>
      </c>
      <c r="AU180" s="94" t="s">
        <v>84</v>
      </c>
      <c r="AY180" s="7" t="s">
        <v>77</v>
      </c>
      <c r="BE180" s="95">
        <f t="shared" si="24"/>
        <v>0</v>
      </c>
      <c r="BF180" s="95">
        <f t="shared" si="25"/>
        <v>117.9</v>
      </c>
      <c r="BG180" s="95">
        <f t="shared" si="26"/>
        <v>0</v>
      </c>
      <c r="BH180" s="95">
        <f t="shared" si="27"/>
        <v>0</v>
      </c>
      <c r="BI180" s="95">
        <f t="shared" si="28"/>
        <v>0</v>
      </c>
      <c r="BJ180" s="7" t="s">
        <v>84</v>
      </c>
      <c r="BK180" s="95">
        <f t="shared" si="29"/>
        <v>117.9</v>
      </c>
      <c r="BL180" s="7" t="s">
        <v>174</v>
      </c>
      <c r="BM180" s="94" t="s">
        <v>274</v>
      </c>
    </row>
    <row r="181" spans="2:65" s="1" customFormat="1" ht="24.2" customHeight="1" x14ac:dyDescent="0.2">
      <c r="B181" s="15"/>
      <c r="C181" s="83" t="s">
        <v>275</v>
      </c>
      <c r="D181" s="83" t="s">
        <v>79</v>
      </c>
      <c r="E181" s="84" t="s">
        <v>276</v>
      </c>
      <c r="F181" s="85" t="s">
        <v>277</v>
      </c>
      <c r="G181" s="86" t="s">
        <v>148</v>
      </c>
      <c r="H181" s="87">
        <v>2</v>
      </c>
      <c r="I181" s="88">
        <v>8.64</v>
      </c>
      <c r="J181" s="88">
        <f t="shared" si="20"/>
        <v>17.28</v>
      </c>
      <c r="K181" s="89"/>
      <c r="L181" s="15"/>
      <c r="M181" s="90" t="s">
        <v>0</v>
      </c>
      <c r="N181" s="91" t="s">
        <v>24</v>
      </c>
      <c r="O181" s="92">
        <v>0.42516999999999999</v>
      </c>
      <c r="P181" s="92">
        <f t="shared" si="21"/>
        <v>0.85033999999999998</v>
      </c>
      <c r="Q181" s="92">
        <v>6.9999999999999994E-5</v>
      </c>
      <c r="R181" s="92">
        <f t="shared" si="22"/>
        <v>1.3999999999999999E-4</v>
      </c>
      <c r="S181" s="92">
        <v>0</v>
      </c>
      <c r="T181" s="93">
        <f t="shared" si="23"/>
        <v>0</v>
      </c>
      <c r="AR181" s="94" t="s">
        <v>174</v>
      </c>
      <c r="AT181" s="94" t="s">
        <v>79</v>
      </c>
      <c r="AU181" s="94" t="s">
        <v>84</v>
      </c>
      <c r="AY181" s="7" t="s">
        <v>77</v>
      </c>
      <c r="BE181" s="95">
        <f t="shared" si="24"/>
        <v>0</v>
      </c>
      <c r="BF181" s="95">
        <f t="shared" si="25"/>
        <v>17.28</v>
      </c>
      <c r="BG181" s="95">
        <f t="shared" si="26"/>
        <v>0</v>
      </c>
      <c r="BH181" s="95">
        <f t="shared" si="27"/>
        <v>0</v>
      </c>
      <c r="BI181" s="95">
        <f t="shared" si="28"/>
        <v>0</v>
      </c>
      <c r="BJ181" s="7" t="s">
        <v>84</v>
      </c>
      <c r="BK181" s="95">
        <f t="shared" si="29"/>
        <v>17.28</v>
      </c>
      <c r="BL181" s="7" t="s">
        <v>174</v>
      </c>
      <c r="BM181" s="94" t="s">
        <v>278</v>
      </c>
    </row>
    <row r="182" spans="2:65" s="1" customFormat="1" ht="16.5" customHeight="1" x14ac:dyDescent="0.2">
      <c r="B182" s="15"/>
      <c r="C182" s="96" t="s">
        <v>279</v>
      </c>
      <c r="D182" s="96" t="s">
        <v>123</v>
      </c>
      <c r="E182" s="97" t="s">
        <v>280</v>
      </c>
      <c r="F182" s="98" t="s">
        <v>281</v>
      </c>
      <c r="G182" s="99" t="s">
        <v>148</v>
      </c>
      <c r="H182" s="100">
        <v>2</v>
      </c>
      <c r="I182" s="101">
        <v>63.44</v>
      </c>
      <c r="J182" s="101">
        <f t="shared" si="20"/>
        <v>126.88</v>
      </c>
      <c r="K182" s="102"/>
      <c r="L182" s="103"/>
      <c r="M182" s="104" t="s">
        <v>0</v>
      </c>
      <c r="N182" s="105" t="s">
        <v>24</v>
      </c>
      <c r="O182" s="92">
        <v>0</v>
      </c>
      <c r="P182" s="92">
        <f t="shared" si="21"/>
        <v>0</v>
      </c>
      <c r="Q182" s="92">
        <v>5.1900000000000002E-3</v>
      </c>
      <c r="R182" s="92">
        <f t="shared" si="22"/>
        <v>1.038E-2</v>
      </c>
      <c r="S182" s="92">
        <v>0</v>
      </c>
      <c r="T182" s="93">
        <f t="shared" si="23"/>
        <v>0</v>
      </c>
      <c r="AR182" s="94" t="s">
        <v>201</v>
      </c>
      <c r="AT182" s="94" t="s">
        <v>123</v>
      </c>
      <c r="AU182" s="94" t="s">
        <v>84</v>
      </c>
      <c r="AY182" s="7" t="s">
        <v>77</v>
      </c>
      <c r="BE182" s="95">
        <f t="shared" si="24"/>
        <v>0</v>
      </c>
      <c r="BF182" s="95">
        <f t="shared" si="25"/>
        <v>126.88</v>
      </c>
      <c r="BG182" s="95">
        <f t="shared" si="26"/>
        <v>0</v>
      </c>
      <c r="BH182" s="95">
        <f t="shared" si="27"/>
        <v>0</v>
      </c>
      <c r="BI182" s="95">
        <f t="shared" si="28"/>
        <v>0</v>
      </c>
      <c r="BJ182" s="7" t="s">
        <v>84</v>
      </c>
      <c r="BK182" s="95">
        <f t="shared" si="29"/>
        <v>126.88</v>
      </c>
      <c r="BL182" s="7" t="s">
        <v>174</v>
      </c>
      <c r="BM182" s="94" t="s">
        <v>282</v>
      </c>
    </row>
    <row r="183" spans="2:65" s="1" customFormat="1" ht="21.75" customHeight="1" x14ac:dyDescent="0.2">
      <c r="B183" s="15"/>
      <c r="C183" s="83" t="s">
        <v>283</v>
      </c>
      <c r="D183" s="83" t="s">
        <v>79</v>
      </c>
      <c r="E183" s="84" t="s">
        <v>284</v>
      </c>
      <c r="F183" s="85" t="s">
        <v>285</v>
      </c>
      <c r="G183" s="86" t="s">
        <v>148</v>
      </c>
      <c r="H183" s="87">
        <v>7</v>
      </c>
      <c r="I183" s="88">
        <v>2.56</v>
      </c>
      <c r="J183" s="88">
        <f t="shared" si="20"/>
        <v>17.920000000000002</v>
      </c>
      <c r="K183" s="89"/>
      <c r="L183" s="15"/>
      <c r="M183" s="90" t="s">
        <v>0</v>
      </c>
      <c r="N183" s="91" t="s">
        <v>24</v>
      </c>
      <c r="O183" s="92">
        <v>0.12515999999999999</v>
      </c>
      <c r="P183" s="92">
        <f t="shared" si="21"/>
        <v>0.87612000000000001</v>
      </c>
      <c r="Q183" s="92">
        <v>2.0000000000000002E-5</v>
      </c>
      <c r="R183" s="92">
        <f t="shared" si="22"/>
        <v>1.4000000000000001E-4</v>
      </c>
      <c r="S183" s="92">
        <v>0</v>
      </c>
      <c r="T183" s="93">
        <f t="shared" si="23"/>
        <v>0</v>
      </c>
      <c r="AR183" s="94" t="s">
        <v>174</v>
      </c>
      <c r="AT183" s="94" t="s">
        <v>79</v>
      </c>
      <c r="AU183" s="94" t="s">
        <v>84</v>
      </c>
      <c r="AY183" s="7" t="s">
        <v>77</v>
      </c>
      <c r="BE183" s="95">
        <f t="shared" si="24"/>
        <v>0</v>
      </c>
      <c r="BF183" s="95">
        <f t="shared" si="25"/>
        <v>17.920000000000002</v>
      </c>
      <c r="BG183" s="95">
        <f t="shared" si="26"/>
        <v>0</v>
      </c>
      <c r="BH183" s="95">
        <f t="shared" si="27"/>
        <v>0</v>
      </c>
      <c r="BI183" s="95">
        <f t="shared" si="28"/>
        <v>0</v>
      </c>
      <c r="BJ183" s="7" t="s">
        <v>84</v>
      </c>
      <c r="BK183" s="95">
        <f t="shared" si="29"/>
        <v>17.920000000000002</v>
      </c>
      <c r="BL183" s="7" t="s">
        <v>174</v>
      </c>
      <c r="BM183" s="94" t="s">
        <v>286</v>
      </c>
    </row>
    <row r="184" spans="2:65" s="1" customFormat="1" ht="24.2" customHeight="1" x14ac:dyDescent="0.2">
      <c r="B184" s="15"/>
      <c r="C184" s="96" t="s">
        <v>287</v>
      </c>
      <c r="D184" s="96" t="s">
        <v>123</v>
      </c>
      <c r="E184" s="97" t="s">
        <v>288</v>
      </c>
      <c r="F184" s="98" t="s">
        <v>289</v>
      </c>
      <c r="G184" s="99" t="s">
        <v>148</v>
      </c>
      <c r="H184" s="100">
        <v>5</v>
      </c>
      <c r="I184" s="101">
        <v>7.51</v>
      </c>
      <c r="J184" s="101">
        <f t="shared" si="20"/>
        <v>37.549999999999997</v>
      </c>
      <c r="K184" s="102"/>
      <c r="L184" s="103"/>
      <c r="M184" s="104" t="s">
        <v>0</v>
      </c>
      <c r="N184" s="105" t="s">
        <v>24</v>
      </c>
      <c r="O184" s="92">
        <v>0</v>
      </c>
      <c r="P184" s="92">
        <f t="shared" si="21"/>
        <v>0</v>
      </c>
      <c r="Q184" s="92">
        <v>1.4999999999999999E-4</v>
      </c>
      <c r="R184" s="92">
        <f t="shared" si="22"/>
        <v>7.4999999999999991E-4</v>
      </c>
      <c r="S184" s="92">
        <v>0</v>
      </c>
      <c r="T184" s="93">
        <f t="shared" si="23"/>
        <v>0</v>
      </c>
      <c r="AR184" s="94" t="s">
        <v>201</v>
      </c>
      <c r="AT184" s="94" t="s">
        <v>123</v>
      </c>
      <c r="AU184" s="94" t="s">
        <v>84</v>
      </c>
      <c r="AY184" s="7" t="s">
        <v>77</v>
      </c>
      <c r="BE184" s="95">
        <f t="shared" si="24"/>
        <v>0</v>
      </c>
      <c r="BF184" s="95">
        <f t="shared" si="25"/>
        <v>37.549999999999997</v>
      </c>
      <c r="BG184" s="95">
        <f t="shared" si="26"/>
        <v>0</v>
      </c>
      <c r="BH184" s="95">
        <f t="shared" si="27"/>
        <v>0</v>
      </c>
      <c r="BI184" s="95">
        <f t="shared" si="28"/>
        <v>0</v>
      </c>
      <c r="BJ184" s="7" t="s">
        <v>84</v>
      </c>
      <c r="BK184" s="95">
        <f t="shared" si="29"/>
        <v>37.549999999999997</v>
      </c>
      <c r="BL184" s="7" t="s">
        <v>174</v>
      </c>
      <c r="BM184" s="94" t="s">
        <v>290</v>
      </c>
    </row>
    <row r="185" spans="2:65" s="1" customFormat="1" ht="21.75" customHeight="1" x14ac:dyDescent="0.2">
      <c r="B185" s="15"/>
      <c r="C185" s="96" t="s">
        <v>291</v>
      </c>
      <c r="D185" s="96" t="s">
        <v>123</v>
      </c>
      <c r="E185" s="97" t="s">
        <v>292</v>
      </c>
      <c r="F185" s="98" t="s">
        <v>293</v>
      </c>
      <c r="G185" s="99" t="s">
        <v>148</v>
      </c>
      <c r="H185" s="100">
        <v>7</v>
      </c>
      <c r="I185" s="101">
        <v>5.41</v>
      </c>
      <c r="J185" s="101">
        <f t="shared" si="20"/>
        <v>37.869999999999997</v>
      </c>
      <c r="K185" s="102"/>
      <c r="L185" s="103"/>
      <c r="M185" s="104" t="s">
        <v>0</v>
      </c>
      <c r="N185" s="105" t="s">
        <v>24</v>
      </c>
      <c r="O185" s="92">
        <v>0</v>
      </c>
      <c r="P185" s="92">
        <f t="shared" si="21"/>
        <v>0</v>
      </c>
      <c r="Q185" s="92">
        <v>6.9999999999999994E-5</v>
      </c>
      <c r="R185" s="92">
        <f t="shared" si="22"/>
        <v>4.8999999999999998E-4</v>
      </c>
      <c r="S185" s="92">
        <v>0</v>
      </c>
      <c r="T185" s="93">
        <f t="shared" si="23"/>
        <v>0</v>
      </c>
      <c r="AR185" s="94" t="s">
        <v>201</v>
      </c>
      <c r="AT185" s="94" t="s">
        <v>123</v>
      </c>
      <c r="AU185" s="94" t="s">
        <v>84</v>
      </c>
      <c r="AY185" s="7" t="s">
        <v>77</v>
      </c>
      <c r="BE185" s="95">
        <f t="shared" si="24"/>
        <v>0</v>
      </c>
      <c r="BF185" s="95">
        <f t="shared" si="25"/>
        <v>37.869999999999997</v>
      </c>
      <c r="BG185" s="95">
        <f t="shared" si="26"/>
        <v>0</v>
      </c>
      <c r="BH185" s="95">
        <f t="shared" si="27"/>
        <v>0</v>
      </c>
      <c r="BI185" s="95">
        <f t="shared" si="28"/>
        <v>0</v>
      </c>
      <c r="BJ185" s="7" t="s">
        <v>84</v>
      </c>
      <c r="BK185" s="95">
        <f t="shared" si="29"/>
        <v>37.869999999999997</v>
      </c>
      <c r="BL185" s="7" t="s">
        <v>174</v>
      </c>
      <c r="BM185" s="94" t="s">
        <v>294</v>
      </c>
    </row>
    <row r="186" spans="2:65" s="1" customFormat="1" ht="21.75" customHeight="1" x14ac:dyDescent="0.2">
      <c r="B186" s="15"/>
      <c r="C186" s="83" t="s">
        <v>295</v>
      </c>
      <c r="D186" s="83" t="s">
        <v>79</v>
      </c>
      <c r="E186" s="84" t="s">
        <v>296</v>
      </c>
      <c r="F186" s="85" t="s">
        <v>297</v>
      </c>
      <c r="G186" s="86" t="s">
        <v>148</v>
      </c>
      <c r="H186" s="87">
        <v>2</v>
      </c>
      <c r="I186" s="88">
        <v>4.26</v>
      </c>
      <c r="J186" s="88">
        <f t="shared" si="20"/>
        <v>8.52</v>
      </c>
      <c r="K186" s="89"/>
      <c r="L186" s="15"/>
      <c r="M186" s="90" t="s">
        <v>0</v>
      </c>
      <c r="N186" s="91" t="s">
        <v>24</v>
      </c>
      <c r="O186" s="92">
        <v>0.20627000000000001</v>
      </c>
      <c r="P186" s="92">
        <f t="shared" si="21"/>
        <v>0.41254000000000002</v>
      </c>
      <c r="Q186" s="92">
        <v>4.0000000000000003E-5</v>
      </c>
      <c r="R186" s="92">
        <f t="shared" si="22"/>
        <v>8.0000000000000007E-5</v>
      </c>
      <c r="S186" s="92">
        <v>0</v>
      </c>
      <c r="T186" s="93">
        <f t="shared" si="23"/>
        <v>0</v>
      </c>
      <c r="AR186" s="94" t="s">
        <v>174</v>
      </c>
      <c r="AT186" s="94" t="s">
        <v>79</v>
      </c>
      <c r="AU186" s="94" t="s">
        <v>84</v>
      </c>
      <c r="AY186" s="7" t="s">
        <v>77</v>
      </c>
      <c r="BE186" s="95">
        <f t="shared" si="24"/>
        <v>0</v>
      </c>
      <c r="BF186" s="95">
        <f t="shared" si="25"/>
        <v>8.52</v>
      </c>
      <c r="BG186" s="95">
        <f t="shared" si="26"/>
        <v>0</v>
      </c>
      <c r="BH186" s="95">
        <f t="shared" si="27"/>
        <v>0</v>
      </c>
      <c r="BI186" s="95">
        <f t="shared" si="28"/>
        <v>0</v>
      </c>
      <c r="BJ186" s="7" t="s">
        <v>84</v>
      </c>
      <c r="BK186" s="95">
        <f t="shared" si="29"/>
        <v>8.52</v>
      </c>
      <c r="BL186" s="7" t="s">
        <v>174</v>
      </c>
      <c r="BM186" s="94" t="s">
        <v>298</v>
      </c>
    </row>
    <row r="187" spans="2:65" s="1" customFormat="1" ht="21.75" customHeight="1" x14ac:dyDescent="0.2">
      <c r="B187" s="15"/>
      <c r="C187" s="83" t="s">
        <v>299</v>
      </c>
      <c r="D187" s="83" t="s">
        <v>79</v>
      </c>
      <c r="E187" s="84" t="s">
        <v>300</v>
      </c>
      <c r="F187" s="85" t="s">
        <v>301</v>
      </c>
      <c r="G187" s="86" t="s">
        <v>148</v>
      </c>
      <c r="H187" s="87">
        <v>4</v>
      </c>
      <c r="I187" s="88">
        <v>4.26</v>
      </c>
      <c r="J187" s="88">
        <f t="shared" si="20"/>
        <v>17.04</v>
      </c>
      <c r="K187" s="89"/>
      <c r="L187" s="15"/>
      <c r="M187" s="90" t="s">
        <v>0</v>
      </c>
      <c r="N187" s="91" t="s">
        <v>24</v>
      </c>
      <c r="O187" s="92">
        <v>0.20643</v>
      </c>
      <c r="P187" s="92">
        <f t="shared" si="21"/>
        <v>0.82572000000000001</v>
      </c>
      <c r="Q187" s="92">
        <v>4.0000000000000003E-5</v>
      </c>
      <c r="R187" s="92">
        <f t="shared" si="22"/>
        <v>1.6000000000000001E-4</v>
      </c>
      <c r="S187" s="92">
        <v>0</v>
      </c>
      <c r="T187" s="93">
        <f t="shared" si="23"/>
        <v>0</v>
      </c>
      <c r="AR187" s="94" t="s">
        <v>174</v>
      </c>
      <c r="AT187" s="94" t="s">
        <v>79</v>
      </c>
      <c r="AU187" s="94" t="s">
        <v>84</v>
      </c>
      <c r="AY187" s="7" t="s">
        <v>77</v>
      </c>
      <c r="BE187" s="95">
        <f t="shared" si="24"/>
        <v>0</v>
      </c>
      <c r="BF187" s="95">
        <f t="shared" si="25"/>
        <v>17.04</v>
      </c>
      <c r="BG187" s="95">
        <f t="shared" si="26"/>
        <v>0</v>
      </c>
      <c r="BH187" s="95">
        <f t="shared" si="27"/>
        <v>0</v>
      </c>
      <c r="BI187" s="95">
        <f t="shared" si="28"/>
        <v>0</v>
      </c>
      <c r="BJ187" s="7" t="s">
        <v>84</v>
      </c>
      <c r="BK187" s="95">
        <f t="shared" si="29"/>
        <v>17.04</v>
      </c>
      <c r="BL187" s="7" t="s">
        <v>174</v>
      </c>
      <c r="BM187" s="94" t="s">
        <v>302</v>
      </c>
    </row>
    <row r="188" spans="2:65" s="1" customFormat="1" ht="16.5" customHeight="1" x14ac:dyDescent="0.2">
      <c r="B188" s="15"/>
      <c r="C188" s="96" t="s">
        <v>303</v>
      </c>
      <c r="D188" s="96" t="s">
        <v>123</v>
      </c>
      <c r="E188" s="97" t="s">
        <v>304</v>
      </c>
      <c r="F188" s="98" t="s">
        <v>305</v>
      </c>
      <c r="G188" s="99" t="s">
        <v>306</v>
      </c>
      <c r="H188" s="100">
        <v>1</v>
      </c>
      <c r="I188" s="101">
        <v>2063</v>
      </c>
      <c r="J188" s="101">
        <f t="shared" si="20"/>
        <v>2063</v>
      </c>
      <c r="K188" s="102"/>
      <c r="L188" s="103"/>
      <c r="M188" s="104" t="s">
        <v>0</v>
      </c>
      <c r="N188" s="105" t="s">
        <v>24</v>
      </c>
      <c r="O188" s="92">
        <v>0</v>
      </c>
      <c r="P188" s="92">
        <f t="shared" si="21"/>
        <v>0</v>
      </c>
      <c r="Q188" s="92">
        <v>0</v>
      </c>
      <c r="R188" s="92">
        <f t="shared" si="22"/>
        <v>0</v>
      </c>
      <c r="S188" s="92">
        <v>0</v>
      </c>
      <c r="T188" s="93">
        <f t="shared" si="23"/>
        <v>0</v>
      </c>
      <c r="AR188" s="94" t="s">
        <v>201</v>
      </c>
      <c r="AT188" s="94" t="s">
        <v>123</v>
      </c>
      <c r="AU188" s="94" t="s">
        <v>84</v>
      </c>
      <c r="AY188" s="7" t="s">
        <v>77</v>
      </c>
      <c r="BE188" s="95">
        <f t="shared" si="24"/>
        <v>0</v>
      </c>
      <c r="BF188" s="95">
        <f t="shared" si="25"/>
        <v>2063</v>
      </c>
      <c r="BG188" s="95">
        <f t="shared" si="26"/>
        <v>0</v>
      </c>
      <c r="BH188" s="95">
        <f t="shared" si="27"/>
        <v>0</v>
      </c>
      <c r="BI188" s="95">
        <f t="shared" si="28"/>
        <v>0</v>
      </c>
      <c r="BJ188" s="7" t="s">
        <v>84</v>
      </c>
      <c r="BK188" s="95">
        <f t="shared" si="29"/>
        <v>2063</v>
      </c>
      <c r="BL188" s="7" t="s">
        <v>174</v>
      </c>
      <c r="BM188" s="94" t="s">
        <v>307</v>
      </c>
    </row>
    <row r="189" spans="2:65" s="1" customFormat="1" ht="16.5" customHeight="1" x14ac:dyDescent="0.2">
      <c r="B189" s="15"/>
      <c r="C189" s="96" t="s">
        <v>308</v>
      </c>
      <c r="D189" s="96" t="s">
        <v>123</v>
      </c>
      <c r="E189" s="97" t="s">
        <v>309</v>
      </c>
      <c r="F189" s="98" t="s">
        <v>310</v>
      </c>
      <c r="G189" s="99" t="s">
        <v>148</v>
      </c>
      <c r="H189" s="100">
        <v>12</v>
      </c>
      <c r="I189" s="101">
        <v>683</v>
      </c>
      <c r="J189" s="101">
        <f t="shared" si="20"/>
        <v>8196</v>
      </c>
      <c r="K189" s="102"/>
      <c r="L189" s="103"/>
      <c r="M189" s="104" t="s">
        <v>0</v>
      </c>
      <c r="N189" s="105" t="s">
        <v>24</v>
      </c>
      <c r="O189" s="92">
        <v>0</v>
      </c>
      <c r="P189" s="92">
        <f t="shared" si="21"/>
        <v>0</v>
      </c>
      <c r="Q189" s="92">
        <v>0</v>
      </c>
      <c r="R189" s="92">
        <f t="shared" si="22"/>
        <v>0</v>
      </c>
      <c r="S189" s="92">
        <v>0</v>
      </c>
      <c r="T189" s="93">
        <f t="shared" si="23"/>
        <v>0</v>
      </c>
      <c r="AR189" s="94" t="s">
        <v>201</v>
      </c>
      <c r="AT189" s="94" t="s">
        <v>123</v>
      </c>
      <c r="AU189" s="94" t="s">
        <v>84</v>
      </c>
      <c r="AY189" s="7" t="s">
        <v>77</v>
      </c>
      <c r="BE189" s="95">
        <f t="shared" si="24"/>
        <v>0</v>
      </c>
      <c r="BF189" s="95">
        <f t="shared" si="25"/>
        <v>8196</v>
      </c>
      <c r="BG189" s="95">
        <f t="shared" si="26"/>
        <v>0</v>
      </c>
      <c r="BH189" s="95">
        <f t="shared" si="27"/>
        <v>0</v>
      </c>
      <c r="BI189" s="95">
        <f t="shared" si="28"/>
        <v>0</v>
      </c>
      <c r="BJ189" s="7" t="s">
        <v>84</v>
      </c>
      <c r="BK189" s="95">
        <f t="shared" si="29"/>
        <v>8196</v>
      </c>
      <c r="BL189" s="7" t="s">
        <v>174</v>
      </c>
      <c r="BM189" s="94" t="s">
        <v>311</v>
      </c>
    </row>
    <row r="190" spans="2:65" s="1" customFormat="1" ht="16.5" customHeight="1" x14ac:dyDescent="0.2">
      <c r="B190" s="15"/>
      <c r="C190" s="96" t="s">
        <v>312</v>
      </c>
      <c r="D190" s="96" t="s">
        <v>123</v>
      </c>
      <c r="E190" s="97" t="s">
        <v>313</v>
      </c>
      <c r="F190" s="98" t="s">
        <v>314</v>
      </c>
      <c r="G190" s="99" t="s">
        <v>148</v>
      </c>
      <c r="H190" s="100">
        <v>1</v>
      </c>
      <c r="I190" s="101">
        <v>954.32</v>
      </c>
      <c r="J190" s="101">
        <f t="shared" si="20"/>
        <v>954.32</v>
      </c>
      <c r="K190" s="102"/>
      <c r="L190" s="103"/>
      <c r="M190" s="104" t="s">
        <v>0</v>
      </c>
      <c r="N190" s="105" t="s">
        <v>24</v>
      </c>
      <c r="O190" s="92">
        <v>0</v>
      </c>
      <c r="P190" s="92">
        <f t="shared" si="21"/>
        <v>0</v>
      </c>
      <c r="Q190" s="92">
        <v>0</v>
      </c>
      <c r="R190" s="92">
        <f t="shared" si="22"/>
        <v>0</v>
      </c>
      <c r="S190" s="92">
        <v>0</v>
      </c>
      <c r="T190" s="93">
        <f t="shared" si="23"/>
        <v>0</v>
      </c>
      <c r="AR190" s="94" t="s">
        <v>201</v>
      </c>
      <c r="AT190" s="94" t="s">
        <v>123</v>
      </c>
      <c r="AU190" s="94" t="s">
        <v>84</v>
      </c>
      <c r="AY190" s="7" t="s">
        <v>77</v>
      </c>
      <c r="BE190" s="95">
        <f t="shared" si="24"/>
        <v>0</v>
      </c>
      <c r="BF190" s="95">
        <f t="shared" si="25"/>
        <v>954.32</v>
      </c>
      <c r="BG190" s="95">
        <f t="shared" si="26"/>
        <v>0</v>
      </c>
      <c r="BH190" s="95">
        <f t="shared" si="27"/>
        <v>0</v>
      </c>
      <c r="BI190" s="95">
        <f t="shared" si="28"/>
        <v>0</v>
      </c>
      <c r="BJ190" s="7" t="s">
        <v>84</v>
      </c>
      <c r="BK190" s="95">
        <f t="shared" si="29"/>
        <v>954.32</v>
      </c>
      <c r="BL190" s="7" t="s">
        <v>174</v>
      </c>
      <c r="BM190" s="94" t="s">
        <v>315</v>
      </c>
    </row>
    <row r="191" spans="2:65" s="1" customFormat="1" ht="16.5" customHeight="1" x14ac:dyDescent="0.2">
      <c r="B191" s="15"/>
      <c r="C191" s="96" t="s">
        <v>316</v>
      </c>
      <c r="D191" s="96" t="s">
        <v>123</v>
      </c>
      <c r="E191" s="97" t="s">
        <v>317</v>
      </c>
      <c r="F191" s="98" t="s">
        <v>318</v>
      </c>
      <c r="G191" s="99" t="s">
        <v>148</v>
      </c>
      <c r="H191" s="100">
        <v>1</v>
      </c>
      <c r="I191" s="101">
        <v>70</v>
      </c>
      <c r="J191" s="101">
        <f t="shared" si="20"/>
        <v>70</v>
      </c>
      <c r="K191" s="102"/>
      <c r="L191" s="103"/>
      <c r="M191" s="104" t="s">
        <v>0</v>
      </c>
      <c r="N191" s="105" t="s">
        <v>24</v>
      </c>
      <c r="O191" s="92">
        <v>0</v>
      </c>
      <c r="P191" s="92">
        <f t="shared" si="21"/>
        <v>0</v>
      </c>
      <c r="Q191" s="92">
        <v>0</v>
      </c>
      <c r="R191" s="92">
        <f t="shared" si="22"/>
        <v>0</v>
      </c>
      <c r="S191" s="92">
        <v>0</v>
      </c>
      <c r="T191" s="93">
        <f t="shared" si="23"/>
        <v>0</v>
      </c>
      <c r="AR191" s="94" t="s">
        <v>201</v>
      </c>
      <c r="AT191" s="94" t="s">
        <v>123</v>
      </c>
      <c r="AU191" s="94" t="s">
        <v>84</v>
      </c>
      <c r="AY191" s="7" t="s">
        <v>77</v>
      </c>
      <c r="BE191" s="95">
        <f t="shared" si="24"/>
        <v>0</v>
      </c>
      <c r="BF191" s="95">
        <f t="shared" si="25"/>
        <v>70</v>
      </c>
      <c r="BG191" s="95">
        <f t="shared" si="26"/>
        <v>0</v>
      </c>
      <c r="BH191" s="95">
        <f t="shared" si="27"/>
        <v>0</v>
      </c>
      <c r="BI191" s="95">
        <f t="shared" si="28"/>
        <v>0</v>
      </c>
      <c r="BJ191" s="7" t="s">
        <v>84</v>
      </c>
      <c r="BK191" s="95">
        <f t="shared" si="29"/>
        <v>70</v>
      </c>
      <c r="BL191" s="7" t="s">
        <v>174</v>
      </c>
      <c r="BM191" s="94" t="s">
        <v>319</v>
      </c>
    </row>
    <row r="192" spans="2:65" s="1" customFormat="1" ht="21.75" customHeight="1" x14ac:dyDescent="0.2">
      <c r="B192" s="15"/>
      <c r="C192" s="96" t="s">
        <v>320</v>
      </c>
      <c r="D192" s="96" t="s">
        <v>123</v>
      </c>
      <c r="E192" s="97" t="s">
        <v>321</v>
      </c>
      <c r="F192" s="98" t="s">
        <v>322</v>
      </c>
      <c r="G192" s="99" t="s">
        <v>132</v>
      </c>
      <c r="H192" s="100">
        <v>24</v>
      </c>
      <c r="I192" s="101">
        <v>17.22</v>
      </c>
      <c r="J192" s="101">
        <f t="shared" si="20"/>
        <v>413.28</v>
      </c>
      <c r="K192" s="102"/>
      <c r="L192" s="103"/>
      <c r="M192" s="104" t="s">
        <v>0</v>
      </c>
      <c r="N192" s="105" t="s">
        <v>24</v>
      </c>
      <c r="O192" s="92">
        <v>0</v>
      </c>
      <c r="P192" s="92">
        <f t="shared" si="21"/>
        <v>0</v>
      </c>
      <c r="Q192" s="92">
        <v>0</v>
      </c>
      <c r="R192" s="92">
        <f t="shared" si="22"/>
        <v>0</v>
      </c>
      <c r="S192" s="92">
        <v>0</v>
      </c>
      <c r="T192" s="93">
        <f t="shared" si="23"/>
        <v>0</v>
      </c>
      <c r="AR192" s="94" t="s">
        <v>201</v>
      </c>
      <c r="AT192" s="94" t="s">
        <v>123</v>
      </c>
      <c r="AU192" s="94" t="s">
        <v>84</v>
      </c>
      <c r="AY192" s="7" t="s">
        <v>77</v>
      </c>
      <c r="BE192" s="95">
        <f t="shared" si="24"/>
        <v>0</v>
      </c>
      <c r="BF192" s="95">
        <f t="shared" si="25"/>
        <v>413.28</v>
      </c>
      <c r="BG192" s="95">
        <f t="shared" si="26"/>
        <v>0</v>
      </c>
      <c r="BH192" s="95">
        <f t="shared" si="27"/>
        <v>0</v>
      </c>
      <c r="BI192" s="95">
        <f t="shared" si="28"/>
        <v>0</v>
      </c>
      <c r="BJ192" s="7" t="s">
        <v>84</v>
      </c>
      <c r="BK192" s="95">
        <f t="shared" si="29"/>
        <v>413.28</v>
      </c>
      <c r="BL192" s="7" t="s">
        <v>174</v>
      </c>
      <c r="BM192" s="94" t="s">
        <v>323</v>
      </c>
    </row>
    <row r="193" spans="2:65" s="1" customFormat="1" ht="21.75" customHeight="1" x14ac:dyDescent="0.2">
      <c r="B193" s="15"/>
      <c r="C193" s="96" t="s">
        <v>324</v>
      </c>
      <c r="D193" s="96" t="s">
        <v>123</v>
      </c>
      <c r="E193" s="97" t="s">
        <v>325</v>
      </c>
      <c r="F193" s="98" t="s">
        <v>326</v>
      </c>
      <c r="G193" s="99" t="s">
        <v>132</v>
      </c>
      <c r="H193" s="100">
        <v>115</v>
      </c>
      <c r="I193" s="101">
        <v>22.05</v>
      </c>
      <c r="J193" s="101">
        <f t="shared" si="20"/>
        <v>2535.75</v>
      </c>
      <c r="K193" s="102"/>
      <c r="L193" s="103"/>
      <c r="M193" s="104" t="s">
        <v>0</v>
      </c>
      <c r="N193" s="105" t="s">
        <v>24</v>
      </c>
      <c r="O193" s="92">
        <v>0</v>
      </c>
      <c r="P193" s="92">
        <f t="shared" si="21"/>
        <v>0</v>
      </c>
      <c r="Q193" s="92">
        <v>0</v>
      </c>
      <c r="R193" s="92">
        <f t="shared" si="22"/>
        <v>0</v>
      </c>
      <c r="S193" s="92">
        <v>0</v>
      </c>
      <c r="T193" s="93">
        <f t="shared" si="23"/>
        <v>0</v>
      </c>
      <c r="AR193" s="94" t="s">
        <v>201</v>
      </c>
      <c r="AT193" s="94" t="s">
        <v>123</v>
      </c>
      <c r="AU193" s="94" t="s">
        <v>84</v>
      </c>
      <c r="AY193" s="7" t="s">
        <v>77</v>
      </c>
      <c r="BE193" s="95">
        <f t="shared" si="24"/>
        <v>0</v>
      </c>
      <c r="BF193" s="95">
        <f t="shared" si="25"/>
        <v>2535.75</v>
      </c>
      <c r="BG193" s="95">
        <f t="shared" si="26"/>
        <v>0</v>
      </c>
      <c r="BH193" s="95">
        <f t="shared" si="27"/>
        <v>0</v>
      </c>
      <c r="BI193" s="95">
        <f t="shared" si="28"/>
        <v>0</v>
      </c>
      <c r="BJ193" s="7" t="s">
        <v>84</v>
      </c>
      <c r="BK193" s="95">
        <f t="shared" si="29"/>
        <v>2535.75</v>
      </c>
      <c r="BL193" s="7" t="s">
        <v>174</v>
      </c>
      <c r="BM193" s="94" t="s">
        <v>327</v>
      </c>
    </row>
    <row r="194" spans="2:65" s="1" customFormat="1" ht="16.5" customHeight="1" x14ac:dyDescent="0.2">
      <c r="B194" s="15"/>
      <c r="C194" s="96" t="s">
        <v>328</v>
      </c>
      <c r="D194" s="96" t="s">
        <v>123</v>
      </c>
      <c r="E194" s="97" t="s">
        <v>329</v>
      </c>
      <c r="F194" s="98" t="s">
        <v>330</v>
      </c>
      <c r="G194" s="99" t="s">
        <v>148</v>
      </c>
      <c r="H194" s="100">
        <v>4</v>
      </c>
      <c r="I194" s="101">
        <v>15.54</v>
      </c>
      <c r="J194" s="101">
        <f t="shared" si="20"/>
        <v>62.16</v>
      </c>
      <c r="K194" s="102"/>
      <c r="L194" s="103"/>
      <c r="M194" s="104" t="s">
        <v>0</v>
      </c>
      <c r="N194" s="105" t="s">
        <v>24</v>
      </c>
      <c r="O194" s="92">
        <v>0</v>
      </c>
      <c r="P194" s="92">
        <f t="shared" si="21"/>
        <v>0</v>
      </c>
      <c r="Q194" s="92">
        <v>4.2999999999999999E-4</v>
      </c>
      <c r="R194" s="92">
        <f t="shared" si="22"/>
        <v>1.72E-3</v>
      </c>
      <c r="S194" s="92">
        <v>0</v>
      </c>
      <c r="T194" s="93">
        <f t="shared" si="23"/>
        <v>0</v>
      </c>
      <c r="AR194" s="94" t="s">
        <v>201</v>
      </c>
      <c r="AT194" s="94" t="s">
        <v>123</v>
      </c>
      <c r="AU194" s="94" t="s">
        <v>84</v>
      </c>
      <c r="AY194" s="7" t="s">
        <v>77</v>
      </c>
      <c r="BE194" s="95">
        <f t="shared" si="24"/>
        <v>0</v>
      </c>
      <c r="BF194" s="95">
        <f t="shared" si="25"/>
        <v>62.16</v>
      </c>
      <c r="BG194" s="95">
        <f t="shared" si="26"/>
        <v>0</v>
      </c>
      <c r="BH194" s="95">
        <f t="shared" si="27"/>
        <v>0</v>
      </c>
      <c r="BI194" s="95">
        <f t="shared" si="28"/>
        <v>0</v>
      </c>
      <c r="BJ194" s="7" t="s">
        <v>84</v>
      </c>
      <c r="BK194" s="95">
        <f t="shared" si="29"/>
        <v>62.16</v>
      </c>
      <c r="BL194" s="7" t="s">
        <v>174</v>
      </c>
      <c r="BM194" s="94" t="s">
        <v>331</v>
      </c>
    </row>
    <row r="195" spans="2:65" s="1" customFormat="1" ht="16.5" customHeight="1" x14ac:dyDescent="0.2">
      <c r="B195" s="15"/>
      <c r="C195" s="83" t="s">
        <v>332</v>
      </c>
      <c r="D195" s="83" t="s">
        <v>79</v>
      </c>
      <c r="E195" s="84" t="s">
        <v>333</v>
      </c>
      <c r="F195" s="85" t="s">
        <v>334</v>
      </c>
      <c r="G195" s="86" t="s">
        <v>148</v>
      </c>
      <c r="H195" s="87">
        <v>10</v>
      </c>
      <c r="I195" s="88">
        <v>4.26</v>
      </c>
      <c r="J195" s="88">
        <f t="shared" si="20"/>
        <v>42.6</v>
      </c>
      <c r="K195" s="89"/>
      <c r="L195" s="15"/>
      <c r="M195" s="90" t="s">
        <v>0</v>
      </c>
      <c r="N195" s="91" t="s">
        <v>24</v>
      </c>
      <c r="O195" s="92">
        <v>0.20659</v>
      </c>
      <c r="P195" s="92">
        <f t="shared" si="21"/>
        <v>2.0659000000000001</v>
      </c>
      <c r="Q195" s="92">
        <v>4.0000000000000003E-5</v>
      </c>
      <c r="R195" s="92">
        <f t="shared" si="22"/>
        <v>4.0000000000000002E-4</v>
      </c>
      <c r="S195" s="92">
        <v>0</v>
      </c>
      <c r="T195" s="93">
        <f t="shared" si="23"/>
        <v>0</v>
      </c>
      <c r="AR195" s="94" t="s">
        <v>174</v>
      </c>
      <c r="AT195" s="94" t="s">
        <v>79</v>
      </c>
      <c r="AU195" s="94" t="s">
        <v>84</v>
      </c>
      <c r="AY195" s="7" t="s">
        <v>77</v>
      </c>
      <c r="BE195" s="95">
        <f t="shared" si="24"/>
        <v>0</v>
      </c>
      <c r="BF195" s="95">
        <f t="shared" si="25"/>
        <v>42.6</v>
      </c>
      <c r="BG195" s="95">
        <f t="shared" si="26"/>
        <v>0</v>
      </c>
      <c r="BH195" s="95">
        <f t="shared" si="27"/>
        <v>0</v>
      </c>
      <c r="BI195" s="95">
        <f t="shared" si="28"/>
        <v>0</v>
      </c>
      <c r="BJ195" s="7" t="s">
        <v>84</v>
      </c>
      <c r="BK195" s="95">
        <f t="shared" si="29"/>
        <v>42.6</v>
      </c>
      <c r="BL195" s="7" t="s">
        <v>174</v>
      </c>
      <c r="BM195" s="94" t="s">
        <v>335</v>
      </c>
    </row>
    <row r="196" spans="2:65" s="1" customFormat="1" ht="24.2" customHeight="1" x14ac:dyDescent="0.2">
      <c r="B196" s="15"/>
      <c r="C196" s="96" t="s">
        <v>336</v>
      </c>
      <c r="D196" s="96" t="s">
        <v>123</v>
      </c>
      <c r="E196" s="97" t="s">
        <v>337</v>
      </c>
      <c r="F196" s="98" t="s">
        <v>338</v>
      </c>
      <c r="G196" s="99" t="s">
        <v>148</v>
      </c>
      <c r="H196" s="100">
        <v>10</v>
      </c>
      <c r="I196" s="101">
        <v>22.56</v>
      </c>
      <c r="J196" s="101">
        <f t="shared" si="20"/>
        <v>225.6</v>
      </c>
      <c r="K196" s="102"/>
      <c r="L196" s="103"/>
      <c r="M196" s="104" t="s">
        <v>0</v>
      </c>
      <c r="N196" s="105" t="s">
        <v>24</v>
      </c>
      <c r="O196" s="92">
        <v>0</v>
      </c>
      <c r="P196" s="92">
        <f t="shared" si="21"/>
        <v>0</v>
      </c>
      <c r="Q196" s="92">
        <v>6.7000000000000002E-4</v>
      </c>
      <c r="R196" s="92">
        <f t="shared" si="22"/>
        <v>6.7000000000000002E-3</v>
      </c>
      <c r="S196" s="92">
        <v>0</v>
      </c>
      <c r="T196" s="93">
        <f t="shared" si="23"/>
        <v>0</v>
      </c>
      <c r="AR196" s="94" t="s">
        <v>201</v>
      </c>
      <c r="AT196" s="94" t="s">
        <v>123</v>
      </c>
      <c r="AU196" s="94" t="s">
        <v>84</v>
      </c>
      <c r="AY196" s="7" t="s">
        <v>77</v>
      </c>
      <c r="BE196" s="95">
        <f t="shared" si="24"/>
        <v>0</v>
      </c>
      <c r="BF196" s="95">
        <f t="shared" si="25"/>
        <v>225.6</v>
      </c>
      <c r="BG196" s="95">
        <f t="shared" si="26"/>
        <v>0</v>
      </c>
      <c r="BH196" s="95">
        <f t="shared" si="27"/>
        <v>0</v>
      </c>
      <c r="BI196" s="95">
        <f t="shared" si="28"/>
        <v>0</v>
      </c>
      <c r="BJ196" s="7" t="s">
        <v>84</v>
      </c>
      <c r="BK196" s="95">
        <f t="shared" si="29"/>
        <v>225.6</v>
      </c>
      <c r="BL196" s="7" t="s">
        <v>174</v>
      </c>
      <c r="BM196" s="94" t="s">
        <v>339</v>
      </c>
    </row>
    <row r="197" spans="2:65" s="1" customFormat="1" ht="24.2" customHeight="1" x14ac:dyDescent="0.2">
      <c r="B197" s="15"/>
      <c r="C197" s="83" t="s">
        <v>340</v>
      </c>
      <c r="D197" s="83" t="s">
        <v>79</v>
      </c>
      <c r="E197" s="84" t="s">
        <v>341</v>
      </c>
      <c r="F197" s="85" t="s">
        <v>342</v>
      </c>
      <c r="G197" s="86" t="s">
        <v>148</v>
      </c>
      <c r="H197" s="87">
        <v>1</v>
      </c>
      <c r="I197" s="88">
        <v>5.15</v>
      </c>
      <c r="J197" s="88">
        <f t="shared" si="20"/>
        <v>5.15</v>
      </c>
      <c r="K197" s="89"/>
      <c r="L197" s="15"/>
      <c r="M197" s="90" t="s">
        <v>0</v>
      </c>
      <c r="N197" s="91" t="s">
        <v>24</v>
      </c>
      <c r="O197" s="92">
        <v>0.25220999999999999</v>
      </c>
      <c r="P197" s="92">
        <f t="shared" si="21"/>
        <v>0.25220999999999999</v>
      </c>
      <c r="Q197" s="92">
        <v>4.0000000000000003E-5</v>
      </c>
      <c r="R197" s="92">
        <f t="shared" si="22"/>
        <v>4.0000000000000003E-5</v>
      </c>
      <c r="S197" s="92">
        <v>0</v>
      </c>
      <c r="T197" s="93">
        <f t="shared" si="23"/>
        <v>0</v>
      </c>
      <c r="AR197" s="94" t="s">
        <v>174</v>
      </c>
      <c r="AT197" s="94" t="s">
        <v>79</v>
      </c>
      <c r="AU197" s="94" t="s">
        <v>84</v>
      </c>
      <c r="AY197" s="7" t="s">
        <v>77</v>
      </c>
      <c r="BE197" s="95">
        <f t="shared" si="24"/>
        <v>0</v>
      </c>
      <c r="BF197" s="95">
        <f t="shared" si="25"/>
        <v>5.15</v>
      </c>
      <c r="BG197" s="95">
        <f t="shared" si="26"/>
        <v>0</v>
      </c>
      <c r="BH197" s="95">
        <f t="shared" si="27"/>
        <v>0</v>
      </c>
      <c r="BI197" s="95">
        <f t="shared" si="28"/>
        <v>0</v>
      </c>
      <c r="BJ197" s="7" t="s">
        <v>84</v>
      </c>
      <c r="BK197" s="95">
        <f t="shared" si="29"/>
        <v>5.15</v>
      </c>
      <c r="BL197" s="7" t="s">
        <v>174</v>
      </c>
      <c r="BM197" s="94" t="s">
        <v>343</v>
      </c>
    </row>
    <row r="198" spans="2:65" s="1" customFormat="1" ht="24.2" customHeight="1" x14ac:dyDescent="0.2">
      <c r="B198" s="15"/>
      <c r="C198" s="83" t="s">
        <v>344</v>
      </c>
      <c r="D198" s="83" t="s">
        <v>79</v>
      </c>
      <c r="E198" s="84" t="s">
        <v>345</v>
      </c>
      <c r="F198" s="85" t="s">
        <v>346</v>
      </c>
      <c r="G198" s="86" t="s">
        <v>132</v>
      </c>
      <c r="H198" s="87">
        <v>303</v>
      </c>
      <c r="I198" s="88">
        <v>1.61</v>
      </c>
      <c r="J198" s="88">
        <f t="shared" si="20"/>
        <v>487.83</v>
      </c>
      <c r="K198" s="89"/>
      <c r="L198" s="15"/>
      <c r="M198" s="90" t="s">
        <v>0</v>
      </c>
      <c r="N198" s="91" t="s">
        <v>24</v>
      </c>
      <c r="O198" s="92">
        <v>6.3969999999999999E-2</v>
      </c>
      <c r="P198" s="92">
        <f t="shared" si="21"/>
        <v>19.382909999999999</v>
      </c>
      <c r="Q198" s="92">
        <v>1.8000000000000001E-4</v>
      </c>
      <c r="R198" s="92">
        <f t="shared" si="22"/>
        <v>5.4540000000000005E-2</v>
      </c>
      <c r="S198" s="92">
        <v>0</v>
      </c>
      <c r="T198" s="93">
        <f t="shared" si="23"/>
        <v>0</v>
      </c>
      <c r="AR198" s="94" t="s">
        <v>174</v>
      </c>
      <c r="AT198" s="94" t="s">
        <v>79</v>
      </c>
      <c r="AU198" s="94" t="s">
        <v>84</v>
      </c>
      <c r="AY198" s="7" t="s">
        <v>77</v>
      </c>
      <c r="BE198" s="95">
        <f t="shared" si="24"/>
        <v>0</v>
      </c>
      <c r="BF198" s="95">
        <f t="shared" si="25"/>
        <v>487.83</v>
      </c>
      <c r="BG198" s="95">
        <f t="shared" si="26"/>
        <v>0</v>
      </c>
      <c r="BH198" s="95">
        <f t="shared" si="27"/>
        <v>0</v>
      </c>
      <c r="BI198" s="95">
        <f t="shared" si="28"/>
        <v>0</v>
      </c>
      <c r="BJ198" s="7" t="s">
        <v>84</v>
      </c>
      <c r="BK198" s="95">
        <f t="shared" si="29"/>
        <v>487.83</v>
      </c>
      <c r="BL198" s="7" t="s">
        <v>174</v>
      </c>
      <c r="BM198" s="94" t="s">
        <v>347</v>
      </c>
    </row>
    <row r="199" spans="2:65" s="1" customFormat="1" ht="24.2" customHeight="1" x14ac:dyDescent="0.2">
      <c r="B199" s="15"/>
      <c r="C199" s="83" t="s">
        <v>348</v>
      </c>
      <c r="D199" s="83" t="s">
        <v>79</v>
      </c>
      <c r="E199" s="84" t="s">
        <v>349</v>
      </c>
      <c r="F199" s="85" t="s">
        <v>350</v>
      </c>
      <c r="G199" s="86" t="s">
        <v>132</v>
      </c>
      <c r="H199" s="87">
        <v>303</v>
      </c>
      <c r="I199" s="88">
        <v>1.18</v>
      </c>
      <c r="J199" s="88">
        <f t="shared" si="20"/>
        <v>357.54</v>
      </c>
      <c r="K199" s="89"/>
      <c r="L199" s="15"/>
      <c r="M199" s="90" t="s">
        <v>0</v>
      </c>
      <c r="N199" s="91" t="s">
        <v>24</v>
      </c>
      <c r="O199" s="92">
        <v>5.8049999999999997E-2</v>
      </c>
      <c r="P199" s="92">
        <f t="shared" si="21"/>
        <v>17.58915</v>
      </c>
      <c r="Q199" s="92">
        <v>1.0000000000000001E-5</v>
      </c>
      <c r="R199" s="92">
        <f t="shared" si="22"/>
        <v>3.0300000000000001E-3</v>
      </c>
      <c r="S199" s="92">
        <v>0</v>
      </c>
      <c r="T199" s="93">
        <f t="shared" si="23"/>
        <v>0</v>
      </c>
      <c r="AR199" s="94" t="s">
        <v>174</v>
      </c>
      <c r="AT199" s="94" t="s">
        <v>79</v>
      </c>
      <c r="AU199" s="94" t="s">
        <v>84</v>
      </c>
      <c r="AY199" s="7" t="s">
        <v>77</v>
      </c>
      <c r="BE199" s="95">
        <f t="shared" si="24"/>
        <v>0</v>
      </c>
      <c r="BF199" s="95">
        <f t="shared" si="25"/>
        <v>357.54</v>
      </c>
      <c r="BG199" s="95">
        <f t="shared" si="26"/>
        <v>0</v>
      </c>
      <c r="BH199" s="95">
        <f t="shared" si="27"/>
        <v>0</v>
      </c>
      <c r="BI199" s="95">
        <f t="shared" si="28"/>
        <v>0</v>
      </c>
      <c r="BJ199" s="7" t="s">
        <v>84</v>
      </c>
      <c r="BK199" s="95">
        <f t="shared" si="29"/>
        <v>357.54</v>
      </c>
      <c r="BL199" s="7" t="s">
        <v>174</v>
      </c>
      <c r="BM199" s="94" t="s">
        <v>351</v>
      </c>
    </row>
    <row r="200" spans="2:65" s="6" customFormat="1" ht="22.9" customHeight="1" x14ac:dyDescent="0.2">
      <c r="B200" s="72"/>
      <c r="D200" s="73" t="s">
        <v>40</v>
      </c>
      <c r="E200" s="81" t="s">
        <v>352</v>
      </c>
      <c r="F200" s="81" t="s">
        <v>353</v>
      </c>
      <c r="J200" s="82">
        <f>BK200</f>
        <v>481.63</v>
      </c>
      <c r="L200" s="72"/>
      <c r="M200" s="76"/>
      <c r="P200" s="77">
        <f>SUM(P201:P211)</f>
        <v>10.640840000000001</v>
      </c>
      <c r="R200" s="77">
        <f>SUM(R201:R211)</f>
        <v>2.2269999999999998E-2</v>
      </c>
      <c r="T200" s="78">
        <f>SUM(T201:T211)</f>
        <v>0</v>
      </c>
      <c r="AR200" s="73" t="s">
        <v>84</v>
      </c>
      <c r="AT200" s="79" t="s">
        <v>40</v>
      </c>
      <c r="AU200" s="79" t="s">
        <v>42</v>
      </c>
      <c r="AY200" s="73" t="s">
        <v>77</v>
      </c>
      <c r="BK200" s="80">
        <f>SUM(BK201:BK211)</f>
        <v>481.63</v>
      </c>
    </row>
    <row r="201" spans="2:65" s="1" customFormat="1" ht="24.2" customHeight="1" x14ac:dyDescent="0.2">
      <c r="B201" s="15"/>
      <c r="C201" s="83" t="s">
        <v>354</v>
      </c>
      <c r="D201" s="83" t="s">
        <v>79</v>
      </c>
      <c r="E201" s="84" t="s">
        <v>355</v>
      </c>
      <c r="F201" s="85" t="s">
        <v>356</v>
      </c>
      <c r="G201" s="86" t="s">
        <v>148</v>
      </c>
      <c r="H201" s="87">
        <v>1</v>
      </c>
      <c r="I201" s="88">
        <v>37.42</v>
      </c>
      <c r="J201" s="88">
        <f t="shared" ref="J201:J211" si="30">ROUND(I201*H201,2)</f>
        <v>37.42</v>
      </c>
      <c r="K201" s="89"/>
      <c r="L201" s="15"/>
      <c r="M201" s="90" t="s">
        <v>0</v>
      </c>
      <c r="N201" s="91" t="s">
        <v>24</v>
      </c>
      <c r="O201" s="92">
        <v>1.20068</v>
      </c>
      <c r="P201" s="92">
        <f t="shared" ref="P201:P211" si="31">O201*H201</f>
        <v>1.20068</v>
      </c>
      <c r="Q201" s="92">
        <v>2.3E-3</v>
      </c>
      <c r="R201" s="92">
        <f t="shared" ref="R201:R211" si="32">Q201*H201</f>
        <v>2.3E-3</v>
      </c>
      <c r="S201" s="92">
        <v>0</v>
      </c>
      <c r="T201" s="93">
        <f t="shared" ref="T201:T211" si="33">S201*H201</f>
        <v>0</v>
      </c>
      <c r="AR201" s="94" t="s">
        <v>174</v>
      </c>
      <c r="AT201" s="94" t="s">
        <v>79</v>
      </c>
      <c r="AU201" s="94" t="s">
        <v>84</v>
      </c>
      <c r="AY201" s="7" t="s">
        <v>77</v>
      </c>
      <c r="BE201" s="95">
        <f t="shared" ref="BE201:BE211" si="34">IF(N201="základná",J201,0)</f>
        <v>0</v>
      </c>
      <c r="BF201" s="95">
        <f t="shared" ref="BF201:BF211" si="35">IF(N201="znížená",J201,0)</f>
        <v>37.42</v>
      </c>
      <c r="BG201" s="95">
        <f t="shared" ref="BG201:BG211" si="36">IF(N201="zákl. prenesená",J201,0)</f>
        <v>0</v>
      </c>
      <c r="BH201" s="95">
        <f t="shared" ref="BH201:BH211" si="37">IF(N201="zníž. prenesená",J201,0)</f>
        <v>0</v>
      </c>
      <c r="BI201" s="95">
        <f t="shared" ref="BI201:BI211" si="38">IF(N201="nulová",J201,0)</f>
        <v>0</v>
      </c>
      <c r="BJ201" s="7" t="s">
        <v>84</v>
      </c>
      <c r="BK201" s="95">
        <f t="shared" ref="BK201:BK211" si="39">ROUND(I201*H201,2)</f>
        <v>37.42</v>
      </c>
      <c r="BL201" s="7" t="s">
        <v>174</v>
      </c>
      <c r="BM201" s="94" t="s">
        <v>357</v>
      </c>
    </row>
    <row r="202" spans="2:65" s="1" customFormat="1" ht="16.5" customHeight="1" x14ac:dyDescent="0.2">
      <c r="B202" s="15"/>
      <c r="C202" s="96" t="s">
        <v>358</v>
      </c>
      <c r="D202" s="96" t="s">
        <v>123</v>
      </c>
      <c r="E202" s="97" t="s">
        <v>359</v>
      </c>
      <c r="F202" s="98" t="s">
        <v>360</v>
      </c>
      <c r="G202" s="99" t="s">
        <v>148</v>
      </c>
      <c r="H202" s="100">
        <v>1</v>
      </c>
      <c r="I202" s="101">
        <v>74.86</v>
      </c>
      <c r="J202" s="101">
        <f t="shared" si="30"/>
        <v>74.86</v>
      </c>
      <c r="K202" s="102"/>
      <c r="L202" s="103"/>
      <c r="M202" s="104" t="s">
        <v>0</v>
      </c>
      <c r="N202" s="105" t="s">
        <v>24</v>
      </c>
      <c r="O202" s="92">
        <v>0</v>
      </c>
      <c r="P202" s="92">
        <f t="shared" si="31"/>
        <v>0</v>
      </c>
      <c r="Q202" s="92">
        <v>1.41E-2</v>
      </c>
      <c r="R202" s="92">
        <f t="shared" si="32"/>
        <v>1.41E-2</v>
      </c>
      <c r="S202" s="92">
        <v>0</v>
      </c>
      <c r="T202" s="93">
        <f t="shared" si="33"/>
        <v>0</v>
      </c>
      <c r="AR202" s="94" t="s">
        <v>201</v>
      </c>
      <c r="AT202" s="94" t="s">
        <v>123</v>
      </c>
      <c r="AU202" s="94" t="s">
        <v>84</v>
      </c>
      <c r="AY202" s="7" t="s">
        <v>77</v>
      </c>
      <c r="BE202" s="95">
        <f t="shared" si="34"/>
        <v>0</v>
      </c>
      <c r="BF202" s="95">
        <f t="shared" si="35"/>
        <v>74.86</v>
      </c>
      <c r="BG202" s="95">
        <f t="shared" si="36"/>
        <v>0</v>
      </c>
      <c r="BH202" s="95">
        <f t="shared" si="37"/>
        <v>0</v>
      </c>
      <c r="BI202" s="95">
        <f t="shared" si="38"/>
        <v>0</v>
      </c>
      <c r="BJ202" s="7" t="s">
        <v>84</v>
      </c>
      <c r="BK202" s="95">
        <f t="shared" si="39"/>
        <v>74.86</v>
      </c>
      <c r="BL202" s="7" t="s">
        <v>174</v>
      </c>
      <c r="BM202" s="94" t="s">
        <v>361</v>
      </c>
    </row>
    <row r="203" spans="2:65" s="1" customFormat="1" ht="33" customHeight="1" x14ac:dyDescent="0.2">
      <c r="B203" s="15"/>
      <c r="C203" s="83" t="s">
        <v>362</v>
      </c>
      <c r="D203" s="83" t="s">
        <v>79</v>
      </c>
      <c r="E203" s="84" t="s">
        <v>363</v>
      </c>
      <c r="F203" s="85" t="s">
        <v>364</v>
      </c>
      <c r="G203" s="86" t="s">
        <v>148</v>
      </c>
      <c r="H203" s="87">
        <v>2</v>
      </c>
      <c r="I203" s="88">
        <v>28.13</v>
      </c>
      <c r="J203" s="88">
        <f t="shared" si="30"/>
        <v>56.26</v>
      </c>
      <c r="K203" s="89"/>
      <c r="L203" s="15"/>
      <c r="M203" s="90" t="s">
        <v>0</v>
      </c>
      <c r="N203" s="91" t="s">
        <v>24</v>
      </c>
      <c r="O203" s="92">
        <v>1.25817</v>
      </c>
      <c r="P203" s="92">
        <f t="shared" si="31"/>
        <v>2.51634</v>
      </c>
      <c r="Q203" s="92">
        <v>5.9000000000000003E-4</v>
      </c>
      <c r="R203" s="92">
        <f t="shared" si="32"/>
        <v>1.1800000000000001E-3</v>
      </c>
      <c r="S203" s="92">
        <v>0</v>
      </c>
      <c r="T203" s="93">
        <f t="shared" si="33"/>
        <v>0</v>
      </c>
      <c r="AR203" s="94" t="s">
        <v>174</v>
      </c>
      <c r="AT203" s="94" t="s">
        <v>79</v>
      </c>
      <c r="AU203" s="94" t="s">
        <v>84</v>
      </c>
      <c r="AY203" s="7" t="s">
        <v>77</v>
      </c>
      <c r="BE203" s="95">
        <f t="shared" si="34"/>
        <v>0</v>
      </c>
      <c r="BF203" s="95">
        <f t="shared" si="35"/>
        <v>56.26</v>
      </c>
      <c r="BG203" s="95">
        <f t="shared" si="36"/>
        <v>0</v>
      </c>
      <c r="BH203" s="95">
        <f t="shared" si="37"/>
        <v>0</v>
      </c>
      <c r="BI203" s="95">
        <f t="shared" si="38"/>
        <v>0</v>
      </c>
      <c r="BJ203" s="7" t="s">
        <v>84</v>
      </c>
      <c r="BK203" s="95">
        <f t="shared" si="39"/>
        <v>56.26</v>
      </c>
      <c r="BL203" s="7" t="s">
        <v>174</v>
      </c>
      <c r="BM203" s="94" t="s">
        <v>365</v>
      </c>
    </row>
    <row r="204" spans="2:65" s="1" customFormat="1" ht="33" customHeight="1" x14ac:dyDescent="0.2">
      <c r="B204" s="15"/>
      <c r="C204" s="83" t="s">
        <v>366</v>
      </c>
      <c r="D204" s="83" t="s">
        <v>79</v>
      </c>
      <c r="E204" s="84" t="s">
        <v>367</v>
      </c>
      <c r="F204" s="85" t="s">
        <v>368</v>
      </c>
      <c r="G204" s="86" t="s">
        <v>148</v>
      </c>
      <c r="H204" s="87">
        <v>1</v>
      </c>
      <c r="I204" s="88">
        <v>34.67</v>
      </c>
      <c r="J204" s="88">
        <f t="shared" si="30"/>
        <v>34.67</v>
      </c>
      <c r="K204" s="89"/>
      <c r="L204" s="15"/>
      <c r="M204" s="90" t="s">
        <v>0</v>
      </c>
      <c r="N204" s="91" t="s">
        <v>24</v>
      </c>
      <c r="O204" s="92">
        <v>1.59317</v>
      </c>
      <c r="P204" s="92">
        <f t="shared" si="31"/>
        <v>1.59317</v>
      </c>
      <c r="Q204" s="92">
        <v>5.9000000000000003E-4</v>
      </c>
      <c r="R204" s="92">
        <f t="shared" si="32"/>
        <v>5.9000000000000003E-4</v>
      </c>
      <c r="S204" s="92">
        <v>0</v>
      </c>
      <c r="T204" s="93">
        <f t="shared" si="33"/>
        <v>0</v>
      </c>
      <c r="AR204" s="94" t="s">
        <v>174</v>
      </c>
      <c r="AT204" s="94" t="s">
        <v>79</v>
      </c>
      <c r="AU204" s="94" t="s">
        <v>84</v>
      </c>
      <c r="AY204" s="7" t="s">
        <v>77</v>
      </c>
      <c r="BE204" s="95">
        <f t="shared" si="34"/>
        <v>0</v>
      </c>
      <c r="BF204" s="95">
        <f t="shared" si="35"/>
        <v>34.67</v>
      </c>
      <c r="BG204" s="95">
        <f t="shared" si="36"/>
        <v>0</v>
      </c>
      <c r="BH204" s="95">
        <f t="shared" si="37"/>
        <v>0</v>
      </c>
      <c r="BI204" s="95">
        <f t="shared" si="38"/>
        <v>0</v>
      </c>
      <c r="BJ204" s="7" t="s">
        <v>84</v>
      </c>
      <c r="BK204" s="95">
        <f t="shared" si="39"/>
        <v>34.67</v>
      </c>
      <c r="BL204" s="7" t="s">
        <v>174</v>
      </c>
      <c r="BM204" s="94" t="s">
        <v>369</v>
      </c>
    </row>
    <row r="205" spans="2:65" s="1" customFormat="1" ht="33" customHeight="1" x14ac:dyDescent="0.2">
      <c r="B205" s="15"/>
      <c r="C205" s="83" t="s">
        <v>370</v>
      </c>
      <c r="D205" s="83" t="s">
        <v>79</v>
      </c>
      <c r="E205" s="84" t="s">
        <v>371</v>
      </c>
      <c r="F205" s="85" t="s">
        <v>372</v>
      </c>
      <c r="G205" s="86" t="s">
        <v>148</v>
      </c>
      <c r="H205" s="87">
        <v>2</v>
      </c>
      <c r="I205" s="88">
        <v>41.21</v>
      </c>
      <c r="J205" s="88">
        <f t="shared" si="30"/>
        <v>82.42</v>
      </c>
      <c r="K205" s="89"/>
      <c r="L205" s="15"/>
      <c r="M205" s="90" t="s">
        <v>0</v>
      </c>
      <c r="N205" s="91" t="s">
        <v>24</v>
      </c>
      <c r="O205" s="92">
        <v>1.9281699999999999</v>
      </c>
      <c r="P205" s="92">
        <f t="shared" si="31"/>
        <v>3.8563399999999999</v>
      </c>
      <c r="Q205" s="92">
        <v>5.9000000000000003E-4</v>
      </c>
      <c r="R205" s="92">
        <f t="shared" si="32"/>
        <v>1.1800000000000001E-3</v>
      </c>
      <c r="S205" s="92">
        <v>0</v>
      </c>
      <c r="T205" s="93">
        <f t="shared" si="33"/>
        <v>0</v>
      </c>
      <c r="AR205" s="94" t="s">
        <v>174</v>
      </c>
      <c r="AT205" s="94" t="s">
        <v>79</v>
      </c>
      <c r="AU205" s="94" t="s">
        <v>84</v>
      </c>
      <c r="AY205" s="7" t="s">
        <v>77</v>
      </c>
      <c r="BE205" s="95">
        <f t="shared" si="34"/>
        <v>0</v>
      </c>
      <c r="BF205" s="95">
        <f t="shared" si="35"/>
        <v>82.42</v>
      </c>
      <c r="BG205" s="95">
        <f t="shared" si="36"/>
        <v>0</v>
      </c>
      <c r="BH205" s="95">
        <f t="shared" si="37"/>
        <v>0</v>
      </c>
      <c r="BI205" s="95">
        <f t="shared" si="38"/>
        <v>0</v>
      </c>
      <c r="BJ205" s="7" t="s">
        <v>84</v>
      </c>
      <c r="BK205" s="95">
        <f t="shared" si="39"/>
        <v>82.42</v>
      </c>
      <c r="BL205" s="7" t="s">
        <v>174</v>
      </c>
      <c r="BM205" s="94" t="s">
        <v>373</v>
      </c>
    </row>
    <row r="206" spans="2:65" s="1" customFormat="1" ht="16.5" customHeight="1" x14ac:dyDescent="0.2">
      <c r="B206" s="15"/>
      <c r="C206" s="83" t="s">
        <v>374</v>
      </c>
      <c r="D206" s="83" t="s">
        <v>79</v>
      </c>
      <c r="E206" s="84" t="s">
        <v>375</v>
      </c>
      <c r="F206" s="85" t="s">
        <v>376</v>
      </c>
      <c r="G206" s="86" t="s">
        <v>148</v>
      </c>
      <c r="H206" s="87">
        <v>2</v>
      </c>
      <c r="I206" s="88">
        <v>6.92</v>
      </c>
      <c r="J206" s="88">
        <f t="shared" si="30"/>
        <v>13.84</v>
      </c>
      <c r="K206" s="89"/>
      <c r="L206" s="15"/>
      <c r="M206" s="90" t="s">
        <v>0</v>
      </c>
      <c r="N206" s="91" t="s">
        <v>24</v>
      </c>
      <c r="O206" s="92">
        <v>0.27554000000000001</v>
      </c>
      <c r="P206" s="92">
        <f t="shared" si="31"/>
        <v>0.55108000000000001</v>
      </c>
      <c r="Q206" s="92">
        <v>8.0000000000000007E-5</v>
      </c>
      <c r="R206" s="92">
        <f t="shared" si="32"/>
        <v>1.6000000000000001E-4</v>
      </c>
      <c r="S206" s="92">
        <v>0</v>
      </c>
      <c r="T206" s="93">
        <f t="shared" si="33"/>
        <v>0</v>
      </c>
      <c r="AR206" s="94" t="s">
        <v>174</v>
      </c>
      <c r="AT206" s="94" t="s">
        <v>79</v>
      </c>
      <c r="AU206" s="94" t="s">
        <v>84</v>
      </c>
      <c r="AY206" s="7" t="s">
        <v>77</v>
      </c>
      <c r="BE206" s="95">
        <f t="shared" si="34"/>
        <v>0</v>
      </c>
      <c r="BF206" s="95">
        <f t="shared" si="35"/>
        <v>13.84</v>
      </c>
      <c r="BG206" s="95">
        <f t="shared" si="36"/>
        <v>0</v>
      </c>
      <c r="BH206" s="95">
        <f t="shared" si="37"/>
        <v>0</v>
      </c>
      <c r="BI206" s="95">
        <f t="shared" si="38"/>
        <v>0</v>
      </c>
      <c r="BJ206" s="7" t="s">
        <v>84</v>
      </c>
      <c r="BK206" s="95">
        <f t="shared" si="39"/>
        <v>13.84</v>
      </c>
      <c r="BL206" s="7" t="s">
        <v>174</v>
      </c>
      <c r="BM206" s="94" t="s">
        <v>377</v>
      </c>
    </row>
    <row r="207" spans="2:65" s="1" customFormat="1" ht="24.2" customHeight="1" x14ac:dyDescent="0.2">
      <c r="B207" s="15"/>
      <c r="C207" s="96" t="s">
        <v>378</v>
      </c>
      <c r="D207" s="96" t="s">
        <v>123</v>
      </c>
      <c r="E207" s="97" t="s">
        <v>379</v>
      </c>
      <c r="F207" s="98" t="s">
        <v>380</v>
      </c>
      <c r="G207" s="99" t="s">
        <v>148</v>
      </c>
      <c r="H207" s="100">
        <v>2</v>
      </c>
      <c r="I207" s="101">
        <v>9.99</v>
      </c>
      <c r="J207" s="101">
        <f t="shared" si="30"/>
        <v>19.98</v>
      </c>
      <c r="K207" s="102"/>
      <c r="L207" s="103"/>
      <c r="M207" s="104" t="s">
        <v>0</v>
      </c>
      <c r="N207" s="105" t="s">
        <v>24</v>
      </c>
      <c r="O207" s="92">
        <v>0</v>
      </c>
      <c r="P207" s="92">
        <f t="shared" si="31"/>
        <v>0</v>
      </c>
      <c r="Q207" s="92">
        <v>1.6000000000000001E-4</v>
      </c>
      <c r="R207" s="92">
        <f t="shared" si="32"/>
        <v>3.2000000000000003E-4</v>
      </c>
      <c r="S207" s="92">
        <v>0</v>
      </c>
      <c r="T207" s="93">
        <f t="shared" si="33"/>
        <v>0</v>
      </c>
      <c r="AR207" s="94" t="s">
        <v>201</v>
      </c>
      <c r="AT207" s="94" t="s">
        <v>123</v>
      </c>
      <c r="AU207" s="94" t="s">
        <v>84</v>
      </c>
      <c r="AY207" s="7" t="s">
        <v>77</v>
      </c>
      <c r="BE207" s="95">
        <f t="shared" si="34"/>
        <v>0</v>
      </c>
      <c r="BF207" s="95">
        <f t="shared" si="35"/>
        <v>19.98</v>
      </c>
      <c r="BG207" s="95">
        <f t="shared" si="36"/>
        <v>0</v>
      </c>
      <c r="BH207" s="95">
        <f t="shared" si="37"/>
        <v>0</v>
      </c>
      <c r="BI207" s="95">
        <f t="shared" si="38"/>
        <v>0</v>
      </c>
      <c r="BJ207" s="7" t="s">
        <v>84</v>
      </c>
      <c r="BK207" s="95">
        <f t="shared" si="39"/>
        <v>19.98</v>
      </c>
      <c r="BL207" s="7" t="s">
        <v>174</v>
      </c>
      <c r="BM207" s="94" t="s">
        <v>381</v>
      </c>
    </row>
    <row r="208" spans="2:65" s="1" customFormat="1" ht="33" customHeight="1" x14ac:dyDescent="0.2">
      <c r="B208" s="15"/>
      <c r="C208" s="83" t="s">
        <v>382</v>
      </c>
      <c r="D208" s="83" t="s">
        <v>79</v>
      </c>
      <c r="E208" s="84" t="s">
        <v>383</v>
      </c>
      <c r="F208" s="85" t="s">
        <v>384</v>
      </c>
      <c r="G208" s="86" t="s">
        <v>148</v>
      </c>
      <c r="H208" s="87">
        <v>1</v>
      </c>
      <c r="I208" s="88">
        <v>12.93</v>
      </c>
      <c r="J208" s="88">
        <f t="shared" si="30"/>
        <v>12.93</v>
      </c>
      <c r="K208" s="89"/>
      <c r="L208" s="15"/>
      <c r="M208" s="90" t="s">
        <v>0</v>
      </c>
      <c r="N208" s="91" t="s">
        <v>24</v>
      </c>
      <c r="O208" s="92">
        <v>0.53107000000000004</v>
      </c>
      <c r="P208" s="92">
        <f t="shared" si="31"/>
        <v>0.53107000000000004</v>
      </c>
      <c r="Q208" s="92">
        <v>1E-4</v>
      </c>
      <c r="R208" s="92">
        <f t="shared" si="32"/>
        <v>1E-4</v>
      </c>
      <c r="S208" s="92">
        <v>0</v>
      </c>
      <c r="T208" s="93">
        <f t="shared" si="33"/>
        <v>0</v>
      </c>
      <c r="AR208" s="94" t="s">
        <v>174</v>
      </c>
      <c r="AT208" s="94" t="s">
        <v>79</v>
      </c>
      <c r="AU208" s="94" t="s">
        <v>84</v>
      </c>
      <c r="AY208" s="7" t="s">
        <v>77</v>
      </c>
      <c r="BE208" s="95">
        <f t="shared" si="34"/>
        <v>0</v>
      </c>
      <c r="BF208" s="95">
        <f t="shared" si="35"/>
        <v>12.93</v>
      </c>
      <c r="BG208" s="95">
        <f t="shared" si="36"/>
        <v>0</v>
      </c>
      <c r="BH208" s="95">
        <f t="shared" si="37"/>
        <v>0</v>
      </c>
      <c r="BI208" s="95">
        <f t="shared" si="38"/>
        <v>0</v>
      </c>
      <c r="BJ208" s="7" t="s">
        <v>84</v>
      </c>
      <c r="BK208" s="95">
        <f t="shared" si="39"/>
        <v>12.93</v>
      </c>
      <c r="BL208" s="7" t="s">
        <v>174</v>
      </c>
      <c r="BM208" s="94" t="s">
        <v>385</v>
      </c>
    </row>
    <row r="209" spans="2:65" s="1" customFormat="1" ht="16.5" customHeight="1" x14ac:dyDescent="0.2">
      <c r="B209" s="15"/>
      <c r="C209" s="96" t="s">
        <v>386</v>
      </c>
      <c r="D209" s="96" t="s">
        <v>123</v>
      </c>
      <c r="E209" s="97" t="s">
        <v>387</v>
      </c>
      <c r="F209" s="98" t="s">
        <v>388</v>
      </c>
      <c r="G209" s="99" t="s">
        <v>148</v>
      </c>
      <c r="H209" s="100">
        <v>1</v>
      </c>
      <c r="I209" s="101">
        <v>74.17</v>
      </c>
      <c r="J209" s="101">
        <f t="shared" si="30"/>
        <v>74.17</v>
      </c>
      <c r="K209" s="102"/>
      <c r="L209" s="103"/>
      <c r="M209" s="104" t="s">
        <v>0</v>
      </c>
      <c r="N209" s="105" t="s">
        <v>24</v>
      </c>
      <c r="O209" s="92">
        <v>0</v>
      </c>
      <c r="P209" s="92">
        <f t="shared" si="31"/>
        <v>0</v>
      </c>
      <c r="Q209" s="92">
        <v>2E-3</v>
      </c>
      <c r="R209" s="92">
        <f t="shared" si="32"/>
        <v>2E-3</v>
      </c>
      <c r="S209" s="92">
        <v>0</v>
      </c>
      <c r="T209" s="93">
        <f t="shared" si="33"/>
        <v>0</v>
      </c>
      <c r="AR209" s="94" t="s">
        <v>201</v>
      </c>
      <c r="AT209" s="94" t="s">
        <v>123</v>
      </c>
      <c r="AU209" s="94" t="s">
        <v>84</v>
      </c>
      <c r="AY209" s="7" t="s">
        <v>77</v>
      </c>
      <c r="BE209" s="95">
        <f t="shared" si="34"/>
        <v>0</v>
      </c>
      <c r="BF209" s="95">
        <f t="shared" si="35"/>
        <v>74.17</v>
      </c>
      <c r="BG209" s="95">
        <f t="shared" si="36"/>
        <v>0</v>
      </c>
      <c r="BH209" s="95">
        <f t="shared" si="37"/>
        <v>0</v>
      </c>
      <c r="BI209" s="95">
        <f t="shared" si="38"/>
        <v>0</v>
      </c>
      <c r="BJ209" s="7" t="s">
        <v>84</v>
      </c>
      <c r="BK209" s="95">
        <f t="shared" si="39"/>
        <v>74.17</v>
      </c>
      <c r="BL209" s="7" t="s">
        <v>174</v>
      </c>
      <c r="BM209" s="94" t="s">
        <v>389</v>
      </c>
    </row>
    <row r="210" spans="2:65" s="1" customFormat="1" ht="24.2" customHeight="1" x14ac:dyDescent="0.2">
      <c r="B210" s="15"/>
      <c r="C210" s="83" t="s">
        <v>390</v>
      </c>
      <c r="D210" s="83" t="s">
        <v>79</v>
      </c>
      <c r="E210" s="84" t="s">
        <v>391</v>
      </c>
      <c r="F210" s="85" t="s">
        <v>392</v>
      </c>
      <c r="G210" s="86" t="s">
        <v>148</v>
      </c>
      <c r="H210" s="87">
        <v>1</v>
      </c>
      <c r="I210" s="88">
        <v>7.65</v>
      </c>
      <c r="J210" s="88">
        <f t="shared" si="30"/>
        <v>7.65</v>
      </c>
      <c r="K210" s="89"/>
      <c r="L210" s="15"/>
      <c r="M210" s="90" t="s">
        <v>0</v>
      </c>
      <c r="N210" s="91" t="s">
        <v>24</v>
      </c>
      <c r="O210" s="92">
        <v>0.39216000000000001</v>
      </c>
      <c r="P210" s="92">
        <f t="shared" si="31"/>
        <v>0.39216000000000001</v>
      </c>
      <c r="Q210" s="92">
        <v>0</v>
      </c>
      <c r="R210" s="92">
        <f t="shared" si="32"/>
        <v>0</v>
      </c>
      <c r="S210" s="92">
        <v>0</v>
      </c>
      <c r="T210" s="93">
        <f t="shared" si="33"/>
        <v>0</v>
      </c>
      <c r="AR210" s="94" t="s">
        <v>174</v>
      </c>
      <c r="AT210" s="94" t="s">
        <v>79</v>
      </c>
      <c r="AU210" s="94" t="s">
        <v>84</v>
      </c>
      <c r="AY210" s="7" t="s">
        <v>77</v>
      </c>
      <c r="BE210" s="95">
        <f t="shared" si="34"/>
        <v>0</v>
      </c>
      <c r="BF210" s="95">
        <f t="shared" si="35"/>
        <v>7.65</v>
      </c>
      <c r="BG210" s="95">
        <f t="shared" si="36"/>
        <v>0</v>
      </c>
      <c r="BH210" s="95">
        <f t="shared" si="37"/>
        <v>0</v>
      </c>
      <c r="BI210" s="95">
        <f t="shared" si="38"/>
        <v>0</v>
      </c>
      <c r="BJ210" s="7" t="s">
        <v>84</v>
      </c>
      <c r="BK210" s="95">
        <f t="shared" si="39"/>
        <v>7.65</v>
      </c>
      <c r="BL210" s="7" t="s">
        <v>174</v>
      </c>
      <c r="BM210" s="94" t="s">
        <v>393</v>
      </c>
    </row>
    <row r="211" spans="2:65" s="1" customFormat="1" ht="49.15" customHeight="1" x14ac:dyDescent="0.2">
      <c r="B211" s="15"/>
      <c r="C211" s="96" t="s">
        <v>394</v>
      </c>
      <c r="D211" s="96" t="s">
        <v>123</v>
      </c>
      <c r="E211" s="97" t="s">
        <v>395</v>
      </c>
      <c r="F211" s="98" t="s">
        <v>396</v>
      </c>
      <c r="G211" s="99" t="s">
        <v>148</v>
      </c>
      <c r="H211" s="100">
        <v>1</v>
      </c>
      <c r="I211" s="101">
        <v>67.430000000000007</v>
      </c>
      <c r="J211" s="101">
        <f t="shared" si="30"/>
        <v>67.430000000000007</v>
      </c>
      <c r="K211" s="102"/>
      <c r="L211" s="103"/>
      <c r="M211" s="104" t="s">
        <v>0</v>
      </c>
      <c r="N211" s="105" t="s">
        <v>24</v>
      </c>
      <c r="O211" s="92">
        <v>0</v>
      </c>
      <c r="P211" s="92">
        <f t="shared" si="31"/>
        <v>0</v>
      </c>
      <c r="Q211" s="92">
        <v>3.4000000000000002E-4</v>
      </c>
      <c r="R211" s="92">
        <f t="shared" si="32"/>
        <v>3.4000000000000002E-4</v>
      </c>
      <c r="S211" s="92">
        <v>0</v>
      </c>
      <c r="T211" s="93">
        <f t="shared" si="33"/>
        <v>0</v>
      </c>
      <c r="AR211" s="94" t="s">
        <v>201</v>
      </c>
      <c r="AT211" s="94" t="s">
        <v>123</v>
      </c>
      <c r="AU211" s="94" t="s">
        <v>84</v>
      </c>
      <c r="AY211" s="7" t="s">
        <v>77</v>
      </c>
      <c r="BE211" s="95">
        <f t="shared" si="34"/>
        <v>0</v>
      </c>
      <c r="BF211" s="95">
        <f t="shared" si="35"/>
        <v>67.430000000000007</v>
      </c>
      <c r="BG211" s="95">
        <f t="shared" si="36"/>
        <v>0</v>
      </c>
      <c r="BH211" s="95">
        <f t="shared" si="37"/>
        <v>0</v>
      </c>
      <c r="BI211" s="95">
        <f t="shared" si="38"/>
        <v>0</v>
      </c>
      <c r="BJ211" s="7" t="s">
        <v>84</v>
      </c>
      <c r="BK211" s="95">
        <f t="shared" si="39"/>
        <v>67.430000000000007</v>
      </c>
      <c r="BL211" s="7" t="s">
        <v>174</v>
      </c>
      <c r="BM211" s="94" t="s">
        <v>397</v>
      </c>
    </row>
    <row r="212" spans="2:65" s="6" customFormat="1" ht="22.9" customHeight="1" x14ac:dyDescent="0.2">
      <c r="B212" s="72"/>
      <c r="D212" s="73" t="s">
        <v>40</v>
      </c>
      <c r="E212" s="81" t="s">
        <v>398</v>
      </c>
      <c r="F212" s="81" t="s">
        <v>399</v>
      </c>
      <c r="J212" s="82">
        <f>BK212</f>
        <v>3760.48</v>
      </c>
      <c r="L212" s="72"/>
      <c r="M212" s="76"/>
      <c r="P212" s="77">
        <f>SUM(P213:P217)</f>
        <v>15.11576</v>
      </c>
      <c r="R212" s="77">
        <f>SUM(R213:R217)</f>
        <v>0.45226</v>
      </c>
      <c r="T212" s="78">
        <f>SUM(T213:T217)</f>
        <v>0</v>
      </c>
      <c r="AR212" s="73" t="s">
        <v>84</v>
      </c>
      <c r="AT212" s="79" t="s">
        <v>40</v>
      </c>
      <c r="AU212" s="79" t="s">
        <v>42</v>
      </c>
      <c r="AY212" s="73" t="s">
        <v>77</v>
      </c>
      <c r="BK212" s="80">
        <f>SUM(BK213:BK217)</f>
        <v>3760.48</v>
      </c>
    </row>
    <row r="213" spans="2:65" s="1" customFormat="1" ht="33" customHeight="1" x14ac:dyDescent="0.2">
      <c r="B213" s="15"/>
      <c r="C213" s="83" t="s">
        <v>201</v>
      </c>
      <c r="D213" s="83" t="s">
        <v>79</v>
      </c>
      <c r="E213" s="84" t="s">
        <v>400</v>
      </c>
      <c r="F213" s="85" t="s">
        <v>401</v>
      </c>
      <c r="G213" s="86" t="s">
        <v>148</v>
      </c>
      <c r="H213" s="87">
        <v>4</v>
      </c>
      <c r="I213" s="88">
        <v>70.62</v>
      </c>
      <c r="J213" s="88">
        <f>ROUND(I213*H213,2)</f>
        <v>282.48</v>
      </c>
      <c r="K213" s="89"/>
      <c r="L213" s="15"/>
      <c r="M213" s="90" t="s">
        <v>0</v>
      </c>
      <c r="N213" s="91" t="s">
        <v>24</v>
      </c>
      <c r="O213" s="92">
        <v>3.77894</v>
      </c>
      <c r="P213" s="92">
        <f>O213*H213</f>
        <v>15.11576</v>
      </c>
      <c r="Q213" s="92">
        <v>0</v>
      </c>
      <c r="R213" s="92">
        <f>Q213*H213</f>
        <v>0</v>
      </c>
      <c r="S213" s="92">
        <v>0</v>
      </c>
      <c r="T213" s="93">
        <f>S213*H213</f>
        <v>0</v>
      </c>
      <c r="AR213" s="94" t="s">
        <v>174</v>
      </c>
      <c r="AT213" s="94" t="s">
        <v>79</v>
      </c>
      <c r="AU213" s="94" t="s">
        <v>84</v>
      </c>
      <c r="AY213" s="7" t="s">
        <v>77</v>
      </c>
      <c r="BE213" s="95">
        <f>IF(N213="základná",J213,0)</f>
        <v>0</v>
      </c>
      <c r="BF213" s="95">
        <f>IF(N213="znížená",J213,0)</f>
        <v>282.48</v>
      </c>
      <c r="BG213" s="95">
        <f>IF(N213="zákl. prenesená",J213,0)</f>
        <v>0</v>
      </c>
      <c r="BH213" s="95">
        <f>IF(N213="zníž. prenesená",J213,0)</f>
        <v>0</v>
      </c>
      <c r="BI213" s="95">
        <f>IF(N213="nulová",J213,0)</f>
        <v>0</v>
      </c>
      <c r="BJ213" s="7" t="s">
        <v>84</v>
      </c>
      <c r="BK213" s="95">
        <f>ROUND(I213*H213,2)</f>
        <v>282.48</v>
      </c>
      <c r="BL213" s="7" t="s">
        <v>174</v>
      </c>
      <c r="BM213" s="94" t="s">
        <v>402</v>
      </c>
    </row>
    <row r="214" spans="2:65" s="1" customFormat="1" ht="21.75" customHeight="1" x14ac:dyDescent="0.2">
      <c r="B214" s="15"/>
      <c r="C214" s="96" t="s">
        <v>403</v>
      </c>
      <c r="D214" s="96" t="s">
        <v>123</v>
      </c>
      <c r="E214" s="97" t="s">
        <v>135</v>
      </c>
      <c r="F214" s="98" t="s">
        <v>136</v>
      </c>
      <c r="G214" s="99" t="s">
        <v>132</v>
      </c>
      <c r="H214" s="100">
        <v>45</v>
      </c>
      <c r="I214" s="101">
        <v>1.22</v>
      </c>
      <c r="J214" s="101">
        <f>ROUND(I214*H214,2)</f>
        <v>54.9</v>
      </c>
      <c r="K214" s="102"/>
      <c r="L214" s="103"/>
      <c r="M214" s="104" t="s">
        <v>0</v>
      </c>
      <c r="N214" s="105" t="s">
        <v>24</v>
      </c>
      <c r="O214" s="92">
        <v>0</v>
      </c>
      <c r="P214" s="92">
        <f>O214*H214</f>
        <v>0</v>
      </c>
      <c r="Q214" s="92">
        <v>1.9000000000000001E-4</v>
      </c>
      <c r="R214" s="92">
        <f>Q214*H214</f>
        <v>8.5500000000000003E-3</v>
      </c>
      <c r="S214" s="92">
        <v>0</v>
      </c>
      <c r="T214" s="93">
        <f>S214*H214</f>
        <v>0</v>
      </c>
      <c r="AR214" s="94" t="s">
        <v>201</v>
      </c>
      <c r="AT214" s="94" t="s">
        <v>123</v>
      </c>
      <c r="AU214" s="94" t="s">
        <v>84</v>
      </c>
      <c r="AY214" s="7" t="s">
        <v>77</v>
      </c>
      <c r="BE214" s="95">
        <f>IF(N214="základná",J214,0)</f>
        <v>0</v>
      </c>
      <c r="BF214" s="95">
        <f>IF(N214="znížená",J214,0)</f>
        <v>54.9</v>
      </c>
      <c r="BG214" s="95">
        <f>IF(N214="zákl. prenesená",J214,0)</f>
        <v>0</v>
      </c>
      <c r="BH214" s="95">
        <f>IF(N214="zníž. prenesená",J214,0)</f>
        <v>0</v>
      </c>
      <c r="BI214" s="95">
        <f>IF(N214="nulová",J214,0)</f>
        <v>0</v>
      </c>
      <c r="BJ214" s="7" t="s">
        <v>84</v>
      </c>
      <c r="BK214" s="95">
        <f>ROUND(I214*H214,2)</f>
        <v>54.9</v>
      </c>
      <c r="BL214" s="7" t="s">
        <v>174</v>
      </c>
      <c r="BM214" s="94" t="s">
        <v>404</v>
      </c>
    </row>
    <row r="215" spans="2:65" s="1" customFormat="1" ht="24.2" customHeight="1" x14ac:dyDescent="0.2">
      <c r="B215" s="15"/>
      <c r="C215" s="96" t="s">
        <v>405</v>
      </c>
      <c r="D215" s="96" t="s">
        <v>123</v>
      </c>
      <c r="E215" s="97" t="s">
        <v>406</v>
      </c>
      <c r="F215" s="98" t="s">
        <v>407</v>
      </c>
      <c r="G215" s="99" t="s">
        <v>132</v>
      </c>
      <c r="H215" s="100">
        <v>111</v>
      </c>
      <c r="I215" s="101">
        <v>2.74</v>
      </c>
      <c r="J215" s="101">
        <f>ROUND(I215*H215,2)</f>
        <v>304.14</v>
      </c>
      <c r="K215" s="102"/>
      <c r="L215" s="103"/>
      <c r="M215" s="104" t="s">
        <v>0</v>
      </c>
      <c r="N215" s="105" t="s">
        <v>24</v>
      </c>
      <c r="O215" s="92">
        <v>0</v>
      </c>
      <c r="P215" s="92">
        <f>O215*H215</f>
        <v>0</v>
      </c>
      <c r="Q215" s="92">
        <v>4.4999999999999999E-4</v>
      </c>
      <c r="R215" s="92">
        <f>Q215*H215</f>
        <v>4.9950000000000001E-2</v>
      </c>
      <c r="S215" s="92">
        <v>0</v>
      </c>
      <c r="T215" s="93">
        <f>S215*H215</f>
        <v>0</v>
      </c>
      <c r="AR215" s="94" t="s">
        <v>201</v>
      </c>
      <c r="AT215" s="94" t="s">
        <v>123</v>
      </c>
      <c r="AU215" s="94" t="s">
        <v>84</v>
      </c>
      <c r="AY215" s="7" t="s">
        <v>77</v>
      </c>
      <c r="BE215" s="95">
        <f>IF(N215="základná",J215,0)</f>
        <v>0</v>
      </c>
      <c r="BF215" s="95">
        <f>IF(N215="znížená",J215,0)</f>
        <v>304.14</v>
      </c>
      <c r="BG215" s="95">
        <f>IF(N215="zákl. prenesená",J215,0)</f>
        <v>0</v>
      </c>
      <c r="BH215" s="95">
        <f>IF(N215="zníž. prenesená",J215,0)</f>
        <v>0</v>
      </c>
      <c r="BI215" s="95">
        <f>IF(N215="nulová",J215,0)</f>
        <v>0</v>
      </c>
      <c r="BJ215" s="7" t="s">
        <v>84</v>
      </c>
      <c r="BK215" s="95">
        <f>ROUND(I215*H215,2)</f>
        <v>304.14</v>
      </c>
      <c r="BL215" s="7" t="s">
        <v>174</v>
      </c>
      <c r="BM215" s="94" t="s">
        <v>408</v>
      </c>
    </row>
    <row r="216" spans="2:65" s="1" customFormat="1" ht="24.2" customHeight="1" x14ac:dyDescent="0.2">
      <c r="B216" s="15"/>
      <c r="C216" s="96" t="s">
        <v>409</v>
      </c>
      <c r="D216" s="96" t="s">
        <v>123</v>
      </c>
      <c r="E216" s="97" t="s">
        <v>142</v>
      </c>
      <c r="F216" s="98" t="s">
        <v>143</v>
      </c>
      <c r="G216" s="99" t="s">
        <v>132</v>
      </c>
      <c r="H216" s="100">
        <v>8</v>
      </c>
      <c r="I216" s="101">
        <v>4.3600000000000003</v>
      </c>
      <c r="J216" s="101">
        <f>ROUND(I216*H216,2)</f>
        <v>34.880000000000003</v>
      </c>
      <c r="K216" s="102"/>
      <c r="L216" s="103"/>
      <c r="M216" s="104" t="s">
        <v>0</v>
      </c>
      <c r="N216" s="105" t="s">
        <v>24</v>
      </c>
      <c r="O216" s="92">
        <v>0</v>
      </c>
      <c r="P216" s="92">
        <f>O216*H216</f>
        <v>0</v>
      </c>
      <c r="Q216" s="92">
        <v>7.2000000000000005E-4</v>
      </c>
      <c r="R216" s="92">
        <f>Q216*H216</f>
        <v>5.7600000000000004E-3</v>
      </c>
      <c r="S216" s="92">
        <v>0</v>
      </c>
      <c r="T216" s="93">
        <f>S216*H216</f>
        <v>0</v>
      </c>
      <c r="AR216" s="94" t="s">
        <v>201</v>
      </c>
      <c r="AT216" s="94" t="s">
        <v>123</v>
      </c>
      <c r="AU216" s="94" t="s">
        <v>84</v>
      </c>
      <c r="AY216" s="7" t="s">
        <v>77</v>
      </c>
      <c r="BE216" s="95">
        <f>IF(N216="základná",J216,0)</f>
        <v>0</v>
      </c>
      <c r="BF216" s="95">
        <f>IF(N216="znížená",J216,0)</f>
        <v>34.880000000000003</v>
      </c>
      <c r="BG216" s="95">
        <f>IF(N216="zákl. prenesená",J216,0)</f>
        <v>0</v>
      </c>
      <c r="BH216" s="95">
        <f>IF(N216="zníž. prenesená",J216,0)</f>
        <v>0</v>
      </c>
      <c r="BI216" s="95">
        <f>IF(N216="nulová",J216,0)</f>
        <v>0</v>
      </c>
      <c r="BJ216" s="7" t="s">
        <v>84</v>
      </c>
      <c r="BK216" s="95">
        <f>ROUND(I216*H216,2)</f>
        <v>34.880000000000003</v>
      </c>
      <c r="BL216" s="7" t="s">
        <v>174</v>
      </c>
      <c r="BM216" s="94" t="s">
        <v>410</v>
      </c>
    </row>
    <row r="217" spans="2:65" s="1" customFormat="1" ht="21.75" customHeight="1" x14ac:dyDescent="0.2">
      <c r="B217" s="15"/>
      <c r="C217" s="96" t="s">
        <v>411</v>
      </c>
      <c r="D217" s="96" t="s">
        <v>123</v>
      </c>
      <c r="E217" s="97" t="s">
        <v>412</v>
      </c>
      <c r="F217" s="98" t="s">
        <v>413</v>
      </c>
      <c r="G217" s="99" t="s">
        <v>148</v>
      </c>
      <c r="H217" s="100">
        <v>4</v>
      </c>
      <c r="I217" s="101">
        <v>771.02</v>
      </c>
      <c r="J217" s="101">
        <f>ROUND(I217*H217,2)</f>
        <v>3084.08</v>
      </c>
      <c r="K217" s="102"/>
      <c r="L217" s="103"/>
      <c r="M217" s="104" t="s">
        <v>0</v>
      </c>
      <c r="N217" s="105" t="s">
        <v>24</v>
      </c>
      <c r="O217" s="92">
        <v>0</v>
      </c>
      <c r="P217" s="92">
        <f>O217*H217</f>
        <v>0</v>
      </c>
      <c r="Q217" s="92">
        <v>9.7000000000000003E-2</v>
      </c>
      <c r="R217" s="92">
        <f>Q217*H217</f>
        <v>0.38800000000000001</v>
      </c>
      <c r="S217" s="92">
        <v>0</v>
      </c>
      <c r="T217" s="93">
        <f>S217*H217</f>
        <v>0</v>
      </c>
      <c r="AR217" s="94" t="s">
        <v>201</v>
      </c>
      <c r="AT217" s="94" t="s">
        <v>123</v>
      </c>
      <c r="AU217" s="94" t="s">
        <v>84</v>
      </c>
      <c r="AY217" s="7" t="s">
        <v>77</v>
      </c>
      <c r="BE217" s="95">
        <f>IF(N217="základná",J217,0)</f>
        <v>0</v>
      </c>
      <c r="BF217" s="95">
        <f>IF(N217="znížená",J217,0)</f>
        <v>3084.08</v>
      </c>
      <c r="BG217" s="95">
        <f>IF(N217="zákl. prenesená",J217,0)</f>
        <v>0</v>
      </c>
      <c r="BH217" s="95">
        <f>IF(N217="zníž. prenesená",J217,0)</f>
        <v>0</v>
      </c>
      <c r="BI217" s="95">
        <f>IF(N217="nulová",J217,0)</f>
        <v>0</v>
      </c>
      <c r="BJ217" s="7" t="s">
        <v>84</v>
      </c>
      <c r="BK217" s="95">
        <f>ROUND(I217*H217,2)</f>
        <v>3084.08</v>
      </c>
      <c r="BL217" s="7" t="s">
        <v>174</v>
      </c>
      <c r="BM217" s="94" t="s">
        <v>414</v>
      </c>
    </row>
    <row r="218" spans="2:65" s="6" customFormat="1" ht="22.9" customHeight="1" x14ac:dyDescent="0.2">
      <c r="B218" s="72"/>
      <c r="D218" s="73" t="s">
        <v>40</v>
      </c>
      <c r="E218" s="81" t="s">
        <v>415</v>
      </c>
      <c r="F218" s="81" t="s">
        <v>416</v>
      </c>
      <c r="J218" s="82">
        <f>BK218</f>
        <v>16.600000000000001</v>
      </c>
      <c r="L218" s="72"/>
      <c r="M218" s="76"/>
      <c r="P218" s="77">
        <f>P219</f>
        <v>0.27248</v>
      </c>
      <c r="R218" s="77">
        <f>R219</f>
        <v>8.0000000000000004E-4</v>
      </c>
      <c r="T218" s="78">
        <f>T219</f>
        <v>0</v>
      </c>
      <c r="AR218" s="73" t="s">
        <v>84</v>
      </c>
      <c r="AT218" s="79" t="s">
        <v>40</v>
      </c>
      <c r="AU218" s="79" t="s">
        <v>42</v>
      </c>
      <c r="AY218" s="73" t="s">
        <v>77</v>
      </c>
      <c r="BK218" s="80">
        <f>BK219</f>
        <v>16.600000000000001</v>
      </c>
    </row>
    <row r="219" spans="2:65" s="1" customFormat="1" ht="16.5" customHeight="1" x14ac:dyDescent="0.2">
      <c r="B219" s="15"/>
      <c r="C219" s="83" t="s">
        <v>417</v>
      </c>
      <c r="D219" s="83" t="s">
        <v>79</v>
      </c>
      <c r="E219" s="84" t="s">
        <v>418</v>
      </c>
      <c r="F219" s="85" t="s">
        <v>419</v>
      </c>
      <c r="G219" s="86" t="s">
        <v>148</v>
      </c>
      <c r="H219" s="87">
        <v>4</v>
      </c>
      <c r="I219" s="88">
        <v>4.1500000000000004</v>
      </c>
      <c r="J219" s="88">
        <f>ROUND(I219*H219,2)</f>
        <v>16.600000000000001</v>
      </c>
      <c r="K219" s="89"/>
      <c r="L219" s="15"/>
      <c r="M219" s="106" t="s">
        <v>0</v>
      </c>
      <c r="N219" s="107" t="s">
        <v>24</v>
      </c>
      <c r="O219" s="108">
        <v>6.812E-2</v>
      </c>
      <c r="P219" s="108">
        <f>O219*H219</f>
        <v>0.27248</v>
      </c>
      <c r="Q219" s="108">
        <v>2.0000000000000001E-4</v>
      </c>
      <c r="R219" s="108">
        <f>Q219*H219</f>
        <v>8.0000000000000004E-4</v>
      </c>
      <c r="S219" s="108">
        <v>0</v>
      </c>
      <c r="T219" s="109">
        <f>S219*H219</f>
        <v>0</v>
      </c>
      <c r="AR219" s="94" t="s">
        <v>174</v>
      </c>
      <c r="AT219" s="94" t="s">
        <v>79</v>
      </c>
      <c r="AU219" s="94" t="s">
        <v>84</v>
      </c>
      <c r="AY219" s="7" t="s">
        <v>77</v>
      </c>
      <c r="BE219" s="95">
        <f>IF(N219="základná",J219,0)</f>
        <v>0</v>
      </c>
      <c r="BF219" s="95">
        <f>IF(N219="znížená",J219,0)</f>
        <v>16.600000000000001</v>
      </c>
      <c r="BG219" s="95">
        <f>IF(N219="zákl. prenesená",J219,0)</f>
        <v>0</v>
      </c>
      <c r="BH219" s="95">
        <f>IF(N219="zníž. prenesená",J219,0)</f>
        <v>0</v>
      </c>
      <c r="BI219" s="95">
        <f>IF(N219="nulová",J219,0)</f>
        <v>0</v>
      </c>
      <c r="BJ219" s="7" t="s">
        <v>84</v>
      </c>
      <c r="BK219" s="95">
        <f>ROUND(I219*H219,2)</f>
        <v>16.600000000000001</v>
      </c>
      <c r="BL219" s="7" t="s">
        <v>174</v>
      </c>
      <c r="BM219" s="94" t="s">
        <v>420</v>
      </c>
    </row>
    <row r="220" spans="2:65" s="1" customFormat="1" ht="6.95" customHeight="1" x14ac:dyDescent="0.2">
      <c r="B220" s="22"/>
      <c r="C220" s="23"/>
      <c r="D220" s="23"/>
      <c r="E220" s="23"/>
      <c r="F220" s="23"/>
      <c r="G220" s="23"/>
      <c r="H220" s="23"/>
      <c r="I220" s="23"/>
      <c r="J220" s="23"/>
      <c r="K220" s="23"/>
      <c r="L220" s="15"/>
    </row>
  </sheetData>
  <sheetProtection algorithmName="SHA-512" hashValue="EvYwVWVzgz2IGvsY4IsivpnWFBEjf2FS4cGo699yBv07lh/oFI3euVrssl6nbTm/JL5THiCr24DpSji10nJL3w==" saltValue="ffDoBV76+HcOJvKRUcDnHHgFNIMmKYjmCCSScns22V5gjlWf0xWvaHImheR1JRX2WAT3hSSlJhH4xDOmoj+DWA==" spinCount="100000" sheet="1" objects="1" scenarios="1" formatColumns="0" formatRows="0" autoFilter="0"/>
  <autoFilter ref="C126:K219" xr:uid="{00000000-0009-0000-0000-000001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ZO - Zdravotechnika</vt:lpstr>
      <vt:lpstr>'ZO - Zdravotechnika'!Názvy_tlače</vt:lpstr>
      <vt:lpstr>'ZO - Zdravotechnika'!Oblasť_tlače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DESKTOP-M7FLBQJ\Zuzankaaa</dc:creator>
  <cp:lastModifiedBy>Zuzana Glončáková</cp:lastModifiedBy>
  <cp:lastPrinted>2024-12-15T14:24:59Z</cp:lastPrinted>
  <dcterms:created xsi:type="dcterms:W3CDTF">2022-04-19T05:32:24Z</dcterms:created>
  <dcterms:modified xsi:type="dcterms:W3CDTF">2024-12-15T14:25:27Z</dcterms:modified>
</cp:coreProperties>
</file>