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ORAVEC\Fondy\Fondy 2014-20\Opatrenie 4.1 - Farmári 2022\FIRMY\SCHAAP AGRO  - HOLAND s.r.o N OK  --\Obstaranie\"/>
    </mc:Choice>
  </mc:AlternateContent>
  <xr:revisionPtr revIDLastSave="0" documentId="8_{E90525D1-3DBE-4380-9C7E-5E9470217F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ácia stavby" sheetId="1" r:id="rId1"/>
    <sheet name="001 - Rekonštrukcia stavb..." sheetId="2" r:id="rId2"/>
  </sheets>
  <definedNames>
    <definedName name="_xlnm._FilterDatabase" localSheetId="1" hidden="1">'001 - Rekonštrukcia stavb...'!$C$128:$K$195</definedName>
    <definedName name="_xlnm.Print_Titles" localSheetId="1">'001 - Rekonštrukcia stavb...'!$128:$128</definedName>
    <definedName name="_xlnm.Print_Titles" localSheetId="0">'Rekapitulácia stavby'!$92:$92</definedName>
    <definedName name="_xlnm.Print_Area" localSheetId="1">'001 - Rekonštrukcia stavb...'!$C$4:$J$76,'001 - Rekonštrukcia stavb...'!$C$118:$J$195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/>
  <c r="BI195" i="2"/>
  <c r="BH195" i="2"/>
  <c r="BG195" i="2"/>
  <c r="BE195" i="2"/>
  <c r="BK195" i="2"/>
  <c r="J195" i="2" s="1"/>
  <c r="BF195" i="2" s="1"/>
  <c r="BI194" i="2"/>
  <c r="BH194" i="2"/>
  <c r="BG194" i="2"/>
  <c r="BE194" i="2"/>
  <c r="BK194" i="2"/>
  <c r="J194" i="2" s="1"/>
  <c r="BF194" i="2" s="1"/>
  <c r="BI193" i="2"/>
  <c r="BH193" i="2"/>
  <c r="BG193" i="2"/>
  <c r="BE193" i="2"/>
  <c r="BK193" i="2"/>
  <c r="J193" i="2" s="1"/>
  <c r="BF193" i="2" s="1"/>
  <c r="BI192" i="2"/>
  <c r="BH192" i="2"/>
  <c r="BG192" i="2"/>
  <c r="BE192" i="2"/>
  <c r="BK192" i="2"/>
  <c r="J192" i="2" s="1"/>
  <c r="BF192" i="2" s="1"/>
  <c r="BI191" i="2"/>
  <c r="BH191" i="2"/>
  <c r="BG191" i="2"/>
  <c r="BE191" i="2"/>
  <c r="BK191" i="2"/>
  <c r="J191" i="2" s="1"/>
  <c r="BF191" i="2" s="1"/>
  <c r="BI189" i="2"/>
  <c r="BH189" i="2"/>
  <c r="BG189" i="2"/>
  <c r="BE189" i="2"/>
  <c r="T189" i="2"/>
  <c r="T188" i="2" s="1"/>
  <c r="R189" i="2"/>
  <c r="R188" i="2"/>
  <c r="P189" i="2"/>
  <c r="P188" i="2" s="1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2" i="2"/>
  <c r="BH182" i="2"/>
  <c r="BG182" i="2"/>
  <c r="BE182" i="2"/>
  <c r="T182" i="2"/>
  <c r="T181" i="2"/>
  <c r="R182" i="2"/>
  <c r="R181" i="2"/>
  <c r="P182" i="2"/>
  <c r="P181" i="2" s="1"/>
  <c r="BI180" i="2"/>
  <c r="BH180" i="2"/>
  <c r="BG180" i="2"/>
  <c r="BE180" i="2"/>
  <c r="T180" i="2"/>
  <c r="T179" i="2" s="1"/>
  <c r="R180" i="2"/>
  <c r="R179" i="2"/>
  <c r="P180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5" i="2"/>
  <c r="BH175" i="2"/>
  <c r="BG175" i="2"/>
  <c r="BE175" i="2"/>
  <c r="T175" i="2"/>
  <c r="T174" i="2" s="1"/>
  <c r="R175" i="2"/>
  <c r="R174" i="2"/>
  <c r="P175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T156" i="2" s="1"/>
  <c r="R157" i="2"/>
  <c r="R156" i="2"/>
  <c r="P157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7" i="2"/>
  <c r="BH147" i="2"/>
  <c r="BG147" i="2"/>
  <c r="BE147" i="2"/>
  <c r="T147" i="2"/>
  <c r="T146" i="2"/>
  <c r="R147" i="2"/>
  <c r="R146" i="2" s="1"/>
  <c r="P147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T131" i="2"/>
  <c r="R132" i="2"/>
  <c r="R131" i="2"/>
  <c r="P132" i="2"/>
  <c r="P131" i="2" s="1"/>
  <c r="F123" i="2"/>
  <c r="E121" i="2"/>
  <c r="F87" i="2"/>
  <c r="E85" i="2"/>
  <c r="J22" i="2"/>
  <c r="E22" i="2"/>
  <c r="J126" i="2" s="1"/>
  <c r="J21" i="2"/>
  <c r="J19" i="2"/>
  <c r="E19" i="2"/>
  <c r="J89" i="2" s="1"/>
  <c r="J18" i="2"/>
  <c r="J16" i="2"/>
  <c r="E16" i="2"/>
  <c r="F126" i="2" s="1"/>
  <c r="J15" i="2"/>
  <c r="J13" i="2"/>
  <c r="E13" i="2"/>
  <c r="F89" i="2" s="1"/>
  <c r="J12" i="2"/>
  <c r="J10" i="2"/>
  <c r="J87" i="2"/>
  <c r="L90" i="1"/>
  <c r="AM90" i="1"/>
  <c r="AM89" i="1"/>
  <c r="L89" i="1"/>
  <c r="AM87" i="1"/>
  <c r="L87" i="1"/>
  <c r="L85" i="1"/>
  <c r="L84" i="1"/>
  <c r="BK171" i="2"/>
  <c r="AS94" i="1"/>
  <c r="BK167" i="2"/>
  <c r="BK162" i="2"/>
  <c r="J150" i="2"/>
  <c r="J187" i="2"/>
  <c r="J142" i="2"/>
  <c r="BK145" i="2"/>
  <c r="BK178" i="2"/>
  <c r="BK170" i="2"/>
  <c r="J143" i="2"/>
  <c r="BK189" i="2"/>
  <c r="BK186" i="2"/>
  <c r="BK165" i="2"/>
  <c r="J154" i="2"/>
  <c r="BK173" i="2"/>
  <c r="J169" i="2"/>
  <c r="BK135" i="2"/>
  <c r="J185" i="2"/>
  <c r="BK177" i="2"/>
  <c r="J144" i="2"/>
  <c r="BK164" i="2"/>
  <c r="BK140" i="2"/>
  <c r="J139" i="2"/>
  <c r="BK185" i="2"/>
  <c r="BK134" i="2"/>
  <c r="J137" i="2"/>
  <c r="J159" i="2"/>
  <c r="J177" i="2"/>
  <c r="J165" i="2"/>
  <c r="J173" i="2"/>
  <c r="J140" i="2"/>
  <c r="J162" i="2"/>
  <c r="J171" i="2"/>
  <c r="J155" i="2"/>
  <c r="BK132" i="2"/>
  <c r="BK160" i="2"/>
  <c r="BK159" i="2"/>
  <c r="BK150" i="2"/>
  <c r="BK144" i="2"/>
  <c r="BK163" i="2"/>
  <c r="J189" i="2"/>
  <c r="BK141" i="2"/>
  <c r="J151" i="2"/>
  <c r="BK151" i="2"/>
  <c r="BK172" i="2"/>
  <c r="J172" i="2"/>
  <c r="J182" i="2"/>
  <c r="J161" i="2"/>
  <c r="J132" i="2"/>
  <c r="J157" i="2"/>
  <c r="BK136" i="2"/>
  <c r="J180" i="2"/>
  <c r="J145" i="2"/>
  <c r="BK175" i="2"/>
  <c r="J160" i="2"/>
  <c r="J134" i="2"/>
  <c r="J152" i="2"/>
  <c r="J186" i="2"/>
  <c r="J175" i="2"/>
  <c r="J138" i="2"/>
  <c r="J166" i="2"/>
  <c r="BK138" i="2"/>
  <c r="BK137" i="2"/>
  <c r="BK182" i="2"/>
  <c r="BK166" i="2"/>
  <c r="J164" i="2"/>
  <c r="BK147" i="2"/>
  <c r="BK161" i="2"/>
  <c r="BK169" i="2"/>
  <c r="BK157" i="2"/>
  <c r="J167" i="2"/>
  <c r="J141" i="2"/>
  <c r="BK139" i="2"/>
  <c r="J178" i="2"/>
  <c r="J136" i="2"/>
  <c r="BK153" i="2"/>
  <c r="BK187" i="2"/>
  <c r="BK155" i="2"/>
  <c r="BK152" i="2"/>
  <c r="J147" i="2"/>
  <c r="BK180" i="2"/>
  <c r="BK143" i="2"/>
  <c r="J163" i="2"/>
  <c r="J153" i="2"/>
  <c r="BK154" i="2"/>
  <c r="J170" i="2"/>
  <c r="J135" i="2"/>
  <c r="BK142" i="2"/>
  <c r="P133" i="2" l="1"/>
  <c r="P130" i="2" s="1"/>
  <c r="BK133" i="2"/>
  <c r="J133" i="2" s="1"/>
  <c r="J97" i="2" s="1"/>
  <c r="T158" i="2"/>
  <c r="R133" i="2"/>
  <c r="R130" i="2"/>
  <c r="R129" i="2"/>
  <c r="P149" i="2"/>
  <c r="T149" i="2"/>
  <c r="BK158" i="2"/>
  <c r="J158" i="2" s="1"/>
  <c r="J102" i="2" s="1"/>
  <c r="P158" i="2"/>
  <c r="BK168" i="2"/>
  <c r="J168" i="2" s="1"/>
  <c r="J103" i="2" s="1"/>
  <c r="R168" i="2"/>
  <c r="P176" i="2"/>
  <c r="T176" i="2"/>
  <c r="T184" i="2"/>
  <c r="T183" i="2" s="1"/>
  <c r="T133" i="2"/>
  <c r="T130" i="2" s="1"/>
  <c r="BK149" i="2"/>
  <c r="J149" i="2"/>
  <c r="J100" i="2" s="1"/>
  <c r="R149" i="2"/>
  <c r="R148" i="2"/>
  <c r="R158" i="2"/>
  <c r="P168" i="2"/>
  <c r="T168" i="2"/>
  <c r="BK176" i="2"/>
  <c r="J176" i="2" s="1"/>
  <c r="J105" i="2" s="1"/>
  <c r="R176" i="2"/>
  <c r="BK184" i="2"/>
  <c r="J184" i="2"/>
  <c r="J109" i="2" s="1"/>
  <c r="P184" i="2"/>
  <c r="P183" i="2"/>
  <c r="R184" i="2"/>
  <c r="R183" i="2"/>
  <c r="BK190" i="2"/>
  <c r="J190" i="2"/>
  <c r="J111" i="2" s="1"/>
  <c r="BK146" i="2"/>
  <c r="J146" i="2" s="1"/>
  <c r="J98" i="2" s="1"/>
  <c r="BK179" i="2"/>
  <c r="J179" i="2" s="1"/>
  <c r="J106" i="2" s="1"/>
  <c r="BK188" i="2"/>
  <c r="J188" i="2" s="1"/>
  <c r="J110" i="2" s="1"/>
  <c r="BK131" i="2"/>
  <c r="J131" i="2"/>
  <c r="J96" i="2" s="1"/>
  <c r="BK156" i="2"/>
  <c r="J156" i="2" s="1"/>
  <c r="J101" i="2" s="1"/>
  <c r="BK174" i="2"/>
  <c r="J174" i="2" s="1"/>
  <c r="J104" i="2" s="1"/>
  <c r="BK181" i="2"/>
  <c r="J181" i="2" s="1"/>
  <c r="J107" i="2" s="1"/>
  <c r="BF151" i="2"/>
  <c r="BF164" i="2"/>
  <c r="BF159" i="2"/>
  <c r="BF162" i="2"/>
  <c r="BF137" i="2"/>
  <c r="BF155" i="2"/>
  <c r="BF157" i="2"/>
  <c r="F125" i="2"/>
  <c r="BF135" i="2"/>
  <c r="BF166" i="2"/>
  <c r="BF139" i="2"/>
  <c r="BF167" i="2"/>
  <c r="J125" i="2"/>
  <c r="BF140" i="2"/>
  <c r="BF141" i="2"/>
  <c r="BF145" i="2"/>
  <c r="BF175" i="2"/>
  <c r="BF186" i="2"/>
  <c r="BF152" i="2"/>
  <c r="BF153" i="2"/>
  <c r="BF154" i="2"/>
  <c r="BF160" i="2"/>
  <c r="BF180" i="2"/>
  <c r="F90" i="2"/>
  <c r="BF134" i="2"/>
  <c r="BF161" i="2"/>
  <c r="BF170" i="2"/>
  <c r="BF173" i="2"/>
  <c r="BF185" i="2"/>
  <c r="J90" i="2"/>
  <c r="BF136" i="2"/>
  <c r="BF150" i="2"/>
  <c r="BF163" i="2"/>
  <c r="BF172" i="2"/>
  <c r="BF178" i="2"/>
  <c r="BF189" i="2"/>
  <c r="BF132" i="2"/>
  <c r="BF138" i="2"/>
  <c r="J123" i="2"/>
  <c r="BF147" i="2"/>
  <c r="BF165" i="2"/>
  <c r="BF182" i="2"/>
  <c r="BF187" i="2"/>
  <c r="BF142" i="2"/>
  <c r="BF143" i="2"/>
  <c r="BF144" i="2"/>
  <c r="BF171" i="2"/>
  <c r="BF177" i="2"/>
  <c r="BF169" i="2"/>
  <c r="F34" i="2"/>
  <c r="BC95" i="1" s="1"/>
  <c r="BC94" i="1" s="1"/>
  <c r="W32" i="1" s="1"/>
  <c r="F31" i="2"/>
  <c r="AZ95" i="1" s="1"/>
  <c r="AZ94" i="1" s="1"/>
  <c r="W29" i="1" s="1"/>
  <c r="F35" i="2"/>
  <c r="BD95" i="1" s="1"/>
  <c r="BD94" i="1" s="1"/>
  <c r="W33" i="1" s="1"/>
  <c r="F33" i="2"/>
  <c r="BB95" i="1" s="1"/>
  <c r="BB94" i="1" s="1"/>
  <c r="W31" i="1" s="1"/>
  <c r="J31" i="2"/>
  <c r="AV95" i="1" s="1"/>
  <c r="T148" i="2" l="1"/>
  <c r="T129" i="2" s="1"/>
  <c r="P148" i="2"/>
  <c r="P129" i="2"/>
  <c r="AU95" i="1"/>
  <c r="AU94" i="1" s="1"/>
  <c r="BK130" i="2"/>
  <c r="BK148" i="2"/>
  <c r="BK129" i="2" s="1"/>
  <c r="J129" i="2" s="1"/>
  <c r="J94" i="2" s="1"/>
  <c r="BK183" i="2"/>
  <c r="J183" i="2"/>
  <c r="J108" i="2"/>
  <c r="AX94" i="1"/>
  <c r="F32" i="2"/>
  <c r="BA95" i="1" s="1"/>
  <c r="BA94" i="1" s="1"/>
  <c r="AW94" i="1" s="1"/>
  <c r="AK30" i="1" s="1"/>
  <c r="AY94" i="1"/>
  <c r="AV94" i="1"/>
  <c r="AK29" i="1" s="1"/>
  <c r="J32" i="2"/>
  <c r="AW95" i="1"/>
  <c r="AT95" i="1"/>
  <c r="J148" i="2" l="1"/>
  <c r="J99" i="2" s="1"/>
  <c r="J130" i="2"/>
  <c r="J95" i="2"/>
  <c r="J28" i="2"/>
  <c r="AG95" i="1"/>
  <c r="AG94" i="1"/>
  <c r="AK26" i="1"/>
  <c r="AK35" i="1"/>
  <c r="W30" i="1"/>
  <c r="AT94" i="1"/>
  <c r="AN94" i="1"/>
  <c r="J37" i="2" l="1"/>
  <c r="AN95" i="1"/>
</calcChain>
</file>

<file path=xl/sharedStrings.xml><?xml version="1.0" encoding="utf-8"?>
<sst xmlns="http://schemas.openxmlformats.org/spreadsheetml/2006/main" count="1040" uniqueCount="333">
  <si>
    <t>Export Komplet</t>
  </si>
  <si>
    <t/>
  </si>
  <si>
    <t>2.0</t>
  </si>
  <si>
    <t>False</t>
  </si>
  <si>
    <t>{c1a7b414-ba77-45c8-bc0e-93ecc7095a7b}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</si>
  <si>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</si>
  <si>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</si>
  <si>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</si>
  <si>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</si>
  <si>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</si>
  <si>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</si>
  <si>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</si>
  <si>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</si>
  <si>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001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</si>
  <si>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</si>
  <si>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</si>
  <si>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stavby pre chov ošípaných na farme Klčovany</t>
  </si>
  <si>
    <t>JKSO:</t>
  </si>
  <si>
    <t>KS:</t>
  </si>
  <si>
    <t>Miesto:</t>
  </si>
  <si>
    <t xml:space="preserve"> </t>
  </si>
  <si>
    <t>Dátum:</t>
  </si>
  <si>
    <t>18. 12. 2024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</si>
  <si>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</si>
  <si>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</si>
  <si>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</si>
  <si>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</si>
  <si>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</si>
  <si>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</si>
  <si>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</si>
  <si>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</si>
  <si>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</si>
  <si>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</si>
  <si>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</si>
  <si>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</si>
  <si>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</si>
  <si>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</si>
  <si>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</si>
  <si>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</si>
  <si>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</si>
  <si>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</si>
  <si>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</si>
  <si>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</si>
  <si>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</si>
  <si>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</si>
  <si>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</si>
  <si>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</si>
  <si>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</si>
  <si>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</si>
  <si>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</si>
  <si>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</si>
  <si>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</si>
  <si>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</si>
  <si>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</si>
  <si>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</si>
  <si>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</si>
  <si>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</si>
  <si>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</si>
  <si>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</si>
  <si>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</si>
  <si>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</si>
  <si>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</si>
  <si>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</si>
  <si>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</si>
  <si>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</si>
  <si>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</si>
  <si>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</si>
  <si>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</si>
  <si>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</si>
  <si>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</si>
  <si>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</si>
  <si>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</si>
  <si>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</si>
  <si>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</si>
  <si>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</si>
  <si>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</si>
  <si>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</si>
  <si>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</si>
  <si>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</si>
  <si>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</si>
  <si>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</si>
  <si>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</si>
  <si>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</si>
  <si>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</si>
  <si>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</si>
  <si>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</si>
  <si>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</si>
  <si>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9 - Ostatné konštrukcie a práce-búranie</t>
  </si>
  <si>
    <t xml:space="preserve">    99 - Presun hmôt HSV</t>
  </si>
  <si>
    <t>PSV - Práce a dodávky PSV</t>
  </si>
  <si>
    <t xml:space="preserve">    713 - Izolácie tepelné</t>
  </si>
  <si>
    <t xml:space="preserve">    725 - Zdravotechnika - zariaďovacie predmety</t>
  </si>
  <si>
    <t xml:space="preserve">    762 - Konštrukcie tesárske</t>
  </si>
  <si>
    <t xml:space="preserve">    764 - Konštrukcie klampiarske</t>
  </si>
  <si>
    <t xml:space="preserve">    765 - Konštrukcie - krytiny tvrdé</t>
  </si>
  <si>
    <t xml:space="preserve">    767 - Konštrukcie doplnkové kovové</t>
  </si>
  <si>
    <t xml:space="preserve">    769 - Montáže vzduchotechnických zariadení</t>
  </si>
  <si>
    <t xml:space="preserve">    783 - Nátery</t>
  </si>
  <si>
    <t>M - Práce a dodávky M</t>
  </si>
  <si>
    <t xml:space="preserve">    21-M - Elektromontáže</t>
  </si>
  <si>
    <t>VRN - Investičné náklady neobsiahnuté v cenách</t>
  </si>
  <si>
    <t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</si>
  <si>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</si>
  <si>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</si>
  <si>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</si>
  <si>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</si>
  <si>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</si>
  <si>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</si>
  <si>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</si>
  <si>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</si>
  <si>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</si>
  <si>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</si>
  <si>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</si>
  <si>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</si>
  <si>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</si>
  <si>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</si>
  <si>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</si>
  <si>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</si>
  <si>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</si>
  <si>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</si>
  <si>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31474121R</t>
  </si>
  <si>
    <t xml:space="preserve">Ventilačný komín DN 350 </t>
  </si>
  <si>
    <t>ks</t>
  </si>
  <si>
    <t>64</t>
  </si>
  <si>
    <t>2</t>
  </si>
  <si>
    <t>-6395465</t>
  </si>
  <si>
    <t>9</t>
  </si>
  <si>
    <t>Ostatné konštrukcie a práce-búranie</t>
  </si>
  <si>
    <t>94194129R</t>
  </si>
  <si>
    <t xml:space="preserve">Prenájom lešenia </t>
  </si>
  <si>
    <t>m2</t>
  </si>
  <si>
    <t>4</t>
  </si>
  <si>
    <t>1769539343</t>
  </si>
  <si>
    <t>941941831.S</t>
  </si>
  <si>
    <t>Demontáž lešenia ľahkého pracovného radového s podlahami šírky nad 0,80 do 1,00 m, výšky do 10 m</t>
  </si>
  <si>
    <t>1082295338</t>
  </si>
  <si>
    <t>941944051.S</t>
  </si>
  <si>
    <t>Montáž lešenia ľahkého pracovného radového bez podlahy šírky nad 1,20 do 1,50 m, výšky do 10 m</t>
  </si>
  <si>
    <t>-480322866</t>
  </si>
  <si>
    <t>5</t>
  </si>
  <si>
    <t>949942101.S</t>
  </si>
  <si>
    <t>Hydraulická zdvíhacia plošina vrátane obsluhy inštalovaná na automobilovom podvozku výšky zdvihu do 27 m</t>
  </si>
  <si>
    <t>hod</t>
  </si>
  <si>
    <t>1990026627</t>
  </si>
  <si>
    <t>6</t>
  </si>
  <si>
    <t>952901111.S</t>
  </si>
  <si>
    <t>Vyčistenie budov pri výške podlaží do 4 m</t>
  </si>
  <si>
    <t>941613722</t>
  </si>
  <si>
    <t>7</t>
  </si>
  <si>
    <t>979011111.S</t>
  </si>
  <si>
    <t>Zvislá doprava sutiny a vybúraných hmôt za prvé podlažie nad alebo pod základným podlažím</t>
  </si>
  <si>
    <t>t</t>
  </si>
  <si>
    <t>-691796870</t>
  </si>
  <si>
    <t>8</t>
  </si>
  <si>
    <t>979081111.S</t>
  </si>
  <si>
    <t>Odvoz sutiny a vybúraných hmôt na skládku do 1 km</t>
  </si>
  <si>
    <t>1723443716</t>
  </si>
  <si>
    <t>979081121.S</t>
  </si>
  <si>
    <t>Odvoz sutiny a vybúraných hmôt na skládku za každý ďalší 1 km</t>
  </si>
  <si>
    <t>1211108583</t>
  </si>
  <si>
    <t>10</t>
  </si>
  <si>
    <t>979082111.S</t>
  </si>
  <si>
    <t>Vnútrostavenisková doprava sutiny a vybúraných hmôt do 10 m</t>
  </si>
  <si>
    <t>1835467879</t>
  </si>
  <si>
    <t>11</t>
  </si>
  <si>
    <t>979082121.S</t>
  </si>
  <si>
    <t>Vnútrostavenisková doprava sutiny a vybúraných hmôt za každých ďalších 5 m</t>
  </si>
  <si>
    <t>-87714879</t>
  </si>
  <si>
    <t>12</t>
  </si>
  <si>
    <t>979089612.S</t>
  </si>
  <si>
    <t>Poplatok za skladovanie - iné odpady zo stavieb a demolácií (17 09), ostatné</t>
  </si>
  <si>
    <t>-2029662850</t>
  </si>
  <si>
    <t>13</t>
  </si>
  <si>
    <t>979089714.S</t>
  </si>
  <si>
    <t>Prenájom kontajneru 10 m3</t>
  </si>
  <si>
    <t>1573797793</t>
  </si>
  <si>
    <t>99</t>
  </si>
  <si>
    <t>Presun hmôt HSV</t>
  </si>
  <si>
    <t>14</t>
  </si>
  <si>
    <t>999281111.S</t>
  </si>
  <si>
    <t>Presun hmôt pre opravy a údržbu objektov vrátane vonkajších plášťov výšky do 25 m</t>
  </si>
  <si>
    <t>230729833</t>
  </si>
  <si>
    <t>PSV</t>
  </si>
  <si>
    <t>Práce a dodávky PSV</t>
  </si>
  <si>
    <t>713</t>
  </si>
  <si>
    <t>Izolácie tepelné</t>
  </si>
  <si>
    <t>15</t>
  </si>
  <si>
    <t>713000021.S</t>
  </si>
  <si>
    <t>Odstránenie tepelnej izolácie podláh kladenej voľne z vláknitých materiálov hr. nad 10 cm -0,012t</t>
  </si>
  <si>
    <t>16</t>
  </si>
  <si>
    <t>-776484526</t>
  </si>
  <si>
    <t>713120010.S</t>
  </si>
  <si>
    <t>Zakrývanie tepelnej izolácie podláh fóliou</t>
  </si>
  <si>
    <t>531140548</t>
  </si>
  <si>
    <t>17</t>
  </si>
  <si>
    <t>M</t>
  </si>
  <si>
    <t>283230011400.S</t>
  </si>
  <si>
    <t>Krycia PE fólia hr. 0,12 mm</t>
  </si>
  <si>
    <t>32</t>
  </si>
  <si>
    <t>-494029744</t>
  </si>
  <si>
    <t>18</t>
  </si>
  <si>
    <t>713121121.S</t>
  </si>
  <si>
    <t>Montáž tepelnej izolácie podláh minerálnou vlnou, kladená voľne v dvoch vrstvách</t>
  </si>
  <si>
    <t>548508223</t>
  </si>
  <si>
    <t>19</t>
  </si>
  <si>
    <t>631640001000</t>
  </si>
  <si>
    <t>Pás ISOVER DOMO PLUS 10, 100x1200x8400 mm, izolácia zo sklenej vlny vhodná pre šikmé strechy, podkrovia, stropy a ľahké podlahy</t>
  </si>
  <si>
    <t>-833438983</t>
  </si>
  <si>
    <t>998713101.S</t>
  </si>
  <si>
    <t>Presun hmôt pre izolácie tepelné v objektoch výšky do 6 m</t>
  </si>
  <si>
    <t>1929176089</t>
  </si>
  <si>
    <t>725</t>
  </si>
  <si>
    <t>Zdravotechnika - zariaďovacie predmety</t>
  </si>
  <si>
    <t>21</t>
  </si>
  <si>
    <t>72553910R</t>
  </si>
  <si>
    <t xml:space="preserve">Dodávka a montáž elektrickeho ohrievača vody 750 l </t>
  </si>
  <si>
    <t>kpl</t>
  </si>
  <si>
    <t>1707803396</t>
  </si>
  <si>
    <t>762</t>
  </si>
  <si>
    <t>Konštrukcie tesárske</t>
  </si>
  <si>
    <t>22</t>
  </si>
  <si>
    <t>762112130.S</t>
  </si>
  <si>
    <t xml:space="preserve">Montáž konštrukcii drevenej lávky </t>
  </si>
  <si>
    <t>m</t>
  </si>
  <si>
    <t>156250974</t>
  </si>
  <si>
    <t>23</t>
  </si>
  <si>
    <t>605110002500.S</t>
  </si>
  <si>
    <t>Dosky a fošne zo smreku neopracované neomietané akosť II hr. 60-100 mm, š. 200-240 mm</t>
  </si>
  <si>
    <t>m3</t>
  </si>
  <si>
    <t>1273037119</t>
  </si>
  <si>
    <t>24</t>
  </si>
  <si>
    <t>762331911.S</t>
  </si>
  <si>
    <t>Oprava viazaných konštrukcii krovov</t>
  </si>
  <si>
    <t>-2051801853</t>
  </si>
  <si>
    <t>25</t>
  </si>
  <si>
    <t>762341201.S</t>
  </si>
  <si>
    <t>Montáž latovania jednoduchých striech pre sklon do 60°</t>
  </si>
  <si>
    <t>-1001108357</t>
  </si>
  <si>
    <t>26</t>
  </si>
  <si>
    <t>605120002800.S</t>
  </si>
  <si>
    <t>Hranoly z mäkkého reziva neopracované nehranené akosť II, prierez 25-100 cm2</t>
  </si>
  <si>
    <t>-1955870136</t>
  </si>
  <si>
    <t>27</t>
  </si>
  <si>
    <t>762342811.S</t>
  </si>
  <si>
    <t>Demontáž latovania striech so sklonom do 60° pri osovej vzdialenosti lát do 0,22 m, -0,00700 t</t>
  </si>
  <si>
    <t>865758406</t>
  </si>
  <si>
    <t>28</t>
  </si>
  <si>
    <t>762395000.S</t>
  </si>
  <si>
    <t>Spojovacie prostriedky pre viazané konštrukcie krovov, debnenie a laťovanie, nadstrešné konštr., spádové kliny - svorky, dosky, klince, pásová oceľ, vruty</t>
  </si>
  <si>
    <t>-1855353202</t>
  </si>
  <si>
    <t>29</t>
  </si>
  <si>
    <t>762810017.S</t>
  </si>
  <si>
    <t>Montáž podláh z dosiek OSB skrutkovaných na zraz hr. dosky 25 mm</t>
  </si>
  <si>
    <t>-1962872738</t>
  </si>
  <si>
    <t>30</t>
  </si>
  <si>
    <t>998762102.S</t>
  </si>
  <si>
    <t>Presun hmôt pre konštrukcie tesárske v objektoch výšky do 12 m</t>
  </si>
  <si>
    <t>-1546676267</t>
  </si>
  <si>
    <t>764</t>
  </si>
  <si>
    <t>Konštrukcie klampiarske</t>
  </si>
  <si>
    <t>31</t>
  </si>
  <si>
    <t>764171301.S</t>
  </si>
  <si>
    <t>Krytina falcovaná pozink farebný, sklon strechy do 30°</t>
  </si>
  <si>
    <t>1483433189</t>
  </si>
  <si>
    <t>764173702.S</t>
  </si>
  <si>
    <t>Manžeta tesniaca gumová na prestup cez strechu, priemer 100-250 mm</t>
  </si>
  <si>
    <t>1828307702</t>
  </si>
  <si>
    <t>33</t>
  </si>
  <si>
    <t>764175725.S</t>
  </si>
  <si>
    <t>Krytina trapézová presvetlovací pás sklolaminátový, sklon strechy do 30°</t>
  </si>
  <si>
    <t>-781487633</t>
  </si>
  <si>
    <t>34</t>
  </si>
  <si>
    <t>764339210.S</t>
  </si>
  <si>
    <t>Lemovanie z pozinkovaného PZ plechu, komínov v ploche na vlnitej, šablónovej alebo tvrdej krytine, r.š. 400 mm</t>
  </si>
  <si>
    <t>-644916458</t>
  </si>
  <si>
    <t>35</t>
  </si>
  <si>
    <t>998764102.S</t>
  </si>
  <si>
    <t>Presun hmôt pre konštrukcie klampiarske v objektoch výšky nad 6 do 12 m</t>
  </si>
  <si>
    <t>-141173704</t>
  </si>
  <si>
    <t>765</t>
  </si>
  <si>
    <t>Konštrukcie - krytiny tvrdé</t>
  </si>
  <si>
    <t>36</t>
  </si>
  <si>
    <t>765311810.S</t>
  </si>
  <si>
    <t>Demontáž keramickej krytiny pálenej uloženej na sucho od 15 ks/m2, do sutiny, sklon strechy do 45°, -0,05t</t>
  </si>
  <si>
    <t>-944421833</t>
  </si>
  <si>
    <t>767</t>
  </si>
  <si>
    <t>Konštrukcie doplnkové kovové</t>
  </si>
  <si>
    <t>37</t>
  </si>
  <si>
    <t>767311R</t>
  </si>
  <si>
    <t>Dodávka a montáž kotercov pre prasnice volnej jalovarne v nekorodujucom prevedení</t>
  </si>
  <si>
    <t>-1514056280</t>
  </si>
  <si>
    <t>38</t>
  </si>
  <si>
    <t>767311R2</t>
  </si>
  <si>
    <t>Dodávka a montáž nekorodujúcich maštalných dverí vratane zarubne  PVC/nerez</t>
  </si>
  <si>
    <t>171246731</t>
  </si>
  <si>
    <t>769</t>
  </si>
  <si>
    <t>Montáže vzduchotechnických zariadení</t>
  </si>
  <si>
    <t>39</t>
  </si>
  <si>
    <t>76906001R</t>
  </si>
  <si>
    <t>Dodávka a montáž klimatizácie 5 kW</t>
  </si>
  <si>
    <t>1459069689</t>
  </si>
  <si>
    <t>783</t>
  </si>
  <si>
    <t>Nátery</t>
  </si>
  <si>
    <t>40</t>
  </si>
  <si>
    <t>783782404.S</t>
  </si>
  <si>
    <t>Nátery tesárskych konštrukcií, povrchová impregnácia proti drevokaznému hmyzu, hubám a plesniam, jednonásobná</t>
  </si>
  <si>
    <t>2032586205</t>
  </si>
  <si>
    <t>Práce a dodávky M</t>
  </si>
  <si>
    <t>21-M</t>
  </si>
  <si>
    <t>Elektromontáže</t>
  </si>
  <si>
    <t>41</t>
  </si>
  <si>
    <t>210120002R</t>
  </si>
  <si>
    <t>Dodávka a montáž - wattrouter s bateriami 30 kW</t>
  </si>
  <si>
    <t>1618309696</t>
  </si>
  <si>
    <t>42</t>
  </si>
  <si>
    <t>731261100.S</t>
  </si>
  <si>
    <t>Autonabíjačka s príslušenstvom</t>
  </si>
  <si>
    <t>1624160562</t>
  </si>
  <si>
    <t>43</t>
  </si>
  <si>
    <t>210964801.S</t>
  </si>
  <si>
    <t xml:space="preserve">Demontáž a spatná montáž bleskozvodu </t>
  </si>
  <si>
    <t>707009700</t>
  </si>
  <si>
    <t>VRN</t>
  </si>
  <si>
    <t>Investičné náklady neobsiahnuté v cenách</t>
  </si>
  <si>
    <t>44</t>
  </si>
  <si>
    <t>000600013.S</t>
  </si>
  <si>
    <t xml:space="preserve">Zariadenie staveniska </t>
  </si>
  <si>
    <t>eur</t>
  </si>
  <si>
    <t>1024</t>
  </si>
  <si>
    <t>1686911470</t>
  </si>
  <si>
    <t>VP</t>
  </si>
  <si>
    <t xml:space="preserve">  Práce naviac</t>
  </si>
  <si>
    <t>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</si>
</sst>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/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3" borderId="22" xfId="0" applyFill="1" applyBorder="1" applyAlignment="1" applyProtection="1">
      <alignment horizontal="center" vertical="center"/>
      <protection locked="0"/>
    </xf>
    <xf numFmtId="49" fontId="0" fillId="3" borderId="22" xfId="0" applyNumberFormat="1" applyFill="1" applyBorder="1" applyAlignment="1" applyProtection="1">
      <alignment horizontal="left" vertical="center" wrapText="1"/>
      <protection locked="0"/>
    </xf>
    <xf numFmtId="0" fontId="0" fillId="3" borderId="22" xfId="0" applyFill="1" applyBorder="1" applyAlignment="1" applyProtection="1">
      <alignment horizontal="left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167" fontId="0" fillId="3" borderId="22" xfId="0" applyNumberFormat="1" applyFill="1" applyBorder="1" applyAlignment="1" applyProtection="1">
      <alignment vertical="center"/>
      <protection locked="0"/>
    </xf>
    <xf numFmtId="4" fontId="0" fillId="3" borderId="22" xfId="0" applyNumberFormat="1" applyFill="1" applyBorder="1" applyAlignment="1" applyProtection="1">
      <alignment vertical="center"/>
      <protection locked="0"/>
    </xf>
    <xf numFmtId="4" fontId="0" fillId="0" borderId="22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20" fillId="3" borderId="22" xfId="0" applyFont="1" applyFill="1" applyBorder="1" applyAlignment="1" applyProtection="1">
      <alignment horizontal="left" vertical="center"/>
      <protection locked="0"/>
    </xf>
    <xf numFmtId="0" fontId="20" fillId="3" borderId="22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/>
  </sheetViews>
  <sheetFormatPr defaultRowHeight="1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 x14ac:dyDescent="0.2">
      <c r="AR2" s="211" t="s">
        <v>5</v>
      </c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S2" s="13" t="s">
        <v>6</v>
      </c>
      <c r="BT2" s="13" t="s">
        <v>7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 x14ac:dyDescent="0.2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 x14ac:dyDescent="0.2">
      <c r="B5" s="16"/>
      <c r="D5" s="20" t="s">
        <v>12</v>
      </c>
      <c r="K5" s="173" t="s">
        <v>13</v>
      </c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R5" s="16"/>
      <c r="BE5" s="170" t="s">
        <v>14</v>
      </c>
      <c r="BS5" s="13" t="s">
        <v>6</v>
      </c>
    </row>
    <row r="6" spans="1:74" ht="36.950000000000003" customHeight="1" x14ac:dyDescent="0.2">
      <c r="B6" s="16"/>
      <c r="D6" s="22" t="s">
        <v>15</v>
      </c>
      <c r="K6" s="175" t="s">
        <v>16</v>
      </c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R6" s="16"/>
      <c r="BE6" s="171"/>
      <c r="BS6" s="13" t="s">
        <v>6</v>
      </c>
    </row>
    <row r="7" spans="1:74" ht="12" customHeight="1" x14ac:dyDescent="0.2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71"/>
      <c r="BS7" s="13" t="s">
        <v>6</v>
      </c>
    </row>
    <row r="8" spans="1:74" ht="12" customHeight="1" x14ac:dyDescent="0.2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171"/>
      <c r="BS8" s="13" t="s">
        <v>6</v>
      </c>
    </row>
    <row r="9" spans="1:74" ht="14.45" customHeight="1" x14ac:dyDescent="0.2">
      <c r="B9" s="16"/>
      <c r="AR9" s="16"/>
      <c r="BE9" s="171"/>
      <c r="BS9" s="13" t="s">
        <v>6</v>
      </c>
    </row>
    <row r="10" spans="1:74" ht="12" customHeight="1" x14ac:dyDescent="0.2">
      <c r="B10" s="16"/>
      <c r="D10" s="23" t="s">
        <v>23</v>
      </c>
      <c r="AK10" s="23" t="s">
        <v>24</v>
      </c>
      <c r="AN10" s="21" t="s">
        <v>1</v>
      </c>
      <c r="AR10" s="16"/>
      <c r="BE10" s="171"/>
      <c r="BS10" s="13" t="s">
        <v>6</v>
      </c>
    </row>
    <row r="11" spans="1:74" ht="18.399999999999999" customHeight="1" x14ac:dyDescent="0.2">
      <c r="B11" s="16"/>
      <c r="E11" s="21" t="s">
        <v>20</v>
      </c>
      <c r="AK11" s="23" t="s">
        <v>25</v>
      </c>
      <c r="AN11" s="21" t="s">
        <v>1</v>
      </c>
      <c r="AR11" s="16"/>
      <c r="BE11" s="171"/>
      <c r="BS11" s="13" t="s">
        <v>6</v>
      </c>
    </row>
    <row r="12" spans="1:74" ht="6.95" customHeight="1" x14ac:dyDescent="0.2">
      <c r="B12" s="16"/>
      <c r="AR12" s="16"/>
      <c r="BE12" s="171"/>
      <c r="BS12" s="13" t="s">
        <v>6</v>
      </c>
    </row>
    <row r="13" spans="1:74" ht="12" customHeight="1" x14ac:dyDescent="0.2">
      <c r="B13" s="16"/>
      <c r="D13" s="23" t="s">
        <v>26</v>
      </c>
      <c r="AK13" s="23" t="s">
        <v>24</v>
      </c>
      <c r="AN13" s="25" t="s">
        <v>27</v>
      </c>
      <c r="AR13" s="16"/>
      <c r="BE13" s="171"/>
      <c r="BS13" s="13" t="s">
        <v>6</v>
      </c>
    </row>
    <row r="14" spans="1:74" ht="12.75" x14ac:dyDescent="0.2">
      <c r="B14" s="16"/>
      <c r="E14" s="176" t="s">
        <v>27</v>
      </c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23" t="s">
        <v>25</v>
      </c>
      <c r="AN14" s="25" t="s">
        <v>27</v>
      </c>
      <c r="AR14" s="16"/>
      <c r="BE14" s="171"/>
      <c r="BS14" s="13" t="s">
        <v>6</v>
      </c>
    </row>
    <row r="15" spans="1:74" ht="6.95" customHeight="1" x14ac:dyDescent="0.2">
      <c r="B15" s="16"/>
      <c r="AR15" s="16"/>
      <c r="BE15" s="171"/>
      <c r="BS15" s="13" t="s">
        <v>3</v>
      </c>
    </row>
    <row r="16" spans="1:74" ht="12" customHeight="1" x14ac:dyDescent="0.2">
      <c r="B16" s="16"/>
      <c r="D16" s="23" t="s">
        <v>28</v>
      </c>
      <c r="AK16" s="23" t="s">
        <v>24</v>
      </c>
      <c r="AN16" s="21" t="s">
        <v>1</v>
      </c>
      <c r="AR16" s="16"/>
      <c r="BE16" s="171"/>
      <c r="BS16" s="13" t="s">
        <v>3</v>
      </c>
    </row>
    <row r="17" spans="2:71" ht="18.399999999999999" customHeight="1" x14ac:dyDescent="0.2">
      <c r="B17" s="16"/>
      <c r="E17" s="21" t="s">
        <v>20</v>
      </c>
      <c r="AK17" s="23" t="s">
        <v>25</v>
      </c>
      <c r="AN17" s="21" t="s">
        <v>1</v>
      </c>
      <c r="AR17" s="16"/>
      <c r="BE17" s="171"/>
      <c r="BS17" s="13" t="s">
        <v>29</v>
      </c>
    </row>
    <row r="18" spans="2:71" ht="6.95" customHeight="1" x14ac:dyDescent="0.2">
      <c r="B18" s="16"/>
      <c r="AR18" s="16"/>
      <c r="BE18" s="171"/>
      <c r="BS18" s="13" t="s">
        <v>6</v>
      </c>
    </row>
    <row r="19" spans="2:71" ht="12" customHeight="1" x14ac:dyDescent="0.2">
      <c r="B19" s="16"/>
      <c r="D19" s="23" t="s">
        <v>30</v>
      </c>
      <c r="AK19" s="23" t="s">
        <v>24</v>
      </c>
      <c r="AN19" s="21" t="s">
        <v>1</v>
      </c>
      <c r="AR19" s="16"/>
      <c r="BE19" s="171"/>
      <c r="BS19" s="13" t="s">
        <v>6</v>
      </c>
    </row>
    <row r="20" spans="2:71" ht="18.399999999999999" customHeight="1" x14ac:dyDescent="0.2">
      <c r="B20" s="16"/>
      <c r="E20" s="21" t="s">
        <v>20</v>
      </c>
      <c r="AK20" s="23" t="s">
        <v>25</v>
      </c>
      <c r="AN20" s="21" t="s">
        <v>1</v>
      </c>
      <c r="AR20" s="16"/>
      <c r="BE20" s="171"/>
      <c r="BS20" s="13" t="s">
        <v>29</v>
      </c>
    </row>
    <row r="21" spans="2:71" ht="6.95" customHeight="1" x14ac:dyDescent="0.2">
      <c r="B21" s="16"/>
      <c r="AR21" s="16"/>
      <c r="BE21" s="171"/>
    </row>
    <row r="22" spans="2:71" ht="12" customHeight="1" x14ac:dyDescent="0.2">
      <c r="B22" s="16"/>
      <c r="D22" s="23" t="s">
        <v>31</v>
      </c>
      <c r="AR22" s="16"/>
      <c r="BE22" s="171"/>
    </row>
    <row r="23" spans="2:71" ht="16.5" customHeight="1" x14ac:dyDescent="0.2">
      <c r="B23" s="16"/>
      <c r="E23" s="178" t="s">
        <v>1</v>
      </c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R23" s="16"/>
      <c r="BE23" s="171"/>
    </row>
    <row r="24" spans="2:71" ht="6.95" customHeight="1" x14ac:dyDescent="0.2">
      <c r="B24" s="16"/>
      <c r="AR24" s="16"/>
      <c r="BE24" s="171"/>
    </row>
    <row r="25" spans="2:71" ht="6.95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71"/>
    </row>
    <row r="26" spans="2:71" s="1" customFormat="1" ht="25.9" customHeight="1" x14ac:dyDescent="0.2">
      <c r="B26" s="28"/>
      <c r="D26" s="29" t="s">
        <v>32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9">
        <f>ROUND(AG94,2)</f>
        <v>0</v>
      </c>
      <c r="AL26" s="180"/>
      <c r="AM26" s="180"/>
      <c r="AN26" s="180"/>
      <c r="AO26" s="180"/>
      <c r="AR26" s="28"/>
      <c r="BE26" s="171"/>
    </row>
    <row r="27" spans="2:71" s="1" customFormat="1" ht="6.95" customHeight="1" x14ac:dyDescent="0.2">
      <c r="B27" s="28"/>
      <c r="AR27" s="28"/>
      <c r="BE27" s="171"/>
    </row>
    <row r="28" spans="2:71" s="1" customFormat="1" ht="12.75" x14ac:dyDescent="0.2">
      <c r="B28" s="28"/>
      <c r="L28" s="181" t="s">
        <v>33</v>
      </c>
      <c r="M28" s="181"/>
      <c r="N28" s="181"/>
      <c r="O28" s="181"/>
      <c r="P28" s="181"/>
      <c r="W28" s="181" t="s">
        <v>34</v>
      </c>
      <c r="X28" s="181"/>
      <c r="Y28" s="181"/>
      <c r="Z28" s="181"/>
      <c r="AA28" s="181"/>
      <c r="AB28" s="181"/>
      <c r="AC28" s="181"/>
      <c r="AD28" s="181"/>
      <c r="AE28" s="181"/>
      <c r="AK28" s="181" t="s">
        <v>35</v>
      </c>
      <c r="AL28" s="181"/>
      <c r="AM28" s="181"/>
      <c r="AN28" s="181"/>
      <c r="AO28" s="181"/>
      <c r="AR28" s="28"/>
      <c r="BE28" s="171"/>
    </row>
    <row r="29" spans="2:71" s="2" customFormat="1" ht="14.45" customHeight="1" x14ac:dyDescent="0.2">
      <c r="B29" s="32"/>
      <c r="D29" s="23" t="s">
        <v>36</v>
      </c>
      <c r="F29" s="33" t="s">
        <v>37</v>
      </c>
      <c r="L29" s="184">
        <v>0.2</v>
      </c>
      <c r="M29" s="183"/>
      <c r="N29" s="183"/>
      <c r="O29" s="183"/>
      <c r="P29" s="183"/>
      <c r="Q29" s="34"/>
      <c r="R29" s="34"/>
      <c r="S29" s="34"/>
      <c r="T29" s="34"/>
      <c r="U29" s="34"/>
      <c r="V29" s="34"/>
      <c r="W29" s="182">
        <f>ROUND(AZ94, 2)</f>
        <v>0</v>
      </c>
      <c r="X29" s="183"/>
      <c r="Y29" s="183"/>
      <c r="Z29" s="183"/>
      <c r="AA29" s="183"/>
      <c r="AB29" s="183"/>
      <c r="AC29" s="183"/>
      <c r="AD29" s="183"/>
      <c r="AE29" s="183"/>
      <c r="AF29" s="34"/>
      <c r="AG29" s="34"/>
      <c r="AH29" s="34"/>
      <c r="AI29" s="34"/>
      <c r="AJ29" s="34"/>
      <c r="AK29" s="182">
        <f>ROUND(AV94, 2)</f>
        <v>0</v>
      </c>
      <c r="AL29" s="183"/>
      <c r="AM29" s="183"/>
      <c r="AN29" s="183"/>
      <c r="AO29" s="183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72"/>
    </row>
    <row r="30" spans="2:71" s="2" customFormat="1" ht="14.45" customHeight="1" x14ac:dyDescent="0.2">
      <c r="B30" s="32"/>
      <c r="F30" s="33" t="s">
        <v>38</v>
      </c>
      <c r="L30" s="184">
        <v>0.2</v>
      </c>
      <c r="M30" s="183"/>
      <c r="N30" s="183"/>
      <c r="O30" s="183"/>
      <c r="P30" s="183"/>
      <c r="Q30" s="34"/>
      <c r="R30" s="34"/>
      <c r="S30" s="34"/>
      <c r="T30" s="34"/>
      <c r="U30" s="34"/>
      <c r="V30" s="34"/>
      <c r="W30" s="182">
        <f>ROUND(BA94, 2)</f>
        <v>0</v>
      </c>
      <c r="X30" s="183"/>
      <c r="Y30" s="183"/>
      <c r="Z30" s="183"/>
      <c r="AA30" s="183"/>
      <c r="AB30" s="183"/>
      <c r="AC30" s="183"/>
      <c r="AD30" s="183"/>
      <c r="AE30" s="183"/>
      <c r="AF30" s="34"/>
      <c r="AG30" s="34"/>
      <c r="AH30" s="34"/>
      <c r="AI30" s="34"/>
      <c r="AJ30" s="34"/>
      <c r="AK30" s="182">
        <f>ROUND(AW94, 2)</f>
        <v>0</v>
      </c>
      <c r="AL30" s="183"/>
      <c r="AM30" s="183"/>
      <c r="AN30" s="183"/>
      <c r="AO30" s="183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72"/>
    </row>
    <row r="31" spans="2:71" s="2" customFormat="1" ht="14.45" hidden="1" customHeight="1" x14ac:dyDescent="0.2">
      <c r="B31" s="32"/>
      <c r="F31" s="23" t="s">
        <v>39</v>
      </c>
      <c r="L31" s="187">
        <v>0.2</v>
      </c>
      <c r="M31" s="186"/>
      <c r="N31" s="186"/>
      <c r="O31" s="186"/>
      <c r="P31" s="186"/>
      <c r="W31" s="185">
        <f>ROUND(BB94, 2)</f>
        <v>0</v>
      </c>
      <c r="X31" s="186"/>
      <c r="Y31" s="186"/>
      <c r="Z31" s="186"/>
      <c r="AA31" s="186"/>
      <c r="AB31" s="186"/>
      <c r="AC31" s="186"/>
      <c r="AD31" s="186"/>
      <c r="AE31" s="186"/>
      <c r="AK31" s="185">
        <v>0</v>
      </c>
      <c r="AL31" s="186"/>
      <c r="AM31" s="186"/>
      <c r="AN31" s="186"/>
      <c r="AO31" s="186"/>
      <c r="AR31" s="32"/>
      <c r="BE31" s="172"/>
    </row>
    <row r="32" spans="2:71" s="2" customFormat="1" ht="14.45" hidden="1" customHeight="1" x14ac:dyDescent="0.2">
      <c r="B32" s="32"/>
      <c r="F32" s="23" t="s">
        <v>40</v>
      </c>
      <c r="L32" s="187">
        <v>0.2</v>
      </c>
      <c r="M32" s="186"/>
      <c r="N32" s="186"/>
      <c r="O32" s="186"/>
      <c r="P32" s="186"/>
      <c r="W32" s="185">
        <f>ROUND(BC94, 2)</f>
        <v>0</v>
      </c>
      <c r="X32" s="186"/>
      <c r="Y32" s="186"/>
      <c r="Z32" s="186"/>
      <c r="AA32" s="186"/>
      <c r="AB32" s="186"/>
      <c r="AC32" s="186"/>
      <c r="AD32" s="186"/>
      <c r="AE32" s="186"/>
      <c r="AK32" s="185">
        <v>0</v>
      </c>
      <c r="AL32" s="186"/>
      <c r="AM32" s="186"/>
      <c r="AN32" s="186"/>
      <c r="AO32" s="186"/>
      <c r="AR32" s="32"/>
      <c r="BE32" s="172"/>
    </row>
    <row r="33" spans="2:57" s="2" customFormat="1" ht="14.45" hidden="1" customHeight="1" x14ac:dyDescent="0.2">
      <c r="B33" s="32"/>
      <c r="F33" s="33" t="s">
        <v>41</v>
      </c>
      <c r="L33" s="184">
        <v>0</v>
      </c>
      <c r="M33" s="183"/>
      <c r="N33" s="183"/>
      <c r="O33" s="183"/>
      <c r="P33" s="183"/>
      <c r="Q33" s="34"/>
      <c r="R33" s="34"/>
      <c r="S33" s="34"/>
      <c r="T33" s="34"/>
      <c r="U33" s="34"/>
      <c r="V33" s="34"/>
      <c r="W33" s="182">
        <f>ROUND(BD94, 2)</f>
        <v>0</v>
      </c>
      <c r="X33" s="183"/>
      <c r="Y33" s="183"/>
      <c r="Z33" s="183"/>
      <c r="AA33" s="183"/>
      <c r="AB33" s="183"/>
      <c r="AC33" s="183"/>
      <c r="AD33" s="183"/>
      <c r="AE33" s="183"/>
      <c r="AF33" s="34"/>
      <c r="AG33" s="34"/>
      <c r="AH33" s="34"/>
      <c r="AI33" s="34"/>
      <c r="AJ33" s="34"/>
      <c r="AK33" s="182">
        <v>0</v>
      </c>
      <c r="AL33" s="183"/>
      <c r="AM33" s="183"/>
      <c r="AN33" s="183"/>
      <c r="AO33" s="183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72"/>
    </row>
    <row r="34" spans="2:57" s="1" customFormat="1" ht="6.95" customHeight="1" x14ac:dyDescent="0.2">
      <c r="B34" s="28"/>
      <c r="AR34" s="28"/>
      <c r="BE34" s="171"/>
    </row>
    <row r="35" spans="2:57" s="1" customFormat="1" ht="25.9" customHeight="1" x14ac:dyDescent="0.2">
      <c r="B35" s="28"/>
      <c r="C35" s="36"/>
      <c r="D35" s="37" t="s">
        <v>42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43</v>
      </c>
      <c r="U35" s="38"/>
      <c r="V35" s="38"/>
      <c r="W35" s="38"/>
      <c r="X35" s="188" t="s">
        <v>44</v>
      </c>
      <c r="Y35" s="189"/>
      <c r="Z35" s="189"/>
      <c r="AA35" s="189"/>
      <c r="AB35" s="189"/>
      <c r="AC35" s="38"/>
      <c r="AD35" s="38"/>
      <c r="AE35" s="38"/>
      <c r="AF35" s="38"/>
      <c r="AG35" s="38"/>
      <c r="AH35" s="38"/>
      <c r="AI35" s="38"/>
      <c r="AJ35" s="38"/>
      <c r="AK35" s="190">
        <f>SUM(AK26:AK33)</f>
        <v>0</v>
      </c>
      <c r="AL35" s="189"/>
      <c r="AM35" s="189"/>
      <c r="AN35" s="189"/>
      <c r="AO35" s="191"/>
      <c r="AP35" s="36"/>
      <c r="AQ35" s="36"/>
      <c r="AR35" s="28"/>
    </row>
    <row r="36" spans="2:57" s="1" customFormat="1" ht="6.95" customHeight="1" x14ac:dyDescent="0.2">
      <c r="B36" s="28"/>
      <c r="AR36" s="28"/>
    </row>
    <row r="37" spans="2:57" s="1" customFormat="1" ht="14.45" customHeight="1" x14ac:dyDescent="0.2">
      <c r="B37" s="28"/>
      <c r="AR37" s="28"/>
    </row>
    <row r="38" spans="2:57" ht="14.45" customHeight="1" x14ac:dyDescent="0.2">
      <c r="B38" s="16"/>
      <c r="AR38" s="16"/>
    </row>
    <row r="39" spans="2:57" ht="14.45" customHeight="1" x14ac:dyDescent="0.2">
      <c r="B39" s="16"/>
      <c r="AR39" s="16"/>
    </row>
    <row r="40" spans="2:57" ht="14.45" customHeight="1" x14ac:dyDescent="0.2">
      <c r="B40" s="16"/>
      <c r="AR40" s="16"/>
    </row>
    <row r="41" spans="2:57" ht="14.45" customHeight="1" x14ac:dyDescent="0.2">
      <c r="B41" s="16"/>
      <c r="AR41" s="16"/>
    </row>
    <row r="42" spans="2:57" ht="14.45" customHeight="1" x14ac:dyDescent="0.2">
      <c r="B42" s="16"/>
      <c r="AR42" s="16"/>
    </row>
    <row r="43" spans="2:57" ht="14.45" customHeight="1" x14ac:dyDescent="0.2">
      <c r="B43" s="16"/>
      <c r="AR43" s="16"/>
    </row>
    <row r="44" spans="2:57" ht="14.45" customHeight="1" x14ac:dyDescent="0.2">
      <c r="B44" s="16"/>
      <c r="AR44" s="16"/>
    </row>
    <row r="45" spans="2:57" ht="14.45" customHeight="1" x14ac:dyDescent="0.2">
      <c r="B45" s="16"/>
      <c r="AR45" s="16"/>
    </row>
    <row r="46" spans="2:57" ht="14.45" customHeight="1" x14ac:dyDescent="0.2">
      <c r="B46" s="16"/>
      <c r="AR46" s="16"/>
    </row>
    <row r="47" spans="2:57" ht="14.45" customHeight="1" x14ac:dyDescent="0.2">
      <c r="B47" s="16"/>
      <c r="AR47" s="16"/>
    </row>
    <row r="48" spans="2:57" ht="14.45" customHeight="1" x14ac:dyDescent="0.2">
      <c r="B48" s="16"/>
      <c r="AR48" s="16"/>
    </row>
    <row r="49" spans="2:44" s="1" customFormat="1" ht="14.45" customHeight="1" x14ac:dyDescent="0.2">
      <c r="B49" s="28"/>
      <c r="D49" s="40" t="s">
        <v>45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46</v>
      </c>
      <c r="AI49" s="41"/>
      <c r="AJ49" s="41"/>
      <c r="AK49" s="41"/>
      <c r="AL49" s="41"/>
      <c r="AM49" s="41"/>
      <c r="AN49" s="41"/>
      <c r="AO49" s="41"/>
      <c r="AR49" s="28"/>
    </row>
    <row r="50" spans="2:44" ht="11.25" x14ac:dyDescent="0.2">
      <c r="B50" s="16"/>
      <c r="AR50" s="16"/>
    </row>
    <row r="51" spans="2:44" ht="11.25" x14ac:dyDescent="0.2">
      <c r="B51" s="16"/>
      <c r="AR51" s="16"/>
    </row>
    <row r="52" spans="2:44" ht="11.25" x14ac:dyDescent="0.2">
      <c r="B52" s="16"/>
      <c r="AR52" s="16"/>
    </row>
    <row r="53" spans="2:44" ht="11.25" x14ac:dyDescent="0.2">
      <c r="B53" s="16"/>
      <c r="AR53" s="16"/>
    </row>
    <row r="54" spans="2:44" ht="11.25" x14ac:dyDescent="0.2">
      <c r="B54" s="16"/>
      <c r="AR54" s="16"/>
    </row>
    <row r="55" spans="2:44" ht="11.25" x14ac:dyDescent="0.2">
      <c r="B55" s="16"/>
      <c r="AR55" s="16"/>
    </row>
    <row r="56" spans="2:44" ht="11.25" x14ac:dyDescent="0.2">
      <c r="B56" s="16"/>
      <c r="AR56" s="16"/>
    </row>
    <row r="57" spans="2:44" ht="11.25" x14ac:dyDescent="0.2">
      <c r="B57" s="16"/>
      <c r="AR57" s="16"/>
    </row>
    <row r="58" spans="2:44" ht="11.25" x14ac:dyDescent="0.2">
      <c r="B58" s="16"/>
      <c r="AR58" s="16"/>
    </row>
    <row r="59" spans="2:44" ht="11.25" x14ac:dyDescent="0.2">
      <c r="B59" s="16"/>
      <c r="AR59" s="16"/>
    </row>
    <row r="60" spans="2:44" s="1" customFormat="1" ht="12.75" x14ac:dyDescent="0.2">
      <c r="B60" s="28"/>
      <c r="D60" s="42" t="s">
        <v>47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48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47</v>
      </c>
      <c r="AI60" s="30"/>
      <c r="AJ60" s="30"/>
      <c r="AK60" s="30"/>
      <c r="AL60" s="30"/>
      <c r="AM60" s="42" t="s">
        <v>48</v>
      </c>
      <c r="AN60" s="30"/>
      <c r="AO60" s="30"/>
      <c r="AR60" s="28"/>
    </row>
    <row r="61" spans="2:44" ht="11.25" x14ac:dyDescent="0.2">
      <c r="B61" s="16"/>
      <c r="AR61" s="16"/>
    </row>
    <row r="62" spans="2:44" ht="11.25" x14ac:dyDescent="0.2">
      <c r="B62" s="16"/>
      <c r="AR62" s="16"/>
    </row>
    <row r="63" spans="2:44" ht="11.25" x14ac:dyDescent="0.2">
      <c r="B63" s="16"/>
      <c r="AR63" s="16"/>
    </row>
    <row r="64" spans="2:44" s="1" customFormat="1" ht="12.75" x14ac:dyDescent="0.2">
      <c r="B64" s="28"/>
      <c r="D64" s="40" t="s">
        <v>49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50</v>
      </c>
      <c r="AI64" s="41"/>
      <c r="AJ64" s="41"/>
      <c r="AK64" s="41"/>
      <c r="AL64" s="41"/>
      <c r="AM64" s="41"/>
      <c r="AN64" s="41"/>
      <c r="AO64" s="41"/>
      <c r="AR64" s="28"/>
    </row>
    <row r="65" spans="2:44" ht="11.25" x14ac:dyDescent="0.2">
      <c r="B65" s="16"/>
      <c r="AR65" s="16"/>
    </row>
    <row r="66" spans="2:44" ht="11.25" x14ac:dyDescent="0.2">
      <c r="B66" s="16"/>
      <c r="AR66" s="16"/>
    </row>
    <row r="67" spans="2:44" ht="11.25" x14ac:dyDescent="0.2">
      <c r="B67" s="16"/>
      <c r="AR67" s="16"/>
    </row>
    <row r="68" spans="2:44" ht="11.25" x14ac:dyDescent="0.2">
      <c r="B68" s="16"/>
      <c r="AR68" s="16"/>
    </row>
    <row r="69" spans="2:44" ht="11.25" x14ac:dyDescent="0.2">
      <c r="B69" s="16"/>
      <c r="AR69" s="16"/>
    </row>
    <row r="70" spans="2:44" ht="11.25" x14ac:dyDescent="0.2">
      <c r="B70" s="16"/>
      <c r="AR70" s="16"/>
    </row>
    <row r="71" spans="2:44" ht="11.25" x14ac:dyDescent="0.2">
      <c r="B71" s="16"/>
      <c r="AR71" s="16"/>
    </row>
    <row r="72" spans="2:44" ht="11.25" x14ac:dyDescent="0.2">
      <c r="B72" s="16"/>
      <c r="AR72" s="16"/>
    </row>
    <row r="73" spans="2:44" ht="11.25" x14ac:dyDescent="0.2">
      <c r="B73" s="16"/>
      <c r="AR73" s="16"/>
    </row>
    <row r="74" spans="2:44" ht="11.25" x14ac:dyDescent="0.2">
      <c r="B74" s="16"/>
      <c r="AR74" s="16"/>
    </row>
    <row r="75" spans="2:44" s="1" customFormat="1" ht="12.75" x14ac:dyDescent="0.2">
      <c r="B75" s="28"/>
      <c r="D75" s="42" t="s">
        <v>47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48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47</v>
      </c>
      <c r="AI75" s="30"/>
      <c r="AJ75" s="30"/>
      <c r="AK75" s="30"/>
      <c r="AL75" s="30"/>
      <c r="AM75" s="42" t="s">
        <v>48</v>
      </c>
      <c r="AN75" s="30"/>
      <c r="AO75" s="30"/>
      <c r="AR75" s="28"/>
    </row>
    <row r="76" spans="2:44" s="1" customFormat="1" ht="11.25" x14ac:dyDescent="0.2">
      <c r="B76" s="28"/>
      <c r="AR76" s="28"/>
    </row>
    <row r="77" spans="2:44" s="1" customFormat="1" ht="6.9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0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0" s="1" customFormat="1" ht="24.95" customHeight="1" x14ac:dyDescent="0.2">
      <c r="B82" s="28"/>
      <c r="C82" s="17" t="s">
        <v>51</v>
      </c>
      <c r="AR82" s="28"/>
    </row>
    <row r="83" spans="1:90" s="1" customFormat="1" ht="6.95" customHeight="1" x14ac:dyDescent="0.2">
      <c r="B83" s="28"/>
      <c r="AR83" s="28"/>
    </row>
    <row r="84" spans="1:90" s="3" customFormat="1" ht="12" customHeight="1" x14ac:dyDescent="0.2">
      <c r="B84" s="47"/>
      <c r="C84" s="23" t="s">
        <v>12</v>
      </c>
      <c r="L84" s="3" t="str">
        <f>K5</f>
        <v>001</v>
      </c>
      <c r="AR84" s="47"/>
    </row>
    <row r="85" spans="1:90" s="4" customFormat="1" ht="36.950000000000003" customHeight="1" x14ac:dyDescent="0.2">
      <c r="B85" s="48"/>
      <c r="C85" s="49" t="s">
        <v>15</v>
      </c>
      <c r="L85" s="192" t="str">
        <f>K6</f>
        <v>Rekonštrukcia stavby pre chov ošípaných na farme Klčovany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R85" s="48"/>
    </row>
    <row r="86" spans="1:90" s="1" customFormat="1" ht="6.95" customHeight="1" x14ac:dyDescent="0.2">
      <c r="B86" s="28"/>
      <c r="AR86" s="28"/>
    </row>
    <row r="87" spans="1:90" s="1" customFormat="1" ht="12" customHeight="1" x14ac:dyDescent="0.2">
      <c r="B87" s="28"/>
      <c r="C87" s="23" t="s">
        <v>19</v>
      </c>
      <c r="L87" s="50" t="str">
        <f>IF(K8="","",K8)</f>
        <v xml:space="preserve"> </v>
      </c>
      <c r="AI87" s="23" t="s">
        <v>21</v>
      </c>
      <c r="AM87" s="194" t="str">
        <f>IF(AN8= "","",AN8)</f>
        <v>18. 12. 2024</v>
      </c>
      <c r="AN87" s="194"/>
      <c r="AR87" s="28"/>
    </row>
    <row r="88" spans="1:90" s="1" customFormat="1" ht="6.95" customHeight="1" x14ac:dyDescent="0.2">
      <c r="B88" s="28"/>
      <c r="AR88" s="28"/>
    </row>
    <row r="89" spans="1:90" s="1" customFormat="1" ht="15.2" customHeight="1" x14ac:dyDescent="0.2">
      <c r="B89" s="28"/>
      <c r="C89" s="23" t="s">
        <v>23</v>
      </c>
      <c r="L89" s="3" t="str">
        <f>IF(E11= "","",E11)</f>
        <v xml:space="preserve"> </v>
      </c>
      <c r="AI89" s="23" t="s">
        <v>28</v>
      </c>
      <c r="AM89" s="195" t="str">
        <f>IF(E17="","",E17)</f>
        <v xml:space="preserve"> </v>
      </c>
      <c r="AN89" s="196"/>
      <c r="AO89" s="196"/>
      <c r="AP89" s="196"/>
      <c r="AR89" s="28"/>
      <c r="AS89" s="197" t="s">
        <v>52</v>
      </c>
      <c r="AT89" s="198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0" s="1" customFormat="1" ht="15.2" customHeight="1" x14ac:dyDescent="0.2">
      <c r="B90" s="28"/>
      <c r="C90" s="23" t="s">
        <v>26</v>
      </c>
      <c r="L90" s="3" t="str">
        <f>IF(E14= "Vyplň údaj","",E14)</f>
        <v/>
      </c>
      <c r="AI90" s="23" t="s">
        <v>30</v>
      </c>
      <c r="AM90" s="195" t="str">
        <f>IF(E20="","",E20)</f>
        <v xml:space="preserve"> </v>
      </c>
      <c r="AN90" s="196"/>
      <c r="AO90" s="196"/>
      <c r="AP90" s="196"/>
      <c r="AR90" s="28"/>
      <c r="AS90" s="199"/>
      <c r="AT90" s="200"/>
      <c r="BD90" s="55"/>
    </row>
    <row r="91" spans="1:90" s="1" customFormat="1" ht="10.9" customHeight="1" x14ac:dyDescent="0.2">
      <c r="B91" s="28"/>
      <c r="AR91" s="28"/>
      <c r="AS91" s="199"/>
      <c r="AT91" s="200"/>
      <c r="BD91" s="55"/>
    </row>
    <row r="92" spans="1:90" s="1" customFormat="1" ht="29.25" customHeight="1" x14ac:dyDescent="0.2">
      <c r="B92" s="28"/>
      <c r="C92" s="201" t="s">
        <v>53</v>
      </c>
      <c r="D92" s="202"/>
      <c r="E92" s="202"/>
      <c r="F92" s="202"/>
      <c r="G92" s="202"/>
      <c r="H92" s="56"/>
      <c r="I92" s="203" t="s">
        <v>54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4" t="s">
        <v>55</v>
      </c>
      <c r="AH92" s="202"/>
      <c r="AI92" s="202"/>
      <c r="AJ92" s="202"/>
      <c r="AK92" s="202"/>
      <c r="AL92" s="202"/>
      <c r="AM92" s="202"/>
      <c r="AN92" s="203" t="s">
        <v>56</v>
      </c>
      <c r="AO92" s="202"/>
      <c r="AP92" s="205"/>
      <c r="AQ92" s="57" t="s">
        <v>57</v>
      </c>
      <c r="AR92" s="28"/>
      <c r="AS92" s="58" t="s">
        <v>58</v>
      </c>
      <c r="AT92" s="59" t="s">
        <v>59</v>
      </c>
      <c r="AU92" s="59" t="s">
        <v>60</v>
      </c>
      <c r="AV92" s="59" t="s">
        <v>61</v>
      </c>
      <c r="AW92" s="59" t="s">
        <v>62</v>
      </c>
      <c r="AX92" s="59" t="s">
        <v>63</v>
      </c>
      <c r="AY92" s="59" t="s">
        <v>64</v>
      </c>
      <c r="AZ92" s="59" t="s">
        <v>65</v>
      </c>
      <c r="BA92" s="59" t="s">
        <v>66</v>
      </c>
      <c r="BB92" s="59" t="s">
        <v>67</v>
      </c>
      <c r="BC92" s="59" t="s">
        <v>68</v>
      </c>
      <c r="BD92" s="60" t="s">
        <v>69</v>
      </c>
    </row>
    <row r="93" spans="1:90" s="1" customFormat="1" ht="10.9" customHeight="1" x14ac:dyDescent="0.2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0" s="5" customFormat="1" ht="32.450000000000003" customHeight="1" x14ac:dyDescent="0.2">
      <c r="B94" s="62"/>
      <c r="C94" s="63" t="s">
        <v>70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9">
        <f>ROUND(AG95,2)</f>
        <v>0</v>
      </c>
      <c r="AH94" s="209"/>
      <c r="AI94" s="209"/>
      <c r="AJ94" s="209"/>
      <c r="AK94" s="209"/>
      <c r="AL94" s="209"/>
      <c r="AM94" s="209"/>
      <c r="AN94" s="210">
        <f>SUM(AG94,AT94)</f>
        <v>0</v>
      </c>
      <c r="AO94" s="210"/>
      <c r="AP94" s="210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71</v>
      </c>
      <c r="BT94" s="71" t="s">
        <v>72</v>
      </c>
      <c r="BV94" s="71" t="s">
        <v>73</v>
      </c>
      <c r="BW94" s="71" t="s">
        <v>4</v>
      </c>
      <c r="BX94" s="71" t="s">
        <v>74</v>
      </c>
      <c r="CL94" s="71" t="s">
        <v>1</v>
      </c>
    </row>
    <row r="95" spans="1:90" s="6" customFormat="1" ht="24.75" customHeight="1" x14ac:dyDescent="0.2">
      <c r="A95" s="72" t="s">
        <v>75</v>
      </c>
      <c r="B95" s="73"/>
      <c r="C95" s="74"/>
      <c r="D95" s="208" t="s">
        <v>13</v>
      </c>
      <c r="E95" s="208"/>
      <c r="F95" s="208"/>
      <c r="G95" s="208"/>
      <c r="H95" s="208"/>
      <c r="I95" s="75"/>
      <c r="J95" s="208" t="s">
        <v>16</v>
      </c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6">
        <f>'001 - Rekonštrukcia stavb...'!J28</f>
        <v>0</v>
      </c>
      <c r="AH95" s="207"/>
      <c r="AI95" s="207"/>
      <c r="AJ95" s="207"/>
      <c r="AK95" s="207"/>
      <c r="AL95" s="207"/>
      <c r="AM95" s="207"/>
      <c r="AN95" s="206">
        <f>SUM(AG95,AT95)</f>
        <v>0</v>
      </c>
      <c r="AO95" s="207"/>
      <c r="AP95" s="207"/>
      <c r="AQ95" s="76" t="s">
        <v>76</v>
      </c>
      <c r="AR95" s="73"/>
      <c r="AS95" s="77">
        <v>0</v>
      </c>
      <c r="AT95" s="78">
        <f>ROUND(SUM(AV95:AW95),2)</f>
        <v>0</v>
      </c>
      <c r="AU95" s="79">
        <f>'001 - Rekonštrukcia stavb...'!P129</f>
        <v>0</v>
      </c>
      <c r="AV95" s="78">
        <f>'001 - Rekonštrukcia stavb...'!J31</f>
        <v>0</v>
      </c>
      <c r="AW95" s="78">
        <f>'001 - Rekonštrukcia stavb...'!J32</f>
        <v>0</v>
      </c>
      <c r="AX95" s="78">
        <f>'001 - Rekonštrukcia stavb...'!J33</f>
        <v>0</v>
      </c>
      <c r="AY95" s="78">
        <f>'001 - Rekonštrukcia stavb...'!J34</f>
        <v>0</v>
      </c>
      <c r="AZ95" s="78">
        <f>'001 - Rekonštrukcia stavb...'!F31</f>
        <v>0</v>
      </c>
      <c r="BA95" s="78">
        <f>'001 - Rekonštrukcia stavb...'!F32</f>
        <v>0</v>
      </c>
      <c r="BB95" s="78">
        <f>'001 - Rekonštrukcia stavb...'!F33</f>
        <v>0</v>
      </c>
      <c r="BC95" s="78">
        <f>'001 - Rekonštrukcia stavb...'!F34</f>
        <v>0</v>
      </c>
      <c r="BD95" s="80">
        <f>'001 - Rekonštrukcia stavb...'!F35</f>
        <v>0</v>
      </c>
      <c r="BT95" s="81" t="s">
        <v>77</v>
      </c>
      <c r="BU95" s="81" t="s">
        <v>78</v>
      </c>
      <c r="BV95" s="81" t="s">
        <v>73</v>
      </c>
      <c r="BW95" s="81" t="s">
        <v>4</v>
      </c>
      <c r="BX95" s="81" t="s">
        <v>74</v>
      </c>
      <c r="CL95" s="81" t="s">
        <v>1</v>
      </c>
    </row>
    <row r="96" spans="1:90" s="1" customFormat="1" ht="30" customHeight="1" x14ac:dyDescent="0.2">
      <c r="B96" s="28"/>
      <c r="AR96" s="28"/>
    </row>
    <row r="97" spans="2:44" s="1" customFormat="1" ht="6.95" customHeight="1" x14ac:dyDescent="0.2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28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01 - Rekonštrukcia stavb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6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1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3" t="s">
        <v>4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 x14ac:dyDescent="0.2">
      <c r="B4" s="16"/>
      <c r="D4" s="17" t="s">
        <v>79</v>
      </c>
      <c r="L4" s="16"/>
      <c r="M4" s="82" t="s">
        <v>9</v>
      </c>
      <c r="AT4" s="13" t="s">
        <v>3</v>
      </c>
    </row>
    <row r="5" spans="2:46" ht="6.95" customHeight="1" x14ac:dyDescent="0.2">
      <c r="B5" s="16"/>
      <c r="L5" s="16"/>
    </row>
    <row r="6" spans="2:46" s="1" customFormat="1" ht="12" customHeight="1" x14ac:dyDescent="0.2">
      <c r="B6" s="28"/>
      <c r="D6" s="23" t="s">
        <v>15</v>
      </c>
      <c r="L6" s="28"/>
    </row>
    <row r="7" spans="2:46" s="1" customFormat="1" ht="16.5" customHeight="1" x14ac:dyDescent="0.2">
      <c r="B7" s="28"/>
      <c r="E7" s="192" t="s">
        <v>16</v>
      </c>
      <c r="F7" s="212"/>
      <c r="G7" s="212"/>
      <c r="H7" s="212"/>
      <c r="L7" s="28"/>
    </row>
    <row r="8" spans="2:46" s="1" customFormat="1" ht="11.25" x14ac:dyDescent="0.2">
      <c r="B8" s="28"/>
      <c r="L8" s="28"/>
    </row>
    <row r="9" spans="2:46" s="1" customFormat="1" ht="12" customHeight="1" x14ac:dyDescent="0.2">
      <c r="B9" s="28"/>
      <c r="D9" s="23" t="s">
        <v>17</v>
      </c>
      <c r="F9" s="21" t="s">
        <v>1</v>
      </c>
      <c r="I9" s="23" t="s">
        <v>18</v>
      </c>
      <c r="J9" s="21" t="s">
        <v>1</v>
      </c>
      <c r="L9" s="28"/>
    </row>
    <row r="10" spans="2:46" s="1" customFormat="1" ht="12" customHeight="1" x14ac:dyDescent="0.2">
      <c r="B10" s="28"/>
      <c r="D10" s="23" t="s">
        <v>19</v>
      </c>
      <c r="F10" s="21" t="s">
        <v>20</v>
      </c>
      <c r="I10" s="23" t="s">
        <v>21</v>
      </c>
      <c r="J10" s="51" t="str">
        <f>'Rekapitulácia stavby'!AN8</f>
        <v>18. 12. 2024</v>
      </c>
      <c r="L10" s="28"/>
    </row>
    <row r="11" spans="2:46" s="1" customFormat="1" ht="10.9" customHeight="1" x14ac:dyDescent="0.2">
      <c r="B11" s="28"/>
      <c r="L11" s="28"/>
    </row>
    <row r="12" spans="2:46" s="1" customFormat="1" ht="12" customHeight="1" x14ac:dyDescent="0.2">
      <c r="B12" s="28"/>
      <c r="D12" s="23" t="s">
        <v>23</v>
      </c>
      <c r="I12" s="23" t="s">
        <v>24</v>
      </c>
      <c r="J12" s="21" t="str">
        <f>IF('Rekapitulácia stavby'!AN10="","",'Rekapitulácia stavby'!AN10)</f>
        <v/>
      </c>
      <c r="L12" s="28"/>
    </row>
    <row r="13" spans="2:46" s="1" customFormat="1" ht="18" customHeight="1" x14ac:dyDescent="0.2">
      <c r="B13" s="28"/>
      <c r="E13" s="21" t="str">
        <f>IF('Rekapitulácia stavby'!E11="","",'Rekapitulácia stavby'!E11)</f>
        <v xml:space="preserve"> </v>
      </c>
      <c r="I13" s="23" t="s">
        <v>25</v>
      </c>
      <c r="J13" s="21" t="str">
        <f>IF('Rekapitulácia stavby'!AN11="","",'Rekapitulácia stavby'!AN11)</f>
        <v/>
      </c>
      <c r="L13" s="28"/>
    </row>
    <row r="14" spans="2:46" s="1" customFormat="1" ht="6.95" customHeight="1" x14ac:dyDescent="0.2">
      <c r="B14" s="28"/>
      <c r="L14" s="28"/>
    </row>
    <row r="15" spans="2:46" s="1" customFormat="1" ht="12" customHeight="1" x14ac:dyDescent="0.2">
      <c r="B15" s="28"/>
      <c r="D15" s="23" t="s">
        <v>26</v>
      </c>
      <c r="I15" s="23" t="s">
        <v>24</v>
      </c>
      <c r="J15" s="24" t="str">
        <f>'Rekapitulácia stavby'!AN13</f>
        <v>Vyplň údaj</v>
      </c>
      <c r="L15" s="28"/>
    </row>
    <row r="16" spans="2:46" s="1" customFormat="1" ht="18" customHeight="1" x14ac:dyDescent="0.2">
      <c r="B16" s="28"/>
      <c r="E16" s="213" t="str">
        <f>'Rekapitulácia stavby'!E14</f>
        <v>Vyplň údaj</v>
      </c>
      <c r="F16" s="173"/>
      <c r="G16" s="173"/>
      <c r="H16" s="173"/>
      <c r="I16" s="23" t="s">
        <v>25</v>
      </c>
      <c r="J16" s="24" t="str">
        <f>'Rekapitulácia stavby'!AN14</f>
        <v>Vyplň údaj</v>
      </c>
      <c r="L16" s="28"/>
    </row>
    <row r="17" spans="2:12" s="1" customFormat="1" ht="6.95" customHeight="1" x14ac:dyDescent="0.2">
      <c r="B17" s="28"/>
      <c r="L17" s="28"/>
    </row>
    <row r="18" spans="2:12" s="1" customFormat="1" ht="12" customHeight="1" x14ac:dyDescent="0.2">
      <c r="B18" s="28"/>
      <c r="D18" s="23" t="s">
        <v>28</v>
      </c>
      <c r="I18" s="23" t="s">
        <v>24</v>
      </c>
      <c r="J18" s="21" t="str">
        <f>IF('Rekapitulácia stavby'!AN16="","",'Rekapitulácia stavby'!AN16)</f>
        <v/>
      </c>
      <c r="L18" s="28"/>
    </row>
    <row r="19" spans="2:12" s="1" customFormat="1" ht="18" customHeight="1" x14ac:dyDescent="0.2">
      <c r="B19" s="28"/>
      <c r="E19" s="21" t="str">
        <f>IF('Rekapitulácia stavby'!E17="","",'Rekapitulácia stavby'!E17)</f>
        <v xml:space="preserve"> </v>
      </c>
      <c r="I19" s="23" t="s">
        <v>25</v>
      </c>
      <c r="J19" s="21" t="str">
        <f>IF('Rekapitulácia stavby'!AN17="","",'Rekapitulácia stavby'!AN17)</f>
        <v/>
      </c>
      <c r="L19" s="28"/>
    </row>
    <row r="20" spans="2:12" s="1" customFormat="1" ht="6.95" customHeight="1" x14ac:dyDescent="0.2">
      <c r="B20" s="28"/>
      <c r="L20" s="28"/>
    </row>
    <row r="21" spans="2:12" s="1" customFormat="1" ht="12" customHeight="1" x14ac:dyDescent="0.2">
      <c r="B21" s="28"/>
      <c r="D21" s="23" t="s">
        <v>30</v>
      </c>
      <c r="I21" s="23" t="s">
        <v>24</v>
      </c>
      <c r="J21" s="21" t="str">
        <f>IF('Rekapitulácia stavby'!AN19="","",'Rekapitulácia stavby'!AN19)</f>
        <v/>
      </c>
      <c r="L21" s="28"/>
    </row>
    <row r="22" spans="2:12" s="1" customFormat="1" ht="18" customHeight="1" x14ac:dyDescent="0.2">
      <c r="B22" s="28"/>
      <c r="E22" s="21" t="str">
        <f>IF('Rekapitulácia stavby'!E20="","",'Rekapitulácia stavby'!E20)</f>
        <v xml:space="preserve"> </v>
      </c>
      <c r="I22" s="23" t="s">
        <v>25</v>
      </c>
      <c r="J22" s="21" t="str">
        <f>IF('Rekapitulácia stavby'!AN20="","",'Rekapitulácia stavby'!AN20)</f>
        <v/>
      </c>
      <c r="L22" s="28"/>
    </row>
    <row r="23" spans="2:12" s="1" customFormat="1" ht="6.95" customHeight="1" x14ac:dyDescent="0.2">
      <c r="B23" s="28"/>
      <c r="L23" s="28"/>
    </row>
    <row r="24" spans="2:12" s="1" customFormat="1" ht="12" customHeight="1" x14ac:dyDescent="0.2">
      <c r="B24" s="28"/>
      <c r="D24" s="23" t="s">
        <v>31</v>
      </c>
      <c r="L24" s="28"/>
    </row>
    <row r="25" spans="2:12" s="7" customFormat="1" ht="16.5" customHeight="1" x14ac:dyDescent="0.2">
      <c r="B25" s="83"/>
      <c r="E25" s="178" t="s">
        <v>1</v>
      </c>
      <c r="F25" s="178"/>
      <c r="G25" s="178"/>
      <c r="H25" s="178"/>
      <c r="L25" s="83"/>
    </row>
    <row r="26" spans="2:12" s="1" customFormat="1" ht="6.95" customHeight="1" x14ac:dyDescent="0.2">
      <c r="B26" s="28"/>
      <c r="L26" s="28"/>
    </row>
    <row r="27" spans="2:12" s="1" customFormat="1" ht="6.95" customHeight="1" x14ac:dyDescent="0.2">
      <c r="B27" s="28"/>
      <c r="D27" s="52"/>
      <c r="E27" s="52"/>
      <c r="F27" s="52"/>
      <c r="G27" s="52"/>
      <c r="H27" s="52"/>
      <c r="I27" s="52"/>
      <c r="J27" s="52"/>
      <c r="K27" s="52"/>
      <c r="L27" s="28"/>
    </row>
    <row r="28" spans="2:12" s="1" customFormat="1" ht="25.35" customHeight="1" x14ac:dyDescent="0.2">
      <c r="B28" s="28"/>
      <c r="D28" s="84" t="s">
        <v>32</v>
      </c>
      <c r="J28" s="65">
        <f>ROUND(J129, 2)</f>
        <v>0</v>
      </c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14.45" customHeight="1" x14ac:dyDescent="0.2">
      <c r="B30" s="28"/>
      <c r="F30" s="31" t="s">
        <v>34</v>
      </c>
      <c r="I30" s="31" t="s">
        <v>33</v>
      </c>
      <c r="J30" s="31" t="s">
        <v>35</v>
      </c>
      <c r="L30" s="28"/>
    </row>
    <row r="31" spans="2:12" s="1" customFormat="1" ht="14.45" customHeight="1" x14ac:dyDescent="0.2">
      <c r="B31" s="28"/>
      <c r="D31" s="54" t="s">
        <v>36</v>
      </c>
      <c r="E31" s="33" t="s">
        <v>37</v>
      </c>
      <c r="F31" s="85">
        <f>ROUND((ROUND((SUM(BE129:BE189)),  2) + SUM(BE191:BE195)), 2)</f>
        <v>0</v>
      </c>
      <c r="G31" s="86"/>
      <c r="H31" s="86"/>
      <c r="I31" s="87">
        <v>0.2</v>
      </c>
      <c r="J31" s="85">
        <f>ROUND((ROUND(((SUM(BE129:BE189))*I31),  2) + (SUM(BE191:BE195)*I31)), 2)</f>
        <v>0</v>
      </c>
      <c r="L31" s="28"/>
    </row>
    <row r="32" spans="2:12" s="1" customFormat="1" ht="14.45" customHeight="1" x14ac:dyDescent="0.2">
      <c r="B32" s="28"/>
      <c r="E32" s="33" t="s">
        <v>38</v>
      </c>
      <c r="F32" s="85">
        <f>ROUND((ROUND((SUM(BF129:BF189)),  2) + SUM(BF191:BF195)), 2)</f>
        <v>0</v>
      </c>
      <c r="G32" s="86"/>
      <c r="H32" s="86"/>
      <c r="I32" s="87">
        <v>0.2</v>
      </c>
      <c r="J32" s="85">
        <f>ROUND((ROUND(((SUM(BF129:BF189))*I32),  2) + (SUM(BF191:BF195)*I32)), 2)</f>
        <v>0</v>
      </c>
      <c r="L32" s="28"/>
    </row>
    <row r="33" spans="2:12" s="1" customFormat="1" ht="14.45" hidden="1" customHeight="1" x14ac:dyDescent="0.2">
      <c r="B33" s="28"/>
      <c r="E33" s="23" t="s">
        <v>39</v>
      </c>
      <c r="F33" s="88">
        <f>ROUND((ROUND((SUM(BG129:BG189)),  2) + SUM(BG191:BG195)), 2)</f>
        <v>0</v>
      </c>
      <c r="I33" s="89">
        <v>0.2</v>
      </c>
      <c r="J33" s="88">
        <f>0</f>
        <v>0</v>
      </c>
      <c r="L33" s="28"/>
    </row>
    <row r="34" spans="2:12" s="1" customFormat="1" ht="14.45" hidden="1" customHeight="1" x14ac:dyDescent="0.2">
      <c r="B34" s="28"/>
      <c r="E34" s="23" t="s">
        <v>40</v>
      </c>
      <c r="F34" s="88">
        <f>ROUND((ROUND((SUM(BH129:BH189)),  2) + SUM(BH191:BH195)), 2)</f>
        <v>0</v>
      </c>
      <c r="I34" s="89">
        <v>0.2</v>
      </c>
      <c r="J34" s="88">
        <f>0</f>
        <v>0</v>
      </c>
      <c r="L34" s="28"/>
    </row>
    <row r="35" spans="2:12" s="1" customFormat="1" ht="14.45" hidden="1" customHeight="1" x14ac:dyDescent="0.2">
      <c r="B35" s="28"/>
      <c r="E35" s="33" t="s">
        <v>41</v>
      </c>
      <c r="F35" s="85">
        <f>ROUND((ROUND((SUM(BI129:BI189)),  2) + SUM(BI191:BI195)), 2)</f>
        <v>0</v>
      </c>
      <c r="G35" s="86"/>
      <c r="H35" s="86"/>
      <c r="I35" s="87">
        <v>0</v>
      </c>
      <c r="J35" s="85">
        <f>0</f>
        <v>0</v>
      </c>
      <c r="L35" s="28"/>
    </row>
    <row r="36" spans="2:12" s="1" customFormat="1" ht="6.95" customHeight="1" x14ac:dyDescent="0.2">
      <c r="B36" s="28"/>
      <c r="L36" s="28"/>
    </row>
    <row r="37" spans="2:12" s="1" customFormat="1" ht="25.35" customHeight="1" x14ac:dyDescent="0.2">
      <c r="B37" s="28"/>
      <c r="C37" s="90"/>
      <c r="D37" s="91" t="s">
        <v>42</v>
      </c>
      <c r="E37" s="56"/>
      <c r="F37" s="56"/>
      <c r="G37" s="92" t="s">
        <v>43</v>
      </c>
      <c r="H37" s="93" t="s">
        <v>44</v>
      </c>
      <c r="I37" s="56"/>
      <c r="J37" s="94">
        <f>SUM(J28:J35)</f>
        <v>0</v>
      </c>
      <c r="K37" s="95"/>
      <c r="L37" s="28"/>
    </row>
    <row r="38" spans="2:12" s="1" customFormat="1" ht="14.45" customHeight="1" x14ac:dyDescent="0.2">
      <c r="B38" s="28"/>
      <c r="L38" s="28"/>
    </row>
    <row r="39" spans="2:12" ht="14.45" customHeight="1" x14ac:dyDescent="0.2">
      <c r="B39" s="16"/>
      <c r="L39" s="16"/>
    </row>
    <row r="40" spans="2:12" ht="14.45" customHeight="1" x14ac:dyDescent="0.2">
      <c r="B40" s="16"/>
      <c r="L40" s="16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 ht="11.25" x14ac:dyDescent="0.2">
      <c r="B51" s="16"/>
      <c r="L51" s="16"/>
    </row>
    <row r="52" spans="2:12" ht="11.25" x14ac:dyDescent="0.2">
      <c r="B52" s="16"/>
      <c r="L52" s="16"/>
    </row>
    <row r="53" spans="2:12" ht="11.25" x14ac:dyDescent="0.2">
      <c r="B53" s="16"/>
      <c r="L53" s="16"/>
    </row>
    <row r="54" spans="2:12" ht="11.25" x14ac:dyDescent="0.2">
      <c r="B54" s="16"/>
      <c r="L54" s="16"/>
    </row>
    <row r="55" spans="2:12" ht="11.25" x14ac:dyDescent="0.2">
      <c r="B55" s="16"/>
      <c r="L55" s="16"/>
    </row>
    <row r="56" spans="2:12" ht="11.25" x14ac:dyDescent="0.2">
      <c r="B56" s="16"/>
      <c r="L56" s="16"/>
    </row>
    <row r="57" spans="2:12" ht="11.25" x14ac:dyDescent="0.2">
      <c r="B57" s="16"/>
      <c r="L57" s="16"/>
    </row>
    <row r="58" spans="2:12" ht="11.25" x14ac:dyDescent="0.2">
      <c r="B58" s="16"/>
      <c r="L58" s="16"/>
    </row>
    <row r="59" spans="2:12" ht="11.25" x14ac:dyDescent="0.2">
      <c r="B59" s="16"/>
      <c r="L59" s="16"/>
    </row>
    <row r="60" spans="2:12" ht="11.25" x14ac:dyDescent="0.2">
      <c r="B60" s="16"/>
      <c r="L60" s="16"/>
    </row>
    <row r="61" spans="2:12" s="1" customFormat="1" ht="12.75" x14ac:dyDescent="0.2">
      <c r="B61" s="28"/>
      <c r="D61" s="42" t="s">
        <v>47</v>
      </c>
      <c r="E61" s="30"/>
      <c r="F61" s="96" t="s">
        <v>48</v>
      </c>
      <c r="G61" s="42" t="s">
        <v>47</v>
      </c>
      <c r="H61" s="30"/>
      <c r="I61" s="30"/>
      <c r="J61" s="97" t="s">
        <v>48</v>
      </c>
      <c r="K61" s="30"/>
      <c r="L61" s="28"/>
    </row>
    <row r="62" spans="2:12" ht="11.25" x14ac:dyDescent="0.2">
      <c r="B62" s="16"/>
      <c r="L62" s="16"/>
    </row>
    <row r="63" spans="2:12" ht="11.25" x14ac:dyDescent="0.2">
      <c r="B63" s="16"/>
      <c r="L63" s="16"/>
    </row>
    <row r="64" spans="2:12" ht="11.25" x14ac:dyDescent="0.2">
      <c r="B64" s="16"/>
      <c r="L64" s="16"/>
    </row>
    <row r="65" spans="2:12" s="1" customFormat="1" ht="12.75" x14ac:dyDescent="0.2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 ht="11.25" x14ac:dyDescent="0.2">
      <c r="B66" s="16"/>
      <c r="L66" s="16"/>
    </row>
    <row r="67" spans="2:12" ht="11.25" x14ac:dyDescent="0.2">
      <c r="B67" s="16"/>
      <c r="L67" s="16"/>
    </row>
    <row r="68" spans="2:12" ht="11.25" x14ac:dyDescent="0.2">
      <c r="B68" s="16"/>
      <c r="L68" s="16"/>
    </row>
    <row r="69" spans="2:12" ht="11.25" x14ac:dyDescent="0.2">
      <c r="B69" s="16"/>
      <c r="L69" s="16"/>
    </row>
    <row r="70" spans="2:12" ht="11.25" x14ac:dyDescent="0.2">
      <c r="B70" s="16"/>
      <c r="L70" s="16"/>
    </row>
    <row r="71" spans="2:12" ht="11.25" x14ac:dyDescent="0.2">
      <c r="B71" s="16"/>
      <c r="L71" s="16"/>
    </row>
    <row r="72" spans="2:12" ht="11.25" x14ac:dyDescent="0.2">
      <c r="B72" s="16"/>
      <c r="L72" s="16"/>
    </row>
    <row r="73" spans="2:12" ht="11.25" x14ac:dyDescent="0.2">
      <c r="B73" s="16"/>
      <c r="L73" s="16"/>
    </row>
    <row r="74" spans="2:12" ht="11.25" x14ac:dyDescent="0.2">
      <c r="B74" s="16"/>
      <c r="L74" s="16"/>
    </row>
    <row r="75" spans="2:12" ht="11.25" x14ac:dyDescent="0.2">
      <c r="B75" s="16"/>
      <c r="L75" s="16"/>
    </row>
    <row r="76" spans="2:12" s="1" customFormat="1" ht="12.75" x14ac:dyDescent="0.2">
      <c r="B76" s="28"/>
      <c r="D76" s="42" t="s">
        <v>47</v>
      </c>
      <c r="E76" s="30"/>
      <c r="F76" s="96" t="s">
        <v>48</v>
      </c>
      <c r="G76" s="42" t="s">
        <v>47</v>
      </c>
      <c r="H76" s="30"/>
      <c r="I76" s="30"/>
      <c r="J76" s="97" t="s">
        <v>48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hidden="1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hidden="1" customHeight="1" x14ac:dyDescent="0.2">
      <c r="B82" s="28"/>
      <c r="C82" s="17" t="s">
        <v>80</v>
      </c>
      <c r="L82" s="28"/>
    </row>
    <row r="83" spans="2:47" s="1" customFormat="1" ht="6.9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192" t="str">
        <f>E7</f>
        <v>Rekonštrukcia stavby pre chov ošípaných na farme Klčovany</v>
      </c>
      <c r="F85" s="212"/>
      <c r="G85" s="212"/>
      <c r="H85" s="212"/>
      <c r="L85" s="28"/>
    </row>
    <row r="86" spans="2:47" s="1" customFormat="1" ht="6.95" hidden="1" customHeight="1" x14ac:dyDescent="0.2">
      <c r="B86" s="28"/>
      <c r="L86" s="28"/>
    </row>
    <row r="87" spans="2:47" s="1" customFormat="1" ht="12" hidden="1" customHeight="1" x14ac:dyDescent="0.2">
      <c r="B87" s="28"/>
      <c r="C87" s="23" t="s">
        <v>19</v>
      </c>
      <c r="F87" s="21" t="str">
        <f>F10</f>
        <v xml:space="preserve"> </v>
      </c>
      <c r="I87" s="23" t="s">
        <v>21</v>
      </c>
      <c r="J87" s="51" t="str">
        <f>IF(J10="","",J10)</f>
        <v>18. 12. 2024</v>
      </c>
      <c r="L87" s="28"/>
    </row>
    <row r="88" spans="2:47" s="1" customFormat="1" ht="6.95" hidden="1" customHeight="1" x14ac:dyDescent="0.2">
      <c r="B88" s="28"/>
      <c r="L88" s="28"/>
    </row>
    <row r="89" spans="2:47" s="1" customFormat="1" ht="15.2" hidden="1" customHeight="1" x14ac:dyDescent="0.2">
      <c r="B89" s="28"/>
      <c r="C89" s="23" t="s">
        <v>23</v>
      </c>
      <c r="F89" s="21" t="str">
        <f>E13</f>
        <v xml:space="preserve"> </v>
      </c>
      <c r="I89" s="23" t="s">
        <v>28</v>
      </c>
      <c r="J89" s="26" t="str">
        <f>E19</f>
        <v xml:space="preserve"> </v>
      </c>
      <c r="L89" s="28"/>
    </row>
    <row r="90" spans="2:47" s="1" customFormat="1" ht="15.2" hidden="1" customHeight="1" x14ac:dyDescent="0.2">
      <c r="B90" s="28"/>
      <c r="C90" s="23" t="s">
        <v>26</v>
      </c>
      <c r="F90" s="21" t="str">
        <f>IF(E16="","",E16)</f>
        <v>Vyplň údaj</v>
      </c>
      <c r="I90" s="23" t="s">
        <v>30</v>
      </c>
      <c r="J90" s="26" t="str">
        <f>E22</f>
        <v xml:space="preserve"> </v>
      </c>
      <c r="L90" s="28"/>
    </row>
    <row r="91" spans="2:47" s="1" customFormat="1" ht="10.35" hidden="1" customHeight="1" x14ac:dyDescent="0.2">
      <c r="B91" s="28"/>
      <c r="L91" s="28"/>
    </row>
    <row r="92" spans="2:47" s="1" customFormat="1" ht="29.25" hidden="1" customHeight="1" x14ac:dyDescent="0.2">
      <c r="B92" s="28"/>
      <c r="C92" s="98" t="s">
        <v>81</v>
      </c>
      <c r="D92" s="90"/>
      <c r="E92" s="90"/>
      <c r="F92" s="90"/>
      <c r="G92" s="90"/>
      <c r="H92" s="90"/>
      <c r="I92" s="90"/>
      <c r="J92" s="99" t="s">
        <v>82</v>
      </c>
      <c r="K92" s="90"/>
      <c r="L92" s="28"/>
    </row>
    <row r="93" spans="2:47" s="1" customFormat="1" ht="10.35" hidden="1" customHeight="1" x14ac:dyDescent="0.2">
      <c r="B93" s="28"/>
      <c r="L93" s="28"/>
    </row>
    <row r="94" spans="2:47" s="1" customFormat="1" ht="22.9" hidden="1" customHeight="1" x14ac:dyDescent="0.2">
      <c r="B94" s="28"/>
      <c r="C94" s="100" t="s">
        <v>83</v>
      </c>
      <c r="J94" s="65">
        <f>J129</f>
        <v>0</v>
      </c>
      <c r="L94" s="28"/>
      <c r="AU94" s="13" t="s">
        <v>84</v>
      </c>
    </row>
    <row r="95" spans="2:47" s="8" customFormat="1" ht="24.95" hidden="1" customHeight="1" x14ac:dyDescent="0.2">
      <c r="B95" s="101"/>
      <c r="D95" s="102" t="s">
        <v>85</v>
      </c>
      <c r="E95" s="103"/>
      <c r="F95" s="103"/>
      <c r="G95" s="103"/>
      <c r="H95" s="103"/>
      <c r="I95" s="103"/>
      <c r="J95" s="104">
        <f>J130</f>
        <v>0</v>
      </c>
      <c r="L95" s="101"/>
    </row>
    <row r="96" spans="2:47" s="9" customFormat="1" ht="19.899999999999999" hidden="1" customHeight="1" x14ac:dyDescent="0.2">
      <c r="B96" s="105"/>
      <c r="D96" s="106" t="s">
        <v>86</v>
      </c>
      <c r="E96" s="107"/>
      <c r="F96" s="107"/>
      <c r="G96" s="107"/>
      <c r="H96" s="107"/>
      <c r="I96" s="107"/>
      <c r="J96" s="108">
        <f>J131</f>
        <v>0</v>
      </c>
      <c r="L96" s="105"/>
    </row>
    <row r="97" spans="2:12" s="9" customFormat="1" ht="19.899999999999999" hidden="1" customHeight="1" x14ac:dyDescent="0.2">
      <c r="B97" s="105"/>
      <c r="D97" s="106" t="s">
        <v>87</v>
      </c>
      <c r="E97" s="107"/>
      <c r="F97" s="107"/>
      <c r="G97" s="107"/>
      <c r="H97" s="107"/>
      <c r="I97" s="107"/>
      <c r="J97" s="108">
        <f>J133</f>
        <v>0</v>
      </c>
      <c r="L97" s="105"/>
    </row>
    <row r="98" spans="2:12" s="9" customFormat="1" ht="19.899999999999999" hidden="1" customHeight="1" x14ac:dyDescent="0.2">
      <c r="B98" s="105"/>
      <c r="D98" s="106" t="s">
        <v>88</v>
      </c>
      <c r="E98" s="107"/>
      <c r="F98" s="107"/>
      <c r="G98" s="107"/>
      <c r="H98" s="107"/>
      <c r="I98" s="107"/>
      <c r="J98" s="108">
        <f>J146</f>
        <v>0</v>
      </c>
      <c r="L98" s="105"/>
    </row>
    <row r="99" spans="2:12" s="8" customFormat="1" ht="24.95" hidden="1" customHeight="1" x14ac:dyDescent="0.2">
      <c r="B99" s="101"/>
      <c r="D99" s="102" t="s">
        <v>89</v>
      </c>
      <c r="E99" s="103"/>
      <c r="F99" s="103"/>
      <c r="G99" s="103"/>
      <c r="H99" s="103"/>
      <c r="I99" s="103"/>
      <c r="J99" s="104">
        <f>J148</f>
        <v>0</v>
      </c>
      <c r="L99" s="101"/>
    </row>
    <row r="100" spans="2:12" s="9" customFormat="1" ht="19.899999999999999" hidden="1" customHeight="1" x14ac:dyDescent="0.2">
      <c r="B100" s="105"/>
      <c r="D100" s="106" t="s">
        <v>90</v>
      </c>
      <c r="E100" s="107"/>
      <c r="F100" s="107"/>
      <c r="G100" s="107"/>
      <c r="H100" s="107"/>
      <c r="I100" s="107"/>
      <c r="J100" s="108">
        <f>J149</f>
        <v>0</v>
      </c>
      <c r="L100" s="105"/>
    </row>
    <row r="101" spans="2:12" s="9" customFormat="1" ht="19.899999999999999" hidden="1" customHeight="1" x14ac:dyDescent="0.2">
      <c r="B101" s="105"/>
      <c r="D101" s="106" t="s">
        <v>91</v>
      </c>
      <c r="E101" s="107"/>
      <c r="F101" s="107"/>
      <c r="G101" s="107"/>
      <c r="H101" s="107"/>
      <c r="I101" s="107"/>
      <c r="J101" s="108">
        <f>J156</f>
        <v>0</v>
      </c>
      <c r="L101" s="105"/>
    </row>
    <row r="102" spans="2:12" s="9" customFormat="1" ht="19.899999999999999" hidden="1" customHeight="1" x14ac:dyDescent="0.2">
      <c r="B102" s="105"/>
      <c r="D102" s="106" t="s">
        <v>92</v>
      </c>
      <c r="E102" s="107"/>
      <c r="F102" s="107"/>
      <c r="G102" s="107"/>
      <c r="H102" s="107"/>
      <c r="I102" s="107"/>
      <c r="J102" s="108">
        <f>J158</f>
        <v>0</v>
      </c>
      <c r="L102" s="105"/>
    </row>
    <row r="103" spans="2:12" s="9" customFormat="1" ht="19.899999999999999" hidden="1" customHeight="1" x14ac:dyDescent="0.2">
      <c r="B103" s="105"/>
      <c r="D103" s="106" t="s">
        <v>93</v>
      </c>
      <c r="E103" s="107"/>
      <c r="F103" s="107"/>
      <c r="G103" s="107"/>
      <c r="H103" s="107"/>
      <c r="I103" s="107"/>
      <c r="J103" s="108">
        <f>J168</f>
        <v>0</v>
      </c>
      <c r="L103" s="105"/>
    </row>
    <row r="104" spans="2:12" s="9" customFormat="1" ht="19.899999999999999" hidden="1" customHeight="1" x14ac:dyDescent="0.2">
      <c r="B104" s="105"/>
      <c r="D104" s="106" t="s">
        <v>94</v>
      </c>
      <c r="E104" s="107"/>
      <c r="F104" s="107"/>
      <c r="G104" s="107"/>
      <c r="H104" s="107"/>
      <c r="I104" s="107"/>
      <c r="J104" s="108">
        <f>J174</f>
        <v>0</v>
      </c>
      <c r="L104" s="105"/>
    </row>
    <row r="105" spans="2:12" s="9" customFormat="1" ht="19.899999999999999" hidden="1" customHeight="1" x14ac:dyDescent="0.2">
      <c r="B105" s="105"/>
      <c r="D105" s="106" t="s">
        <v>95</v>
      </c>
      <c r="E105" s="107"/>
      <c r="F105" s="107"/>
      <c r="G105" s="107"/>
      <c r="H105" s="107"/>
      <c r="I105" s="107"/>
      <c r="J105" s="108">
        <f>J176</f>
        <v>0</v>
      </c>
      <c r="L105" s="105"/>
    </row>
    <row r="106" spans="2:12" s="9" customFormat="1" ht="19.899999999999999" hidden="1" customHeight="1" x14ac:dyDescent="0.2">
      <c r="B106" s="105"/>
      <c r="D106" s="106" t="s">
        <v>96</v>
      </c>
      <c r="E106" s="107"/>
      <c r="F106" s="107"/>
      <c r="G106" s="107"/>
      <c r="H106" s="107"/>
      <c r="I106" s="107"/>
      <c r="J106" s="108">
        <f>J179</f>
        <v>0</v>
      </c>
      <c r="L106" s="105"/>
    </row>
    <row r="107" spans="2:12" s="9" customFormat="1" ht="19.899999999999999" hidden="1" customHeight="1" x14ac:dyDescent="0.2">
      <c r="B107" s="105"/>
      <c r="D107" s="106" t="s">
        <v>97</v>
      </c>
      <c r="E107" s="107"/>
      <c r="F107" s="107"/>
      <c r="G107" s="107"/>
      <c r="H107" s="107"/>
      <c r="I107" s="107"/>
      <c r="J107" s="108">
        <f>J181</f>
        <v>0</v>
      </c>
      <c r="L107" s="105"/>
    </row>
    <row r="108" spans="2:12" s="8" customFormat="1" ht="24.95" hidden="1" customHeight="1" x14ac:dyDescent="0.2">
      <c r="B108" s="101"/>
      <c r="D108" s="102" t="s">
        <v>98</v>
      </c>
      <c r="E108" s="103"/>
      <c r="F108" s="103"/>
      <c r="G108" s="103"/>
      <c r="H108" s="103"/>
      <c r="I108" s="103"/>
      <c r="J108" s="104">
        <f>J183</f>
        <v>0</v>
      </c>
      <c r="L108" s="101"/>
    </row>
    <row r="109" spans="2:12" s="9" customFormat="1" ht="19.899999999999999" hidden="1" customHeight="1" x14ac:dyDescent="0.2">
      <c r="B109" s="105"/>
      <c r="D109" s="106" t="s">
        <v>99</v>
      </c>
      <c r="E109" s="107"/>
      <c r="F109" s="107"/>
      <c r="G109" s="107"/>
      <c r="H109" s="107"/>
      <c r="I109" s="107"/>
      <c r="J109" s="108">
        <f>J184</f>
        <v>0</v>
      </c>
      <c r="L109" s="105"/>
    </row>
    <row r="110" spans="2:12" s="8" customFormat="1" ht="24.95" hidden="1" customHeight="1" x14ac:dyDescent="0.2">
      <c r="B110" s="101"/>
      <c r="D110" s="102" t="s">
        <v>100</v>
      </c>
      <c r="E110" s="103"/>
      <c r="F110" s="103"/>
      <c r="G110" s="103"/>
      <c r="H110" s="103"/>
      <c r="I110" s="103"/>
      <c r="J110" s="104">
        <f>J188</f>
        <v>0</v>
      </c>
      <c r="L110" s="101"/>
    </row>
    <row r="111" spans="2:12" s="8" customFormat="1" ht="21.75" hidden="1" customHeight="1" x14ac:dyDescent="0.2">
      <c r="B111" s="101"/>
      <c r="D111" s="109" t="s">
        <v>101</v>
      </c>
      <c r="J111" s="110">
        <f>J190</f>
        <v>0</v>
      </c>
      <c r="L111" s="101"/>
    </row>
    <row r="112" spans="2:12" s="1" customFormat="1" ht="21.75" hidden="1" customHeight="1" x14ac:dyDescent="0.2">
      <c r="B112" s="28"/>
      <c r="L112" s="28"/>
    </row>
    <row r="113" spans="2:20" s="1" customFormat="1" ht="6.95" hidden="1" customHeight="1" x14ac:dyDescent="0.2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4" spans="2:20" ht="11.25" hidden="1" x14ac:dyDescent="0.2"/>
    <row r="115" spans="2:20" ht="11.25" hidden="1" x14ac:dyDescent="0.2"/>
    <row r="116" spans="2:20" ht="11.25" hidden="1" x14ac:dyDescent="0.2"/>
    <row r="117" spans="2:20" s="1" customFormat="1" ht="6.95" customHeight="1" x14ac:dyDescent="0.2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28"/>
    </row>
    <row r="118" spans="2:20" s="1" customFormat="1" ht="24.95" customHeight="1" x14ac:dyDescent="0.2">
      <c r="B118" s="28"/>
      <c r="C118" s="17" t="s">
        <v>102</v>
      </c>
      <c r="L118" s="28"/>
    </row>
    <row r="119" spans="2:20" s="1" customFormat="1" ht="6.95" customHeight="1" x14ac:dyDescent="0.2">
      <c r="B119" s="28"/>
      <c r="L119" s="28"/>
    </row>
    <row r="120" spans="2:20" s="1" customFormat="1" ht="12" customHeight="1" x14ac:dyDescent="0.2">
      <c r="B120" s="28"/>
      <c r="C120" s="23" t="s">
        <v>15</v>
      </c>
      <c r="L120" s="28"/>
    </row>
    <row r="121" spans="2:20" s="1" customFormat="1" ht="16.5" customHeight="1" x14ac:dyDescent="0.2">
      <c r="B121" s="28"/>
      <c r="E121" s="192" t="str">
        <f>E7</f>
        <v>Rekonštrukcia stavby pre chov ošípaných na farme Klčovany</v>
      </c>
      <c r="F121" s="212"/>
      <c r="G121" s="212"/>
      <c r="H121" s="212"/>
      <c r="L121" s="28"/>
    </row>
    <row r="122" spans="2:20" s="1" customFormat="1" ht="6.95" customHeight="1" x14ac:dyDescent="0.2">
      <c r="B122" s="28"/>
      <c r="L122" s="28"/>
    </row>
    <row r="123" spans="2:20" s="1" customFormat="1" ht="12" customHeight="1" x14ac:dyDescent="0.2">
      <c r="B123" s="28"/>
      <c r="C123" s="23" t="s">
        <v>19</v>
      </c>
      <c r="F123" s="21" t="str">
        <f>F10</f>
        <v xml:space="preserve"> </v>
      </c>
      <c r="I123" s="23" t="s">
        <v>21</v>
      </c>
      <c r="J123" s="51" t="str">
        <f>IF(J10="","",J10)</f>
        <v>18. 12. 2024</v>
      </c>
      <c r="L123" s="28"/>
    </row>
    <row r="124" spans="2:20" s="1" customFormat="1" ht="6.95" customHeight="1" x14ac:dyDescent="0.2">
      <c r="B124" s="28"/>
      <c r="L124" s="28"/>
    </row>
    <row r="125" spans="2:20" s="1" customFormat="1" ht="15.2" customHeight="1" x14ac:dyDescent="0.2">
      <c r="B125" s="28"/>
      <c r="C125" s="23" t="s">
        <v>23</v>
      </c>
      <c r="F125" s="21" t="str">
        <f>E13</f>
        <v xml:space="preserve"> </v>
      </c>
      <c r="I125" s="23" t="s">
        <v>28</v>
      </c>
      <c r="J125" s="26" t="str">
        <f>E19</f>
        <v xml:space="preserve"> </v>
      </c>
      <c r="L125" s="28"/>
    </row>
    <row r="126" spans="2:20" s="1" customFormat="1" ht="15.2" customHeight="1" x14ac:dyDescent="0.2">
      <c r="B126" s="28"/>
      <c r="C126" s="23" t="s">
        <v>26</v>
      </c>
      <c r="F126" s="21" t="str">
        <f>IF(E16="","",E16)</f>
        <v>Vyplň údaj</v>
      </c>
      <c r="I126" s="23" t="s">
        <v>30</v>
      </c>
      <c r="J126" s="26" t="str">
        <f>E22</f>
        <v xml:space="preserve"> </v>
      </c>
      <c r="L126" s="28"/>
    </row>
    <row r="127" spans="2:20" s="1" customFormat="1" ht="10.35" customHeight="1" x14ac:dyDescent="0.2">
      <c r="B127" s="28"/>
      <c r="L127" s="28"/>
    </row>
    <row r="128" spans="2:20" s="10" customFormat="1" ht="29.25" customHeight="1" x14ac:dyDescent="0.2">
      <c r="B128" s="111"/>
      <c r="C128" s="112" t="s">
        <v>103</v>
      </c>
      <c r="D128" s="113" t="s">
        <v>57</v>
      </c>
      <c r="E128" s="113" t="s">
        <v>53</v>
      </c>
      <c r="F128" s="113" t="s">
        <v>54</v>
      </c>
      <c r="G128" s="113" t="s">
        <v>104</v>
      </c>
      <c r="H128" s="113" t="s">
        <v>105</v>
      </c>
      <c r="I128" s="113" t="s">
        <v>106</v>
      </c>
      <c r="J128" s="114" t="s">
        <v>82</v>
      </c>
      <c r="K128" s="115" t="s">
        <v>107</v>
      </c>
      <c r="L128" s="111"/>
      <c r="M128" s="58" t="s">
        <v>1</v>
      </c>
      <c r="N128" s="59" t="s">
        <v>36</v>
      </c>
      <c r="O128" s="59" t="s">
        <v>108</v>
      </c>
      <c r="P128" s="59" t="s">
        <v>109</v>
      </c>
      <c r="Q128" s="59" t="s">
        <v>110</v>
      </c>
      <c r="R128" s="59" t="s">
        <v>111</v>
      </c>
      <c r="S128" s="59" t="s">
        <v>112</v>
      </c>
      <c r="T128" s="60" t="s">
        <v>113</v>
      </c>
    </row>
    <row r="129" spans="2:65" s="1" customFormat="1" ht="22.9" customHeight="1" x14ac:dyDescent="0.25">
      <c r="B129" s="28"/>
      <c r="C129" s="63" t="s">
        <v>83</v>
      </c>
      <c r="J129" s="116">
        <f>BK129</f>
        <v>0</v>
      </c>
      <c r="L129" s="28"/>
      <c r="M129" s="61"/>
      <c r="N129" s="52"/>
      <c r="O129" s="52"/>
      <c r="P129" s="117">
        <f>P130+P148+P183+P188+P190</f>
        <v>0</v>
      </c>
      <c r="Q129" s="52"/>
      <c r="R129" s="117">
        <f>R130+R148+R183+R188+R190</f>
        <v>40.514703187229998</v>
      </c>
      <c r="S129" s="52"/>
      <c r="T129" s="118">
        <f>T130+T148+T183+T188+T190</f>
        <v>78.611686000000006</v>
      </c>
      <c r="AT129" s="13" t="s">
        <v>71</v>
      </c>
      <c r="AU129" s="13" t="s">
        <v>84</v>
      </c>
      <c r="BK129" s="119">
        <f>BK130+BK148+BK183+BK188+BK190</f>
        <v>0</v>
      </c>
    </row>
    <row r="130" spans="2:65" s="11" customFormat="1" ht="25.9" customHeight="1" x14ac:dyDescent="0.2">
      <c r="B130" s="120"/>
      <c r="D130" s="121" t="s">
        <v>71</v>
      </c>
      <c r="E130" s="122" t="s">
        <v>114</v>
      </c>
      <c r="F130" s="122" t="s">
        <v>115</v>
      </c>
      <c r="I130" s="123"/>
      <c r="J130" s="110">
        <f>BK130</f>
        <v>0</v>
      </c>
      <c r="L130" s="120"/>
      <c r="M130" s="124"/>
      <c r="P130" s="125">
        <f>P131+P133+P146</f>
        <v>0</v>
      </c>
      <c r="R130" s="125">
        <f>R131+R133+R146</f>
        <v>15.515235187000002</v>
      </c>
      <c r="T130" s="126">
        <f>T131+T133+T146</f>
        <v>0</v>
      </c>
      <c r="AR130" s="121" t="s">
        <v>77</v>
      </c>
      <c r="AT130" s="127" t="s">
        <v>71</v>
      </c>
      <c r="AU130" s="127" t="s">
        <v>72</v>
      </c>
      <c r="AY130" s="121" t="s">
        <v>116</v>
      </c>
      <c r="BK130" s="128">
        <f>BK131+BK133+BK146</f>
        <v>0</v>
      </c>
    </row>
    <row r="131" spans="2:65" s="11" customFormat="1" ht="22.9" customHeight="1" x14ac:dyDescent="0.2">
      <c r="B131" s="120"/>
      <c r="D131" s="121" t="s">
        <v>71</v>
      </c>
      <c r="E131" s="129" t="s">
        <v>117</v>
      </c>
      <c r="F131" s="129" t="s">
        <v>118</v>
      </c>
      <c r="I131" s="123"/>
      <c r="J131" s="130">
        <f>BK131</f>
        <v>0</v>
      </c>
      <c r="L131" s="120"/>
      <c r="M131" s="124"/>
      <c r="P131" s="125">
        <f>P132</f>
        <v>0</v>
      </c>
      <c r="R131" s="125">
        <f>R132</f>
        <v>1.21184</v>
      </c>
      <c r="T131" s="126">
        <f>T132</f>
        <v>0</v>
      </c>
      <c r="AR131" s="121" t="s">
        <v>77</v>
      </c>
      <c r="AT131" s="127" t="s">
        <v>71</v>
      </c>
      <c r="AU131" s="127" t="s">
        <v>77</v>
      </c>
      <c r="AY131" s="121" t="s">
        <v>116</v>
      </c>
      <c r="BK131" s="128">
        <f>BK132</f>
        <v>0</v>
      </c>
    </row>
    <row r="132" spans="2:65" s="1" customFormat="1" ht="16.5" customHeight="1" x14ac:dyDescent="0.2">
      <c r="B132" s="131"/>
      <c r="C132" s="132" t="s">
        <v>77</v>
      </c>
      <c r="D132" s="132" t="s">
        <v>119</v>
      </c>
      <c r="E132" s="133" t="s">
        <v>120</v>
      </c>
      <c r="F132" s="134" t="s">
        <v>121</v>
      </c>
      <c r="G132" s="135" t="s">
        <v>122</v>
      </c>
      <c r="H132" s="136">
        <v>14</v>
      </c>
      <c r="I132" s="137"/>
      <c r="J132" s="138">
        <f>ROUND(I132*H132,2)</f>
        <v>0</v>
      </c>
      <c r="K132" s="139"/>
      <c r="L132" s="28"/>
      <c r="M132" s="140" t="s">
        <v>1</v>
      </c>
      <c r="N132" s="141" t="s">
        <v>38</v>
      </c>
      <c r="P132" s="142">
        <f>O132*H132</f>
        <v>0</v>
      </c>
      <c r="Q132" s="142">
        <v>8.6559999999999998E-2</v>
      </c>
      <c r="R132" s="142">
        <f>Q132*H132</f>
        <v>1.21184</v>
      </c>
      <c r="S132" s="142">
        <v>0</v>
      </c>
      <c r="T132" s="143">
        <f>S132*H132</f>
        <v>0</v>
      </c>
      <c r="AR132" s="144" t="s">
        <v>123</v>
      </c>
      <c r="AT132" s="144" t="s">
        <v>119</v>
      </c>
      <c r="AU132" s="144" t="s">
        <v>124</v>
      </c>
      <c r="AY132" s="13" t="s">
        <v>116</v>
      </c>
      <c r="BE132" s="145">
        <f>IF(N132="základná",J132,0)</f>
        <v>0</v>
      </c>
      <c r="BF132" s="145">
        <f>IF(N132="znížená",J132,0)</f>
        <v>0</v>
      </c>
      <c r="BG132" s="145">
        <f>IF(N132="zákl. prenesená",J132,0)</f>
        <v>0</v>
      </c>
      <c r="BH132" s="145">
        <f>IF(N132="zníž. prenesená",J132,0)</f>
        <v>0</v>
      </c>
      <c r="BI132" s="145">
        <f>IF(N132="nulová",J132,0)</f>
        <v>0</v>
      </c>
      <c r="BJ132" s="13" t="s">
        <v>124</v>
      </c>
      <c r="BK132" s="145">
        <f>ROUND(I132*H132,2)</f>
        <v>0</v>
      </c>
      <c r="BL132" s="13" t="s">
        <v>123</v>
      </c>
      <c r="BM132" s="144" t="s">
        <v>125</v>
      </c>
    </row>
    <row r="133" spans="2:65" s="11" customFormat="1" ht="22.9" customHeight="1" x14ac:dyDescent="0.2">
      <c r="B133" s="120"/>
      <c r="D133" s="121" t="s">
        <v>71</v>
      </c>
      <c r="E133" s="129" t="s">
        <v>126</v>
      </c>
      <c r="F133" s="129" t="s">
        <v>127</v>
      </c>
      <c r="I133" s="123"/>
      <c r="J133" s="130">
        <f>BK133</f>
        <v>0</v>
      </c>
      <c r="L133" s="120"/>
      <c r="M133" s="124"/>
      <c r="P133" s="125">
        <f>SUM(P134:P145)</f>
        <v>0</v>
      </c>
      <c r="R133" s="125">
        <f>SUM(R134:R145)</f>
        <v>14.303395187000001</v>
      </c>
      <c r="T133" s="126">
        <f>SUM(T134:T145)</f>
        <v>0</v>
      </c>
      <c r="AR133" s="121" t="s">
        <v>77</v>
      </c>
      <c r="AT133" s="127" t="s">
        <v>71</v>
      </c>
      <c r="AU133" s="127" t="s">
        <v>77</v>
      </c>
      <c r="AY133" s="121" t="s">
        <v>116</v>
      </c>
      <c r="BK133" s="128">
        <f>SUM(BK134:BK145)</f>
        <v>0</v>
      </c>
    </row>
    <row r="134" spans="2:65" s="1" customFormat="1" ht="16.5" customHeight="1" x14ac:dyDescent="0.2">
      <c r="B134" s="131"/>
      <c r="C134" s="132" t="s">
        <v>124</v>
      </c>
      <c r="D134" s="132" t="s">
        <v>119</v>
      </c>
      <c r="E134" s="133" t="s">
        <v>128</v>
      </c>
      <c r="F134" s="134" t="s">
        <v>129</v>
      </c>
      <c r="G134" s="135" t="s">
        <v>130</v>
      </c>
      <c r="H134" s="136">
        <v>300</v>
      </c>
      <c r="I134" s="137"/>
      <c r="J134" s="138">
        <f t="shared" ref="J134:J145" si="0">ROUND(I134*H134,2)</f>
        <v>0</v>
      </c>
      <c r="K134" s="139"/>
      <c r="L134" s="28"/>
      <c r="M134" s="140" t="s">
        <v>1</v>
      </c>
      <c r="N134" s="141" t="s">
        <v>38</v>
      </c>
      <c r="P134" s="142">
        <f t="shared" ref="P134:P145" si="1">O134*H134</f>
        <v>0</v>
      </c>
      <c r="Q134" s="142">
        <v>0</v>
      </c>
      <c r="R134" s="142">
        <f t="shared" ref="R134:R145" si="2">Q134*H134</f>
        <v>0</v>
      </c>
      <c r="S134" s="142">
        <v>0</v>
      </c>
      <c r="T134" s="143">
        <f t="shared" ref="T134:T145" si="3">S134*H134</f>
        <v>0</v>
      </c>
      <c r="AR134" s="144" t="s">
        <v>131</v>
      </c>
      <c r="AT134" s="144" t="s">
        <v>119</v>
      </c>
      <c r="AU134" s="144" t="s">
        <v>124</v>
      </c>
      <c r="AY134" s="13" t="s">
        <v>116</v>
      </c>
      <c r="BE134" s="145">
        <f t="shared" ref="BE134:BE145" si="4">IF(N134="základná",J134,0)</f>
        <v>0</v>
      </c>
      <c r="BF134" s="145">
        <f t="shared" ref="BF134:BF145" si="5">IF(N134="znížená",J134,0)</f>
        <v>0</v>
      </c>
      <c r="BG134" s="145">
        <f t="shared" ref="BG134:BG145" si="6">IF(N134="zákl. prenesená",J134,0)</f>
        <v>0</v>
      </c>
      <c r="BH134" s="145">
        <f t="shared" ref="BH134:BH145" si="7">IF(N134="zníž. prenesená",J134,0)</f>
        <v>0</v>
      </c>
      <c r="BI134" s="145">
        <f t="shared" ref="BI134:BI145" si="8">IF(N134="nulová",J134,0)</f>
        <v>0</v>
      </c>
      <c r="BJ134" s="13" t="s">
        <v>124</v>
      </c>
      <c r="BK134" s="145">
        <f t="shared" ref="BK134:BK145" si="9">ROUND(I134*H134,2)</f>
        <v>0</v>
      </c>
      <c r="BL134" s="13" t="s">
        <v>131</v>
      </c>
      <c r="BM134" s="144" t="s">
        <v>132</v>
      </c>
    </row>
    <row r="135" spans="2:65" s="1" customFormat="1" ht="33" customHeight="1" x14ac:dyDescent="0.2">
      <c r="B135" s="131"/>
      <c r="C135" s="132" t="s">
        <v>117</v>
      </c>
      <c r="D135" s="132" t="s">
        <v>119</v>
      </c>
      <c r="E135" s="133" t="s">
        <v>133</v>
      </c>
      <c r="F135" s="134" t="s">
        <v>134</v>
      </c>
      <c r="G135" s="135" t="s">
        <v>130</v>
      </c>
      <c r="H135" s="136">
        <v>300</v>
      </c>
      <c r="I135" s="137"/>
      <c r="J135" s="138">
        <f t="shared" si="0"/>
        <v>0</v>
      </c>
      <c r="K135" s="139"/>
      <c r="L135" s="28"/>
      <c r="M135" s="140" t="s">
        <v>1</v>
      </c>
      <c r="N135" s="141" t="s">
        <v>38</v>
      </c>
      <c r="P135" s="142">
        <f t="shared" si="1"/>
        <v>0</v>
      </c>
      <c r="Q135" s="142">
        <v>2.571E-2</v>
      </c>
      <c r="R135" s="142">
        <f t="shared" si="2"/>
        <v>7.7130000000000001</v>
      </c>
      <c r="S135" s="142">
        <v>0</v>
      </c>
      <c r="T135" s="143">
        <f t="shared" si="3"/>
        <v>0</v>
      </c>
      <c r="AR135" s="144" t="s">
        <v>131</v>
      </c>
      <c r="AT135" s="144" t="s">
        <v>119</v>
      </c>
      <c r="AU135" s="144" t="s">
        <v>124</v>
      </c>
      <c r="AY135" s="13" t="s">
        <v>116</v>
      </c>
      <c r="BE135" s="145">
        <f t="shared" si="4"/>
        <v>0</v>
      </c>
      <c r="BF135" s="145">
        <f t="shared" si="5"/>
        <v>0</v>
      </c>
      <c r="BG135" s="145">
        <f t="shared" si="6"/>
        <v>0</v>
      </c>
      <c r="BH135" s="145">
        <f t="shared" si="7"/>
        <v>0</v>
      </c>
      <c r="BI135" s="145">
        <f t="shared" si="8"/>
        <v>0</v>
      </c>
      <c r="BJ135" s="13" t="s">
        <v>124</v>
      </c>
      <c r="BK135" s="145">
        <f t="shared" si="9"/>
        <v>0</v>
      </c>
      <c r="BL135" s="13" t="s">
        <v>131</v>
      </c>
      <c r="BM135" s="144" t="s">
        <v>135</v>
      </c>
    </row>
    <row r="136" spans="2:65" s="1" customFormat="1" ht="33" customHeight="1" x14ac:dyDescent="0.2">
      <c r="B136" s="131"/>
      <c r="C136" s="132" t="s">
        <v>131</v>
      </c>
      <c r="D136" s="132" t="s">
        <v>119</v>
      </c>
      <c r="E136" s="133" t="s">
        <v>136</v>
      </c>
      <c r="F136" s="134" t="s">
        <v>137</v>
      </c>
      <c r="G136" s="135" t="s">
        <v>130</v>
      </c>
      <c r="H136" s="136">
        <v>300</v>
      </c>
      <c r="I136" s="137"/>
      <c r="J136" s="138">
        <f t="shared" si="0"/>
        <v>0</v>
      </c>
      <c r="K136" s="139"/>
      <c r="L136" s="28"/>
      <c r="M136" s="140" t="s">
        <v>1</v>
      </c>
      <c r="N136" s="141" t="s">
        <v>38</v>
      </c>
      <c r="P136" s="142">
        <f t="shared" si="1"/>
        <v>0</v>
      </c>
      <c r="Q136" s="142">
        <v>2.1845E-2</v>
      </c>
      <c r="R136" s="142">
        <f t="shared" si="2"/>
        <v>6.5534999999999997</v>
      </c>
      <c r="S136" s="142">
        <v>0</v>
      </c>
      <c r="T136" s="143">
        <f t="shared" si="3"/>
        <v>0</v>
      </c>
      <c r="AR136" s="144" t="s">
        <v>131</v>
      </c>
      <c r="AT136" s="144" t="s">
        <v>119</v>
      </c>
      <c r="AU136" s="144" t="s">
        <v>124</v>
      </c>
      <c r="AY136" s="13" t="s">
        <v>116</v>
      </c>
      <c r="BE136" s="145">
        <f t="shared" si="4"/>
        <v>0</v>
      </c>
      <c r="BF136" s="145">
        <f t="shared" si="5"/>
        <v>0</v>
      </c>
      <c r="BG136" s="145">
        <f t="shared" si="6"/>
        <v>0</v>
      </c>
      <c r="BH136" s="145">
        <f t="shared" si="7"/>
        <v>0</v>
      </c>
      <c r="BI136" s="145">
        <f t="shared" si="8"/>
        <v>0</v>
      </c>
      <c r="BJ136" s="13" t="s">
        <v>124</v>
      </c>
      <c r="BK136" s="145">
        <f t="shared" si="9"/>
        <v>0</v>
      </c>
      <c r="BL136" s="13" t="s">
        <v>131</v>
      </c>
      <c r="BM136" s="144" t="s">
        <v>138</v>
      </c>
    </row>
    <row r="137" spans="2:65" s="1" customFormat="1" ht="37.9" customHeight="1" x14ac:dyDescent="0.2">
      <c r="B137" s="131"/>
      <c r="C137" s="132" t="s">
        <v>139</v>
      </c>
      <c r="D137" s="132" t="s">
        <v>119</v>
      </c>
      <c r="E137" s="133" t="s">
        <v>140</v>
      </c>
      <c r="F137" s="134" t="s">
        <v>141</v>
      </c>
      <c r="G137" s="135" t="s">
        <v>142</v>
      </c>
      <c r="H137" s="136">
        <v>40</v>
      </c>
      <c r="I137" s="137"/>
      <c r="J137" s="138">
        <f t="shared" si="0"/>
        <v>0</v>
      </c>
      <c r="K137" s="139"/>
      <c r="L137" s="28"/>
      <c r="M137" s="140" t="s">
        <v>1</v>
      </c>
      <c r="N137" s="141" t="s">
        <v>38</v>
      </c>
      <c r="P137" s="142">
        <f t="shared" si="1"/>
        <v>0</v>
      </c>
      <c r="Q137" s="142">
        <v>0</v>
      </c>
      <c r="R137" s="142">
        <f t="shared" si="2"/>
        <v>0</v>
      </c>
      <c r="S137" s="142">
        <v>0</v>
      </c>
      <c r="T137" s="143">
        <f t="shared" si="3"/>
        <v>0</v>
      </c>
      <c r="AR137" s="144" t="s">
        <v>131</v>
      </c>
      <c r="AT137" s="144" t="s">
        <v>119</v>
      </c>
      <c r="AU137" s="144" t="s">
        <v>124</v>
      </c>
      <c r="AY137" s="13" t="s">
        <v>116</v>
      </c>
      <c r="BE137" s="145">
        <f t="shared" si="4"/>
        <v>0</v>
      </c>
      <c r="BF137" s="145">
        <f t="shared" si="5"/>
        <v>0</v>
      </c>
      <c r="BG137" s="145">
        <f t="shared" si="6"/>
        <v>0</v>
      </c>
      <c r="BH137" s="145">
        <f t="shared" si="7"/>
        <v>0</v>
      </c>
      <c r="BI137" s="145">
        <f t="shared" si="8"/>
        <v>0</v>
      </c>
      <c r="BJ137" s="13" t="s">
        <v>124</v>
      </c>
      <c r="BK137" s="145">
        <f t="shared" si="9"/>
        <v>0</v>
      </c>
      <c r="BL137" s="13" t="s">
        <v>131</v>
      </c>
      <c r="BM137" s="144" t="s">
        <v>143</v>
      </c>
    </row>
    <row r="138" spans="2:65" s="1" customFormat="1" ht="16.5" customHeight="1" x14ac:dyDescent="0.2">
      <c r="B138" s="131"/>
      <c r="C138" s="132" t="s">
        <v>144</v>
      </c>
      <c r="D138" s="132" t="s">
        <v>119</v>
      </c>
      <c r="E138" s="133" t="s">
        <v>145</v>
      </c>
      <c r="F138" s="134" t="s">
        <v>146</v>
      </c>
      <c r="G138" s="135" t="s">
        <v>130</v>
      </c>
      <c r="H138" s="136">
        <v>752.96299999999997</v>
      </c>
      <c r="I138" s="137"/>
      <c r="J138" s="138">
        <f t="shared" si="0"/>
        <v>0</v>
      </c>
      <c r="K138" s="139"/>
      <c r="L138" s="28"/>
      <c r="M138" s="140" t="s">
        <v>1</v>
      </c>
      <c r="N138" s="141" t="s">
        <v>38</v>
      </c>
      <c r="P138" s="142">
        <f t="shared" si="1"/>
        <v>0</v>
      </c>
      <c r="Q138" s="142">
        <v>4.8999999999999998E-5</v>
      </c>
      <c r="R138" s="142">
        <f t="shared" si="2"/>
        <v>3.6895186999999996E-2</v>
      </c>
      <c r="S138" s="142">
        <v>0</v>
      </c>
      <c r="T138" s="143">
        <f t="shared" si="3"/>
        <v>0</v>
      </c>
      <c r="AR138" s="144" t="s">
        <v>131</v>
      </c>
      <c r="AT138" s="144" t="s">
        <v>119</v>
      </c>
      <c r="AU138" s="144" t="s">
        <v>124</v>
      </c>
      <c r="AY138" s="13" t="s">
        <v>116</v>
      </c>
      <c r="BE138" s="145">
        <f t="shared" si="4"/>
        <v>0</v>
      </c>
      <c r="BF138" s="145">
        <f t="shared" si="5"/>
        <v>0</v>
      </c>
      <c r="BG138" s="145">
        <f t="shared" si="6"/>
        <v>0</v>
      </c>
      <c r="BH138" s="145">
        <f t="shared" si="7"/>
        <v>0</v>
      </c>
      <c r="BI138" s="145">
        <f t="shared" si="8"/>
        <v>0</v>
      </c>
      <c r="BJ138" s="13" t="s">
        <v>124</v>
      </c>
      <c r="BK138" s="145">
        <f t="shared" si="9"/>
        <v>0</v>
      </c>
      <c r="BL138" s="13" t="s">
        <v>131</v>
      </c>
      <c r="BM138" s="144" t="s">
        <v>147</v>
      </c>
    </row>
    <row r="139" spans="2:65" s="1" customFormat="1" ht="24.2" customHeight="1" x14ac:dyDescent="0.2">
      <c r="B139" s="131"/>
      <c r="C139" s="132" t="s">
        <v>148</v>
      </c>
      <c r="D139" s="132" t="s">
        <v>119</v>
      </c>
      <c r="E139" s="133" t="s">
        <v>149</v>
      </c>
      <c r="F139" s="134" t="s">
        <v>150</v>
      </c>
      <c r="G139" s="135" t="s">
        <v>151</v>
      </c>
      <c r="H139" s="136">
        <v>78.611000000000004</v>
      </c>
      <c r="I139" s="137"/>
      <c r="J139" s="138">
        <f t="shared" si="0"/>
        <v>0</v>
      </c>
      <c r="K139" s="139"/>
      <c r="L139" s="28"/>
      <c r="M139" s="140" t="s">
        <v>1</v>
      </c>
      <c r="N139" s="141" t="s">
        <v>38</v>
      </c>
      <c r="P139" s="142">
        <f t="shared" si="1"/>
        <v>0</v>
      </c>
      <c r="Q139" s="142">
        <v>0</v>
      </c>
      <c r="R139" s="142">
        <f t="shared" si="2"/>
        <v>0</v>
      </c>
      <c r="S139" s="142">
        <v>0</v>
      </c>
      <c r="T139" s="143">
        <f t="shared" si="3"/>
        <v>0</v>
      </c>
      <c r="AR139" s="144" t="s">
        <v>131</v>
      </c>
      <c r="AT139" s="144" t="s">
        <v>119</v>
      </c>
      <c r="AU139" s="144" t="s">
        <v>124</v>
      </c>
      <c r="AY139" s="13" t="s">
        <v>116</v>
      </c>
      <c r="BE139" s="145">
        <f t="shared" si="4"/>
        <v>0</v>
      </c>
      <c r="BF139" s="145">
        <f t="shared" si="5"/>
        <v>0</v>
      </c>
      <c r="BG139" s="145">
        <f t="shared" si="6"/>
        <v>0</v>
      </c>
      <c r="BH139" s="145">
        <f t="shared" si="7"/>
        <v>0</v>
      </c>
      <c r="BI139" s="145">
        <f t="shared" si="8"/>
        <v>0</v>
      </c>
      <c r="BJ139" s="13" t="s">
        <v>124</v>
      </c>
      <c r="BK139" s="145">
        <f t="shared" si="9"/>
        <v>0</v>
      </c>
      <c r="BL139" s="13" t="s">
        <v>131</v>
      </c>
      <c r="BM139" s="144" t="s">
        <v>152</v>
      </c>
    </row>
    <row r="140" spans="2:65" s="1" customFormat="1" ht="21.75" customHeight="1" x14ac:dyDescent="0.2">
      <c r="B140" s="131"/>
      <c r="C140" s="132" t="s">
        <v>153</v>
      </c>
      <c r="D140" s="132" t="s">
        <v>119</v>
      </c>
      <c r="E140" s="133" t="s">
        <v>154</v>
      </c>
      <c r="F140" s="134" t="s">
        <v>155</v>
      </c>
      <c r="G140" s="135" t="s">
        <v>151</v>
      </c>
      <c r="H140" s="136">
        <v>78.611000000000004</v>
      </c>
      <c r="I140" s="137"/>
      <c r="J140" s="138">
        <f t="shared" si="0"/>
        <v>0</v>
      </c>
      <c r="K140" s="139"/>
      <c r="L140" s="28"/>
      <c r="M140" s="140" t="s">
        <v>1</v>
      </c>
      <c r="N140" s="141" t="s">
        <v>38</v>
      </c>
      <c r="P140" s="142">
        <f t="shared" si="1"/>
        <v>0</v>
      </c>
      <c r="Q140" s="142">
        <v>0</v>
      </c>
      <c r="R140" s="142">
        <f t="shared" si="2"/>
        <v>0</v>
      </c>
      <c r="S140" s="142">
        <v>0</v>
      </c>
      <c r="T140" s="143">
        <f t="shared" si="3"/>
        <v>0</v>
      </c>
      <c r="AR140" s="144" t="s">
        <v>131</v>
      </c>
      <c r="AT140" s="144" t="s">
        <v>119</v>
      </c>
      <c r="AU140" s="144" t="s">
        <v>124</v>
      </c>
      <c r="AY140" s="13" t="s">
        <v>116</v>
      </c>
      <c r="BE140" s="145">
        <f t="shared" si="4"/>
        <v>0</v>
      </c>
      <c r="BF140" s="145">
        <f t="shared" si="5"/>
        <v>0</v>
      </c>
      <c r="BG140" s="145">
        <f t="shared" si="6"/>
        <v>0</v>
      </c>
      <c r="BH140" s="145">
        <f t="shared" si="7"/>
        <v>0</v>
      </c>
      <c r="BI140" s="145">
        <f t="shared" si="8"/>
        <v>0</v>
      </c>
      <c r="BJ140" s="13" t="s">
        <v>124</v>
      </c>
      <c r="BK140" s="145">
        <f t="shared" si="9"/>
        <v>0</v>
      </c>
      <c r="BL140" s="13" t="s">
        <v>131</v>
      </c>
      <c r="BM140" s="144" t="s">
        <v>156</v>
      </c>
    </row>
    <row r="141" spans="2:65" s="1" customFormat="1" ht="24.2" customHeight="1" x14ac:dyDescent="0.2">
      <c r="B141" s="131"/>
      <c r="C141" s="132" t="s">
        <v>126</v>
      </c>
      <c r="D141" s="132" t="s">
        <v>119</v>
      </c>
      <c r="E141" s="133" t="s">
        <v>157</v>
      </c>
      <c r="F141" s="134" t="s">
        <v>158</v>
      </c>
      <c r="G141" s="135" t="s">
        <v>151</v>
      </c>
      <c r="H141" s="136">
        <v>786.11</v>
      </c>
      <c r="I141" s="137"/>
      <c r="J141" s="138">
        <f t="shared" si="0"/>
        <v>0</v>
      </c>
      <c r="K141" s="139"/>
      <c r="L141" s="28"/>
      <c r="M141" s="140" t="s">
        <v>1</v>
      </c>
      <c r="N141" s="141" t="s">
        <v>38</v>
      </c>
      <c r="P141" s="142">
        <f t="shared" si="1"/>
        <v>0</v>
      </c>
      <c r="Q141" s="142">
        <v>0</v>
      </c>
      <c r="R141" s="142">
        <f t="shared" si="2"/>
        <v>0</v>
      </c>
      <c r="S141" s="142">
        <v>0</v>
      </c>
      <c r="T141" s="143">
        <f t="shared" si="3"/>
        <v>0</v>
      </c>
      <c r="AR141" s="144" t="s">
        <v>131</v>
      </c>
      <c r="AT141" s="144" t="s">
        <v>119</v>
      </c>
      <c r="AU141" s="144" t="s">
        <v>124</v>
      </c>
      <c r="AY141" s="13" t="s">
        <v>116</v>
      </c>
      <c r="BE141" s="145">
        <f t="shared" si="4"/>
        <v>0</v>
      </c>
      <c r="BF141" s="145">
        <f t="shared" si="5"/>
        <v>0</v>
      </c>
      <c r="BG141" s="145">
        <f t="shared" si="6"/>
        <v>0</v>
      </c>
      <c r="BH141" s="145">
        <f t="shared" si="7"/>
        <v>0</v>
      </c>
      <c r="BI141" s="145">
        <f t="shared" si="8"/>
        <v>0</v>
      </c>
      <c r="BJ141" s="13" t="s">
        <v>124</v>
      </c>
      <c r="BK141" s="145">
        <f t="shared" si="9"/>
        <v>0</v>
      </c>
      <c r="BL141" s="13" t="s">
        <v>131</v>
      </c>
      <c r="BM141" s="144" t="s">
        <v>159</v>
      </c>
    </row>
    <row r="142" spans="2:65" s="1" customFormat="1" ht="24.2" customHeight="1" x14ac:dyDescent="0.2">
      <c r="B142" s="131"/>
      <c r="C142" s="132" t="s">
        <v>160</v>
      </c>
      <c r="D142" s="132" t="s">
        <v>119</v>
      </c>
      <c r="E142" s="133" t="s">
        <v>161</v>
      </c>
      <c r="F142" s="134" t="s">
        <v>162</v>
      </c>
      <c r="G142" s="135" t="s">
        <v>151</v>
      </c>
      <c r="H142" s="136">
        <v>78.611000000000004</v>
      </c>
      <c r="I142" s="137"/>
      <c r="J142" s="138">
        <f t="shared" si="0"/>
        <v>0</v>
      </c>
      <c r="K142" s="139"/>
      <c r="L142" s="28"/>
      <c r="M142" s="140" t="s">
        <v>1</v>
      </c>
      <c r="N142" s="141" t="s">
        <v>38</v>
      </c>
      <c r="P142" s="142">
        <f t="shared" si="1"/>
        <v>0</v>
      </c>
      <c r="Q142" s="142">
        <v>0</v>
      </c>
      <c r="R142" s="142">
        <f t="shared" si="2"/>
        <v>0</v>
      </c>
      <c r="S142" s="142">
        <v>0</v>
      </c>
      <c r="T142" s="143">
        <f t="shared" si="3"/>
        <v>0</v>
      </c>
      <c r="AR142" s="144" t="s">
        <v>131</v>
      </c>
      <c r="AT142" s="144" t="s">
        <v>119</v>
      </c>
      <c r="AU142" s="144" t="s">
        <v>124</v>
      </c>
      <c r="AY142" s="13" t="s">
        <v>116</v>
      </c>
      <c r="BE142" s="145">
        <f t="shared" si="4"/>
        <v>0</v>
      </c>
      <c r="BF142" s="145">
        <f t="shared" si="5"/>
        <v>0</v>
      </c>
      <c r="BG142" s="145">
        <f t="shared" si="6"/>
        <v>0</v>
      </c>
      <c r="BH142" s="145">
        <f t="shared" si="7"/>
        <v>0</v>
      </c>
      <c r="BI142" s="145">
        <f t="shared" si="8"/>
        <v>0</v>
      </c>
      <c r="BJ142" s="13" t="s">
        <v>124</v>
      </c>
      <c r="BK142" s="145">
        <f t="shared" si="9"/>
        <v>0</v>
      </c>
      <c r="BL142" s="13" t="s">
        <v>131</v>
      </c>
      <c r="BM142" s="144" t="s">
        <v>163</v>
      </c>
    </row>
    <row r="143" spans="2:65" s="1" customFormat="1" ht="24.2" customHeight="1" x14ac:dyDescent="0.2">
      <c r="B143" s="131"/>
      <c r="C143" s="132" t="s">
        <v>164</v>
      </c>
      <c r="D143" s="132" t="s">
        <v>119</v>
      </c>
      <c r="E143" s="133" t="s">
        <v>165</v>
      </c>
      <c r="F143" s="134" t="s">
        <v>166</v>
      </c>
      <c r="G143" s="135" t="s">
        <v>151</v>
      </c>
      <c r="H143" s="136">
        <v>499.16500000000002</v>
      </c>
      <c r="I143" s="137"/>
      <c r="J143" s="138">
        <f t="shared" si="0"/>
        <v>0</v>
      </c>
      <c r="K143" s="139"/>
      <c r="L143" s="28"/>
      <c r="M143" s="140" t="s">
        <v>1</v>
      </c>
      <c r="N143" s="141" t="s">
        <v>38</v>
      </c>
      <c r="P143" s="142">
        <f t="shared" si="1"/>
        <v>0</v>
      </c>
      <c r="Q143" s="142">
        <v>0</v>
      </c>
      <c r="R143" s="142">
        <f t="shared" si="2"/>
        <v>0</v>
      </c>
      <c r="S143" s="142">
        <v>0</v>
      </c>
      <c r="T143" s="143">
        <f t="shared" si="3"/>
        <v>0</v>
      </c>
      <c r="AR143" s="144" t="s">
        <v>131</v>
      </c>
      <c r="AT143" s="144" t="s">
        <v>119</v>
      </c>
      <c r="AU143" s="144" t="s">
        <v>124</v>
      </c>
      <c r="AY143" s="13" t="s">
        <v>116</v>
      </c>
      <c r="BE143" s="145">
        <f t="shared" si="4"/>
        <v>0</v>
      </c>
      <c r="BF143" s="145">
        <f t="shared" si="5"/>
        <v>0</v>
      </c>
      <c r="BG143" s="145">
        <f t="shared" si="6"/>
        <v>0</v>
      </c>
      <c r="BH143" s="145">
        <f t="shared" si="7"/>
        <v>0</v>
      </c>
      <c r="BI143" s="145">
        <f t="shared" si="8"/>
        <v>0</v>
      </c>
      <c r="BJ143" s="13" t="s">
        <v>124</v>
      </c>
      <c r="BK143" s="145">
        <f t="shared" si="9"/>
        <v>0</v>
      </c>
      <c r="BL143" s="13" t="s">
        <v>131</v>
      </c>
      <c r="BM143" s="144" t="s">
        <v>167</v>
      </c>
    </row>
    <row r="144" spans="2:65" s="1" customFormat="1" ht="24.2" customHeight="1" x14ac:dyDescent="0.2">
      <c r="B144" s="131"/>
      <c r="C144" s="132" t="s">
        <v>168</v>
      </c>
      <c r="D144" s="132" t="s">
        <v>119</v>
      </c>
      <c r="E144" s="133" t="s">
        <v>169</v>
      </c>
      <c r="F144" s="134" t="s">
        <v>170</v>
      </c>
      <c r="G144" s="135" t="s">
        <v>151</v>
      </c>
      <c r="H144" s="136">
        <v>78.611000000000004</v>
      </c>
      <c r="I144" s="137"/>
      <c r="J144" s="138">
        <f t="shared" si="0"/>
        <v>0</v>
      </c>
      <c r="K144" s="139"/>
      <c r="L144" s="28"/>
      <c r="M144" s="140" t="s">
        <v>1</v>
      </c>
      <c r="N144" s="141" t="s">
        <v>38</v>
      </c>
      <c r="P144" s="142">
        <f t="shared" si="1"/>
        <v>0</v>
      </c>
      <c r="Q144" s="142">
        <v>0</v>
      </c>
      <c r="R144" s="142">
        <f t="shared" si="2"/>
        <v>0</v>
      </c>
      <c r="S144" s="142">
        <v>0</v>
      </c>
      <c r="T144" s="143">
        <f t="shared" si="3"/>
        <v>0</v>
      </c>
      <c r="AR144" s="144" t="s">
        <v>131</v>
      </c>
      <c r="AT144" s="144" t="s">
        <v>119</v>
      </c>
      <c r="AU144" s="144" t="s">
        <v>124</v>
      </c>
      <c r="AY144" s="13" t="s">
        <v>116</v>
      </c>
      <c r="BE144" s="145">
        <f t="shared" si="4"/>
        <v>0</v>
      </c>
      <c r="BF144" s="145">
        <f t="shared" si="5"/>
        <v>0</v>
      </c>
      <c r="BG144" s="145">
        <f t="shared" si="6"/>
        <v>0</v>
      </c>
      <c r="BH144" s="145">
        <f t="shared" si="7"/>
        <v>0</v>
      </c>
      <c r="BI144" s="145">
        <f t="shared" si="8"/>
        <v>0</v>
      </c>
      <c r="BJ144" s="13" t="s">
        <v>124</v>
      </c>
      <c r="BK144" s="145">
        <f t="shared" si="9"/>
        <v>0</v>
      </c>
      <c r="BL144" s="13" t="s">
        <v>131</v>
      </c>
      <c r="BM144" s="144" t="s">
        <v>171</v>
      </c>
    </row>
    <row r="145" spans="2:65" s="1" customFormat="1" ht="16.5" customHeight="1" x14ac:dyDescent="0.2">
      <c r="B145" s="131"/>
      <c r="C145" s="132" t="s">
        <v>172</v>
      </c>
      <c r="D145" s="132" t="s">
        <v>119</v>
      </c>
      <c r="E145" s="133" t="s">
        <v>173</v>
      </c>
      <c r="F145" s="134" t="s">
        <v>174</v>
      </c>
      <c r="G145" s="135" t="s">
        <v>122</v>
      </c>
      <c r="H145" s="136">
        <v>10</v>
      </c>
      <c r="I145" s="137"/>
      <c r="J145" s="138">
        <f t="shared" si="0"/>
        <v>0</v>
      </c>
      <c r="K145" s="139"/>
      <c r="L145" s="28"/>
      <c r="M145" s="140" t="s">
        <v>1</v>
      </c>
      <c r="N145" s="141" t="s">
        <v>38</v>
      </c>
      <c r="P145" s="142">
        <f t="shared" si="1"/>
        <v>0</v>
      </c>
      <c r="Q145" s="142">
        <v>0</v>
      </c>
      <c r="R145" s="142">
        <f t="shared" si="2"/>
        <v>0</v>
      </c>
      <c r="S145" s="142">
        <v>0</v>
      </c>
      <c r="T145" s="143">
        <f t="shared" si="3"/>
        <v>0</v>
      </c>
      <c r="AR145" s="144" t="s">
        <v>131</v>
      </c>
      <c r="AT145" s="144" t="s">
        <v>119</v>
      </c>
      <c r="AU145" s="144" t="s">
        <v>124</v>
      </c>
      <c r="AY145" s="13" t="s">
        <v>116</v>
      </c>
      <c r="BE145" s="145">
        <f t="shared" si="4"/>
        <v>0</v>
      </c>
      <c r="BF145" s="145">
        <f t="shared" si="5"/>
        <v>0</v>
      </c>
      <c r="BG145" s="145">
        <f t="shared" si="6"/>
        <v>0</v>
      </c>
      <c r="BH145" s="145">
        <f t="shared" si="7"/>
        <v>0</v>
      </c>
      <c r="BI145" s="145">
        <f t="shared" si="8"/>
        <v>0</v>
      </c>
      <c r="BJ145" s="13" t="s">
        <v>124</v>
      </c>
      <c r="BK145" s="145">
        <f t="shared" si="9"/>
        <v>0</v>
      </c>
      <c r="BL145" s="13" t="s">
        <v>131</v>
      </c>
      <c r="BM145" s="144" t="s">
        <v>175</v>
      </c>
    </row>
    <row r="146" spans="2:65" s="11" customFormat="1" ht="22.9" customHeight="1" x14ac:dyDescent="0.2">
      <c r="B146" s="120"/>
      <c r="D146" s="121" t="s">
        <v>71</v>
      </c>
      <c r="E146" s="129" t="s">
        <v>176</v>
      </c>
      <c r="F146" s="129" t="s">
        <v>177</v>
      </c>
      <c r="I146" s="123"/>
      <c r="J146" s="130">
        <f>BK146</f>
        <v>0</v>
      </c>
      <c r="L146" s="120"/>
      <c r="M146" s="124"/>
      <c r="P146" s="125">
        <f>P147</f>
        <v>0</v>
      </c>
      <c r="R146" s="125">
        <f>R147</f>
        <v>0</v>
      </c>
      <c r="T146" s="126">
        <f>T147</f>
        <v>0</v>
      </c>
      <c r="AR146" s="121" t="s">
        <v>77</v>
      </c>
      <c r="AT146" s="127" t="s">
        <v>71</v>
      </c>
      <c r="AU146" s="127" t="s">
        <v>77</v>
      </c>
      <c r="AY146" s="121" t="s">
        <v>116</v>
      </c>
      <c r="BK146" s="128">
        <f>BK147</f>
        <v>0</v>
      </c>
    </row>
    <row r="147" spans="2:65" s="1" customFormat="1" ht="24.2" customHeight="1" x14ac:dyDescent="0.2">
      <c r="B147" s="131"/>
      <c r="C147" s="132" t="s">
        <v>178</v>
      </c>
      <c r="D147" s="132" t="s">
        <v>119</v>
      </c>
      <c r="E147" s="133" t="s">
        <v>179</v>
      </c>
      <c r="F147" s="134" t="s">
        <v>180</v>
      </c>
      <c r="G147" s="135" t="s">
        <v>151</v>
      </c>
      <c r="H147" s="136">
        <v>14.304</v>
      </c>
      <c r="I147" s="137"/>
      <c r="J147" s="138">
        <f>ROUND(I147*H147,2)</f>
        <v>0</v>
      </c>
      <c r="K147" s="139"/>
      <c r="L147" s="28"/>
      <c r="M147" s="140" t="s">
        <v>1</v>
      </c>
      <c r="N147" s="141" t="s">
        <v>38</v>
      </c>
      <c r="P147" s="142">
        <f>O147*H147</f>
        <v>0</v>
      </c>
      <c r="Q147" s="142">
        <v>0</v>
      </c>
      <c r="R147" s="142">
        <f>Q147*H147</f>
        <v>0</v>
      </c>
      <c r="S147" s="142">
        <v>0</v>
      </c>
      <c r="T147" s="143">
        <f>S147*H147</f>
        <v>0</v>
      </c>
      <c r="AR147" s="144" t="s">
        <v>131</v>
      </c>
      <c r="AT147" s="144" t="s">
        <v>119</v>
      </c>
      <c r="AU147" s="144" t="s">
        <v>124</v>
      </c>
      <c r="AY147" s="13" t="s">
        <v>116</v>
      </c>
      <c r="BE147" s="145">
        <f>IF(N147="základná",J147,0)</f>
        <v>0</v>
      </c>
      <c r="BF147" s="145">
        <f>IF(N147="znížená",J147,0)</f>
        <v>0</v>
      </c>
      <c r="BG147" s="145">
        <f>IF(N147="zákl. prenesená",J147,0)</f>
        <v>0</v>
      </c>
      <c r="BH147" s="145">
        <f>IF(N147="zníž. prenesená",J147,0)</f>
        <v>0</v>
      </c>
      <c r="BI147" s="145">
        <f>IF(N147="nulová",J147,0)</f>
        <v>0</v>
      </c>
      <c r="BJ147" s="13" t="s">
        <v>124</v>
      </c>
      <c r="BK147" s="145">
        <f>ROUND(I147*H147,2)</f>
        <v>0</v>
      </c>
      <c r="BL147" s="13" t="s">
        <v>131</v>
      </c>
      <c r="BM147" s="144" t="s">
        <v>181</v>
      </c>
    </row>
    <row r="148" spans="2:65" s="11" customFormat="1" ht="25.9" customHeight="1" x14ac:dyDescent="0.2">
      <c r="B148" s="120"/>
      <c r="D148" s="121" t="s">
        <v>71</v>
      </c>
      <c r="E148" s="122" t="s">
        <v>182</v>
      </c>
      <c r="F148" s="122" t="s">
        <v>183</v>
      </c>
      <c r="I148" s="123"/>
      <c r="J148" s="110">
        <f>BK148</f>
        <v>0</v>
      </c>
      <c r="L148" s="120"/>
      <c r="M148" s="124"/>
      <c r="P148" s="125">
        <f>P149+P156+P158+P168+P174+P176+P179+P181</f>
        <v>0</v>
      </c>
      <c r="R148" s="125">
        <f>R149+R156+R158+R168+R174+R176+R179+R181</f>
        <v>24.999468000229996</v>
      </c>
      <c r="T148" s="126">
        <f>T149+T156+T158+T168+T174+T176+T179+T181</f>
        <v>78.611056000000005</v>
      </c>
      <c r="AR148" s="121" t="s">
        <v>124</v>
      </c>
      <c r="AT148" s="127" t="s">
        <v>71</v>
      </c>
      <c r="AU148" s="127" t="s">
        <v>72</v>
      </c>
      <c r="AY148" s="121" t="s">
        <v>116</v>
      </c>
      <c r="BK148" s="128">
        <f>BK149+BK156+BK158+BK168+BK174+BK176+BK179+BK181</f>
        <v>0</v>
      </c>
    </row>
    <row r="149" spans="2:65" s="11" customFormat="1" ht="22.9" customHeight="1" x14ac:dyDescent="0.2">
      <c r="B149" s="120"/>
      <c r="D149" s="121" t="s">
        <v>71</v>
      </c>
      <c r="E149" s="129" t="s">
        <v>184</v>
      </c>
      <c r="F149" s="129" t="s">
        <v>185</v>
      </c>
      <c r="I149" s="123"/>
      <c r="J149" s="130">
        <f>BK149</f>
        <v>0</v>
      </c>
      <c r="L149" s="120"/>
      <c r="M149" s="124"/>
      <c r="P149" s="125">
        <f>SUM(P150:P155)</f>
        <v>0</v>
      </c>
      <c r="R149" s="125">
        <f>SUM(R150:R155)</f>
        <v>3.7746046259999999</v>
      </c>
      <c r="T149" s="126">
        <f>SUM(T150:T155)</f>
        <v>9.0355559999999997</v>
      </c>
      <c r="AR149" s="121" t="s">
        <v>124</v>
      </c>
      <c r="AT149" s="127" t="s">
        <v>71</v>
      </c>
      <c r="AU149" s="127" t="s">
        <v>77</v>
      </c>
      <c r="AY149" s="121" t="s">
        <v>116</v>
      </c>
      <c r="BK149" s="128">
        <f>SUM(BK150:BK155)</f>
        <v>0</v>
      </c>
    </row>
    <row r="150" spans="2:65" s="1" customFormat="1" ht="33" customHeight="1" x14ac:dyDescent="0.2">
      <c r="B150" s="131"/>
      <c r="C150" s="132" t="s">
        <v>186</v>
      </c>
      <c r="D150" s="132" t="s">
        <v>119</v>
      </c>
      <c r="E150" s="133" t="s">
        <v>187</v>
      </c>
      <c r="F150" s="134" t="s">
        <v>188</v>
      </c>
      <c r="G150" s="135" t="s">
        <v>130</v>
      </c>
      <c r="H150" s="136">
        <v>752.96299999999997</v>
      </c>
      <c r="I150" s="137"/>
      <c r="J150" s="138">
        <f t="shared" ref="J150:J155" si="10">ROUND(I150*H150,2)</f>
        <v>0</v>
      </c>
      <c r="K150" s="139"/>
      <c r="L150" s="28"/>
      <c r="M150" s="140" t="s">
        <v>1</v>
      </c>
      <c r="N150" s="141" t="s">
        <v>38</v>
      </c>
      <c r="P150" s="142">
        <f t="shared" ref="P150:P155" si="11">O150*H150</f>
        <v>0</v>
      </c>
      <c r="Q150" s="142">
        <v>0</v>
      </c>
      <c r="R150" s="142">
        <f t="shared" ref="R150:R155" si="12">Q150*H150</f>
        <v>0</v>
      </c>
      <c r="S150" s="142">
        <v>1.2E-2</v>
      </c>
      <c r="T150" s="143">
        <f t="shared" ref="T150:T155" si="13">S150*H150</f>
        <v>9.0355559999999997</v>
      </c>
      <c r="AR150" s="144" t="s">
        <v>189</v>
      </c>
      <c r="AT150" s="144" t="s">
        <v>119</v>
      </c>
      <c r="AU150" s="144" t="s">
        <v>124</v>
      </c>
      <c r="AY150" s="13" t="s">
        <v>116</v>
      </c>
      <c r="BE150" s="145">
        <f t="shared" ref="BE150:BE155" si="14">IF(N150="základná",J150,0)</f>
        <v>0</v>
      </c>
      <c r="BF150" s="145">
        <f t="shared" ref="BF150:BF155" si="15">IF(N150="znížená",J150,0)</f>
        <v>0</v>
      </c>
      <c r="BG150" s="145">
        <f t="shared" ref="BG150:BG155" si="16">IF(N150="zákl. prenesená",J150,0)</f>
        <v>0</v>
      </c>
      <c r="BH150" s="145">
        <f t="shared" ref="BH150:BH155" si="17">IF(N150="zníž. prenesená",J150,0)</f>
        <v>0</v>
      </c>
      <c r="BI150" s="145">
        <f t="shared" ref="BI150:BI155" si="18">IF(N150="nulová",J150,0)</f>
        <v>0</v>
      </c>
      <c r="BJ150" s="13" t="s">
        <v>124</v>
      </c>
      <c r="BK150" s="145">
        <f t="shared" ref="BK150:BK155" si="19">ROUND(I150*H150,2)</f>
        <v>0</v>
      </c>
      <c r="BL150" s="13" t="s">
        <v>189</v>
      </c>
      <c r="BM150" s="144" t="s">
        <v>190</v>
      </c>
    </row>
    <row r="151" spans="2:65" s="1" customFormat="1" ht="16.5" customHeight="1" x14ac:dyDescent="0.2">
      <c r="B151" s="131"/>
      <c r="C151" s="132" t="s">
        <v>189</v>
      </c>
      <c r="D151" s="132" t="s">
        <v>119</v>
      </c>
      <c r="E151" s="133" t="s">
        <v>191</v>
      </c>
      <c r="F151" s="134" t="s">
        <v>192</v>
      </c>
      <c r="G151" s="135" t="s">
        <v>130</v>
      </c>
      <c r="H151" s="136">
        <v>752.96299999999997</v>
      </c>
      <c r="I151" s="137"/>
      <c r="J151" s="138">
        <f t="shared" si="10"/>
        <v>0</v>
      </c>
      <c r="K151" s="139"/>
      <c r="L151" s="28"/>
      <c r="M151" s="140" t="s">
        <v>1</v>
      </c>
      <c r="N151" s="141" t="s">
        <v>38</v>
      </c>
      <c r="P151" s="142">
        <f t="shared" si="11"/>
        <v>0</v>
      </c>
      <c r="Q151" s="142">
        <v>1.9999999999999999E-6</v>
      </c>
      <c r="R151" s="142">
        <f t="shared" si="12"/>
        <v>1.5059259999999999E-3</v>
      </c>
      <c r="S151" s="142">
        <v>0</v>
      </c>
      <c r="T151" s="143">
        <f t="shared" si="13"/>
        <v>0</v>
      </c>
      <c r="AR151" s="144" t="s">
        <v>189</v>
      </c>
      <c r="AT151" s="144" t="s">
        <v>119</v>
      </c>
      <c r="AU151" s="144" t="s">
        <v>124</v>
      </c>
      <c r="AY151" s="13" t="s">
        <v>116</v>
      </c>
      <c r="BE151" s="145">
        <f t="shared" si="14"/>
        <v>0</v>
      </c>
      <c r="BF151" s="145">
        <f t="shared" si="15"/>
        <v>0</v>
      </c>
      <c r="BG151" s="145">
        <f t="shared" si="16"/>
        <v>0</v>
      </c>
      <c r="BH151" s="145">
        <f t="shared" si="17"/>
        <v>0</v>
      </c>
      <c r="BI151" s="145">
        <f t="shared" si="18"/>
        <v>0</v>
      </c>
      <c r="BJ151" s="13" t="s">
        <v>124</v>
      </c>
      <c r="BK151" s="145">
        <f t="shared" si="19"/>
        <v>0</v>
      </c>
      <c r="BL151" s="13" t="s">
        <v>189</v>
      </c>
      <c r="BM151" s="144" t="s">
        <v>193</v>
      </c>
    </row>
    <row r="152" spans="2:65" s="1" customFormat="1" ht="16.5" customHeight="1" x14ac:dyDescent="0.2">
      <c r="B152" s="131"/>
      <c r="C152" s="146" t="s">
        <v>194</v>
      </c>
      <c r="D152" s="146" t="s">
        <v>195</v>
      </c>
      <c r="E152" s="147" t="s">
        <v>196</v>
      </c>
      <c r="F152" s="148" t="s">
        <v>197</v>
      </c>
      <c r="G152" s="149" t="s">
        <v>130</v>
      </c>
      <c r="H152" s="150">
        <v>865.90700000000004</v>
      </c>
      <c r="I152" s="151"/>
      <c r="J152" s="152">
        <f t="shared" si="10"/>
        <v>0</v>
      </c>
      <c r="K152" s="153"/>
      <c r="L152" s="154"/>
      <c r="M152" s="155" t="s">
        <v>1</v>
      </c>
      <c r="N152" s="156" t="s">
        <v>38</v>
      </c>
      <c r="P152" s="142">
        <f t="shared" si="11"/>
        <v>0</v>
      </c>
      <c r="Q152" s="142">
        <v>1E-4</v>
      </c>
      <c r="R152" s="142">
        <f t="shared" si="12"/>
        <v>8.6590700000000007E-2</v>
      </c>
      <c r="S152" s="142">
        <v>0</v>
      </c>
      <c r="T152" s="143">
        <f t="shared" si="13"/>
        <v>0</v>
      </c>
      <c r="AR152" s="144" t="s">
        <v>198</v>
      </c>
      <c r="AT152" s="144" t="s">
        <v>195</v>
      </c>
      <c r="AU152" s="144" t="s">
        <v>124</v>
      </c>
      <c r="AY152" s="13" t="s">
        <v>116</v>
      </c>
      <c r="BE152" s="145">
        <f t="shared" si="14"/>
        <v>0</v>
      </c>
      <c r="BF152" s="145">
        <f t="shared" si="15"/>
        <v>0</v>
      </c>
      <c r="BG152" s="145">
        <f t="shared" si="16"/>
        <v>0</v>
      </c>
      <c r="BH152" s="145">
        <f t="shared" si="17"/>
        <v>0</v>
      </c>
      <c r="BI152" s="145">
        <f t="shared" si="18"/>
        <v>0</v>
      </c>
      <c r="BJ152" s="13" t="s">
        <v>124</v>
      </c>
      <c r="BK152" s="145">
        <f t="shared" si="19"/>
        <v>0</v>
      </c>
      <c r="BL152" s="13" t="s">
        <v>189</v>
      </c>
      <c r="BM152" s="144" t="s">
        <v>199</v>
      </c>
    </row>
    <row r="153" spans="2:65" s="1" customFormat="1" ht="24.2" customHeight="1" x14ac:dyDescent="0.2">
      <c r="B153" s="131"/>
      <c r="C153" s="132" t="s">
        <v>200</v>
      </c>
      <c r="D153" s="132" t="s">
        <v>119</v>
      </c>
      <c r="E153" s="133" t="s">
        <v>201</v>
      </c>
      <c r="F153" s="134" t="s">
        <v>202</v>
      </c>
      <c r="G153" s="135" t="s">
        <v>130</v>
      </c>
      <c r="H153" s="136">
        <v>752.96299999999997</v>
      </c>
      <c r="I153" s="137"/>
      <c r="J153" s="138">
        <f t="shared" si="10"/>
        <v>0</v>
      </c>
      <c r="K153" s="139"/>
      <c r="L153" s="28"/>
      <c r="M153" s="140" t="s">
        <v>1</v>
      </c>
      <c r="N153" s="141" t="s">
        <v>38</v>
      </c>
      <c r="P153" s="142">
        <f t="shared" si="11"/>
        <v>0</v>
      </c>
      <c r="Q153" s="142">
        <v>0</v>
      </c>
      <c r="R153" s="142">
        <f t="shared" si="12"/>
        <v>0</v>
      </c>
      <c r="S153" s="142">
        <v>0</v>
      </c>
      <c r="T153" s="143">
        <f t="shared" si="13"/>
        <v>0</v>
      </c>
      <c r="AR153" s="144" t="s">
        <v>189</v>
      </c>
      <c r="AT153" s="144" t="s">
        <v>119</v>
      </c>
      <c r="AU153" s="144" t="s">
        <v>124</v>
      </c>
      <c r="AY153" s="13" t="s">
        <v>116</v>
      </c>
      <c r="BE153" s="145">
        <f t="shared" si="14"/>
        <v>0</v>
      </c>
      <c r="BF153" s="145">
        <f t="shared" si="15"/>
        <v>0</v>
      </c>
      <c r="BG153" s="145">
        <f t="shared" si="16"/>
        <v>0</v>
      </c>
      <c r="BH153" s="145">
        <f t="shared" si="17"/>
        <v>0</v>
      </c>
      <c r="BI153" s="145">
        <f t="shared" si="18"/>
        <v>0</v>
      </c>
      <c r="BJ153" s="13" t="s">
        <v>124</v>
      </c>
      <c r="BK153" s="145">
        <f t="shared" si="19"/>
        <v>0</v>
      </c>
      <c r="BL153" s="13" t="s">
        <v>189</v>
      </c>
      <c r="BM153" s="144" t="s">
        <v>203</v>
      </c>
    </row>
    <row r="154" spans="2:65" s="1" customFormat="1" ht="37.9" customHeight="1" x14ac:dyDescent="0.2">
      <c r="B154" s="131"/>
      <c r="C154" s="146" t="s">
        <v>204</v>
      </c>
      <c r="D154" s="146" t="s">
        <v>195</v>
      </c>
      <c r="E154" s="147" t="s">
        <v>205</v>
      </c>
      <c r="F154" s="148" t="s">
        <v>206</v>
      </c>
      <c r="G154" s="149" t="s">
        <v>130</v>
      </c>
      <c r="H154" s="150">
        <v>1536.0450000000001</v>
      </c>
      <c r="I154" s="151"/>
      <c r="J154" s="152">
        <f t="shared" si="10"/>
        <v>0</v>
      </c>
      <c r="K154" s="153"/>
      <c r="L154" s="154"/>
      <c r="M154" s="155" t="s">
        <v>1</v>
      </c>
      <c r="N154" s="156" t="s">
        <v>38</v>
      </c>
      <c r="P154" s="142">
        <f t="shared" si="11"/>
        <v>0</v>
      </c>
      <c r="Q154" s="142">
        <v>2.3999999999999998E-3</v>
      </c>
      <c r="R154" s="142">
        <f t="shared" si="12"/>
        <v>3.6865079999999999</v>
      </c>
      <c r="S154" s="142">
        <v>0</v>
      </c>
      <c r="T154" s="143">
        <f t="shared" si="13"/>
        <v>0</v>
      </c>
      <c r="AR154" s="144" t="s">
        <v>198</v>
      </c>
      <c r="AT154" s="144" t="s">
        <v>195</v>
      </c>
      <c r="AU154" s="144" t="s">
        <v>124</v>
      </c>
      <c r="AY154" s="13" t="s">
        <v>116</v>
      </c>
      <c r="BE154" s="145">
        <f t="shared" si="14"/>
        <v>0</v>
      </c>
      <c r="BF154" s="145">
        <f t="shared" si="15"/>
        <v>0</v>
      </c>
      <c r="BG154" s="145">
        <f t="shared" si="16"/>
        <v>0</v>
      </c>
      <c r="BH154" s="145">
        <f t="shared" si="17"/>
        <v>0</v>
      </c>
      <c r="BI154" s="145">
        <f t="shared" si="18"/>
        <v>0</v>
      </c>
      <c r="BJ154" s="13" t="s">
        <v>124</v>
      </c>
      <c r="BK154" s="145">
        <f t="shared" si="19"/>
        <v>0</v>
      </c>
      <c r="BL154" s="13" t="s">
        <v>189</v>
      </c>
      <c r="BM154" s="144" t="s">
        <v>207</v>
      </c>
    </row>
    <row r="155" spans="2:65" s="1" customFormat="1" ht="24.2" customHeight="1" x14ac:dyDescent="0.2">
      <c r="B155" s="131"/>
      <c r="C155" s="132" t="s">
        <v>7</v>
      </c>
      <c r="D155" s="132" t="s">
        <v>119</v>
      </c>
      <c r="E155" s="133" t="s">
        <v>208</v>
      </c>
      <c r="F155" s="134" t="s">
        <v>209</v>
      </c>
      <c r="G155" s="135" t="s">
        <v>151</v>
      </c>
      <c r="H155" s="136">
        <v>3.7730000000000001</v>
      </c>
      <c r="I155" s="137"/>
      <c r="J155" s="138">
        <f t="shared" si="10"/>
        <v>0</v>
      </c>
      <c r="K155" s="139"/>
      <c r="L155" s="28"/>
      <c r="M155" s="140" t="s">
        <v>1</v>
      </c>
      <c r="N155" s="141" t="s">
        <v>38</v>
      </c>
      <c r="P155" s="142">
        <f t="shared" si="11"/>
        <v>0</v>
      </c>
      <c r="Q155" s="142">
        <v>0</v>
      </c>
      <c r="R155" s="142">
        <f t="shared" si="12"/>
        <v>0</v>
      </c>
      <c r="S155" s="142">
        <v>0</v>
      </c>
      <c r="T155" s="143">
        <f t="shared" si="13"/>
        <v>0</v>
      </c>
      <c r="AR155" s="144" t="s">
        <v>189</v>
      </c>
      <c r="AT155" s="144" t="s">
        <v>119</v>
      </c>
      <c r="AU155" s="144" t="s">
        <v>124</v>
      </c>
      <c r="AY155" s="13" t="s">
        <v>116</v>
      </c>
      <c r="BE155" s="145">
        <f t="shared" si="14"/>
        <v>0</v>
      </c>
      <c r="BF155" s="145">
        <f t="shared" si="15"/>
        <v>0</v>
      </c>
      <c r="BG155" s="145">
        <f t="shared" si="16"/>
        <v>0</v>
      </c>
      <c r="BH155" s="145">
        <f t="shared" si="17"/>
        <v>0</v>
      </c>
      <c r="BI155" s="145">
        <f t="shared" si="18"/>
        <v>0</v>
      </c>
      <c r="BJ155" s="13" t="s">
        <v>124</v>
      </c>
      <c r="BK155" s="145">
        <f t="shared" si="19"/>
        <v>0</v>
      </c>
      <c r="BL155" s="13" t="s">
        <v>189</v>
      </c>
      <c r="BM155" s="144" t="s">
        <v>210</v>
      </c>
    </row>
    <row r="156" spans="2:65" s="11" customFormat="1" ht="22.9" customHeight="1" x14ac:dyDescent="0.2">
      <c r="B156" s="120"/>
      <c r="D156" s="121" t="s">
        <v>71</v>
      </c>
      <c r="E156" s="129" t="s">
        <v>211</v>
      </c>
      <c r="F156" s="129" t="s">
        <v>212</v>
      </c>
      <c r="I156" s="123"/>
      <c r="J156" s="130">
        <f>BK156</f>
        <v>0</v>
      </c>
      <c r="L156" s="120"/>
      <c r="M156" s="124"/>
      <c r="P156" s="125">
        <f>P157</f>
        <v>0</v>
      </c>
      <c r="R156" s="125">
        <f>R157</f>
        <v>1.06E-3</v>
      </c>
      <c r="T156" s="126">
        <f>T157</f>
        <v>0</v>
      </c>
      <c r="AR156" s="121" t="s">
        <v>124</v>
      </c>
      <c r="AT156" s="127" t="s">
        <v>71</v>
      </c>
      <c r="AU156" s="127" t="s">
        <v>77</v>
      </c>
      <c r="AY156" s="121" t="s">
        <v>116</v>
      </c>
      <c r="BK156" s="128">
        <f>BK157</f>
        <v>0</v>
      </c>
    </row>
    <row r="157" spans="2:65" s="1" customFormat="1" ht="21.75" customHeight="1" x14ac:dyDescent="0.2">
      <c r="B157" s="131"/>
      <c r="C157" s="132" t="s">
        <v>213</v>
      </c>
      <c r="D157" s="132" t="s">
        <v>119</v>
      </c>
      <c r="E157" s="133" t="s">
        <v>214</v>
      </c>
      <c r="F157" s="134" t="s">
        <v>215</v>
      </c>
      <c r="G157" s="135" t="s">
        <v>216</v>
      </c>
      <c r="H157" s="136">
        <v>1</v>
      </c>
      <c r="I157" s="137"/>
      <c r="J157" s="138">
        <f>ROUND(I157*H157,2)</f>
        <v>0</v>
      </c>
      <c r="K157" s="139"/>
      <c r="L157" s="28"/>
      <c r="M157" s="140" t="s">
        <v>1</v>
      </c>
      <c r="N157" s="141" t="s">
        <v>38</v>
      </c>
      <c r="P157" s="142">
        <f>O157*H157</f>
        <v>0</v>
      </c>
      <c r="Q157" s="142">
        <v>1.06E-3</v>
      </c>
      <c r="R157" s="142">
        <f>Q157*H157</f>
        <v>1.06E-3</v>
      </c>
      <c r="S157" s="142">
        <v>0</v>
      </c>
      <c r="T157" s="143">
        <f>S157*H157</f>
        <v>0</v>
      </c>
      <c r="AR157" s="144" t="s">
        <v>189</v>
      </c>
      <c r="AT157" s="144" t="s">
        <v>119</v>
      </c>
      <c r="AU157" s="144" t="s">
        <v>124</v>
      </c>
      <c r="AY157" s="13" t="s">
        <v>116</v>
      </c>
      <c r="BE157" s="145">
        <f>IF(N157="základná",J157,0)</f>
        <v>0</v>
      </c>
      <c r="BF157" s="145">
        <f>IF(N157="znížená",J157,0)</f>
        <v>0</v>
      </c>
      <c r="BG157" s="145">
        <f>IF(N157="zákl. prenesená",J157,0)</f>
        <v>0</v>
      </c>
      <c r="BH157" s="145">
        <f>IF(N157="zníž. prenesená",J157,0)</f>
        <v>0</v>
      </c>
      <c r="BI157" s="145">
        <f>IF(N157="nulová",J157,0)</f>
        <v>0</v>
      </c>
      <c r="BJ157" s="13" t="s">
        <v>124</v>
      </c>
      <c r="BK157" s="145">
        <f>ROUND(I157*H157,2)</f>
        <v>0</v>
      </c>
      <c r="BL157" s="13" t="s">
        <v>189</v>
      </c>
      <c r="BM157" s="144" t="s">
        <v>217</v>
      </c>
    </row>
    <row r="158" spans="2:65" s="11" customFormat="1" ht="22.9" customHeight="1" x14ac:dyDescent="0.2">
      <c r="B158" s="120"/>
      <c r="D158" s="121" t="s">
        <v>71</v>
      </c>
      <c r="E158" s="129" t="s">
        <v>218</v>
      </c>
      <c r="F158" s="129" t="s">
        <v>219</v>
      </c>
      <c r="I158" s="123"/>
      <c r="J158" s="130">
        <f>BK158</f>
        <v>0</v>
      </c>
      <c r="L158" s="120"/>
      <c r="M158" s="124"/>
      <c r="P158" s="125">
        <f>SUM(P159:P167)</f>
        <v>0</v>
      </c>
      <c r="R158" s="125">
        <f>SUM(R159:R167)</f>
        <v>8.4060647742299999</v>
      </c>
      <c r="T158" s="126">
        <f>SUM(T159:T167)</f>
        <v>8.5504999999999995</v>
      </c>
      <c r="AR158" s="121" t="s">
        <v>124</v>
      </c>
      <c r="AT158" s="127" t="s">
        <v>71</v>
      </c>
      <c r="AU158" s="127" t="s">
        <v>77</v>
      </c>
      <c r="AY158" s="121" t="s">
        <v>116</v>
      </c>
      <c r="BK158" s="128">
        <f>SUM(BK159:BK167)</f>
        <v>0</v>
      </c>
    </row>
    <row r="159" spans="2:65" s="1" customFormat="1" ht="16.5" customHeight="1" x14ac:dyDescent="0.2">
      <c r="B159" s="131"/>
      <c r="C159" s="132" t="s">
        <v>220</v>
      </c>
      <c r="D159" s="132" t="s">
        <v>119</v>
      </c>
      <c r="E159" s="133" t="s">
        <v>221</v>
      </c>
      <c r="F159" s="134" t="s">
        <v>222</v>
      </c>
      <c r="G159" s="135" t="s">
        <v>223</v>
      </c>
      <c r="H159" s="136">
        <v>215.5</v>
      </c>
      <c r="I159" s="137"/>
      <c r="J159" s="138">
        <f t="shared" ref="J159:J167" si="20">ROUND(I159*H159,2)</f>
        <v>0</v>
      </c>
      <c r="K159" s="139"/>
      <c r="L159" s="28"/>
      <c r="M159" s="140" t="s">
        <v>1</v>
      </c>
      <c r="N159" s="141" t="s">
        <v>38</v>
      </c>
      <c r="P159" s="142">
        <f t="shared" ref="P159:P167" si="21">O159*H159</f>
        <v>0</v>
      </c>
      <c r="Q159" s="142">
        <v>9.2399999999999996E-5</v>
      </c>
      <c r="R159" s="142">
        <f t="shared" ref="R159:R167" si="22">Q159*H159</f>
        <v>1.9912199999999998E-2</v>
      </c>
      <c r="S159" s="142">
        <v>0</v>
      </c>
      <c r="T159" s="143">
        <f t="shared" ref="T159:T167" si="23">S159*H159</f>
        <v>0</v>
      </c>
      <c r="AR159" s="144" t="s">
        <v>189</v>
      </c>
      <c r="AT159" s="144" t="s">
        <v>119</v>
      </c>
      <c r="AU159" s="144" t="s">
        <v>124</v>
      </c>
      <c r="AY159" s="13" t="s">
        <v>116</v>
      </c>
      <c r="BE159" s="145">
        <f t="shared" ref="BE159:BE167" si="24">IF(N159="základná",J159,0)</f>
        <v>0</v>
      </c>
      <c r="BF159" s="145">
        <f t="shared" ref="BF159:BF167" si="25">IF(N159="znížená",J159,0)</f>
        <v>0</v>
      </c>
      <c r="BG159" s="145">
        <f t="shared" ref="BG159:BG167" si="26">IF(N159="zákl. prenesená",J159,0)</f>
        <v>0</v>
      </c>
      <c r="BH159" s="145">
        <f t="shared" ref="BH159:BH167" si="27">IF(N159="zníž. prenesená",J159,0)</f>
        <v>0</v>
      </c>
      <c r="BI159" s="145">
        <f t="shared" ref="BI159:BI167" si="28">IF(N159="nulová",J159,0)</f>
        <v>0</v>
      </c>
      <c r="BJ159" s="13" t="s">
        <v>124</v>
      </c>
      <c r="BK159" s="145">
        <f t="shared" ref="BK159:BK167" si="29">ROUND(I159*H159,2)</f>
        <v>0</v>
      </c>
      <c r="BL159" s="13" t="s">
        <v>189</v>
      </c>
      <c r="BM159" s="144" t="s">
        <v>224</v>
      </c>
    </row>
    <row r="160" spans="2:65" s="1" customFormat="1" ht="33" customHeight="1" x14ac:dyDescent="0.2">
      <c r="B160" s="131"/>
      <c r="C160" s="146" t="s">
        <v>225</v>
      </c>
      <c r="D160" s="146" t="s">
        <v>195</v>
      </c>
      <c r="E160" s="147" t="s">
        <v>226</v>
      </c>
      <c r="F160" s="148" t="s">
        <v>227</v>
      </c>
      <c r="G160" s="149" t="s">
        <v>228</v>
      </c>
      <c r="H160" s="150">
        <v>2.8450000000000002</v>
      </c>
      <c r="I160" s="151"/>
      <c r="J160" s="152">
        <f t="shared" si="20"/>
        <v>0</v>
      </c>
      <c r="K160" s="153"/>
      <c r="L160" s="154"/>
      <c r="M160" s="155" t="s">
        <v>1</v>
      </c>
      <c r="N160" s="156" t="s">
        <v>38</v>
      </c>
      <c r="P160" s="142">
        <f t="shared" si="21"/>
        <v>0</v>
      </c>
      <c r="Q160" s="142">
        <v>0.55000000000000004</v>
      </c>
      <c r="R160" s="142">
        <f t="shared" si="22"/>
        <v>1.5647500000000003</v>
      </c>
      <c r="S160" s="142">
        <v>0</v>
      </c>
      <c r="T160" s="143">
        <f t="shared" si="23"/>
        <v>0</v>
      </c>
      <c r="AR160" s="144" t="s">
        <v>198</v>
      </c>
      <c r="AT160" s="144" t="s">
        <v>195</v>
      </c>
      <c r="AU160" s="144" t="s">
        <v>124</v>
      </c>
      <c r="AY160" s="13" t="s">
        <v>116</v>
      </c>
      <c r="BE160" s="145">
        <f t="shared" si="24"/>
        <v>0</v>
      </c>
      <c r="BF160" s="145">
        <f t="shared" si="25"/>
        <v>0</v>
      </c>
      <c r="BG160" s="145">
        <f t="shared" si="26"/>
        <v>0</v>
      </c>
      <c r="BH160" s="145">
        <f t="shared" si="27"/>
        <v>0</v>
      </c>
      <c r="BI160" s="145">
        <f t="shared" si="28"/>
        <v>0</v>
      </c>
      <c r="BJ160" s="13" t="s">
        <v>124</v>
      </c>
      <c r="BK160" s="145">
        <f t="shared" si="29"/>
        <v>0</v>
      </c>
      <c r="BL160" s="13" t="s">
        <v>189</v>
      </c>
      <c r="BM160" s="144" t="s">
        <v>229</v>
      </c>
    </row>
    <row r="161" spans="2:65" s="1" customFormat="1" ht="16.5" customHeight="1" x14ac:dyDescent="0.2">
      <c r="B161" s="131"/>
      <c r="C161" s="132" t="s">
        <v>230</v>
      </c>
      <c r="D161" s="132" t="s">
        <v>119</v>
      </c>
      <c r="E161" s="133" t="s">
        <v>231</v>
      </c>
      <c r="F161" s="134" t="s">
        <v>232</v>
      </c>
      <c r="G161" s="135" t="s">
        <v>216</v>
      </c>
      <c r="H161" s="136">
        <v>1</v>
      </c>
      <c r="I161" s="137"/>
      <c r="J161" s="138">
        <f t="shared" si="20"/>
        <v>0</v>
      </c>
      <c r="K161" s="139"/>
      <c r="L161" s="28"/>
      <c r="M161" s="140" t="s">
        <v>1</v>
      </c>
      <c r="N161" s="141" t="s">
        <v>38</v>
      </c>
      <c r="P161" s="142">
        <f t="shared" si="21"/>
        <v>0</v>
      </c>
      <c r="Q161" s="142">
        <v>0</v>
      </c>
      <c r="R161" s="142">
        <f t="shared" si="22"/>
        <v>0</v>
      </c>
      <c r="S161" s="142">
        <v>7.0000000000000001E-3</v>
      </c>
      <c r="T161" s="143">
        <f t="shared" si="23"/>
        <v>7.0000000000000001E-3</v>
      </c>
      <c r="AR161" s="144" t="s">
        <v>189</v>
      </c>
      <c r="AT161" s="144" t="s">
        <v>119</v>
      </c>
      <c r="AU161" s="144" t="s">
        <v>124</v>
      </c>
      <c r="AY161" s="13" t="s">
        <v>116</v>
      </c>
      <c r="BE161" s="145">
        <f t="shared" si="24"/>
        <v>0</v>
      </c>
      <c r="BF161" s="145">
        <f t="shared" si="25"/>
        <v>0</v>
      </c>
      <c r="BG161" s="145">
        <f t="shared" si="26"/>
        <v>0</v>
      </c>
      <c r="BH161" s="145">
        <f t="shared" si="27"/>
        <v>0</v>
      </c>
      <c r="BI161" s="145">
        <f t="shared" si="28"/>
        <v>0</v>
      </c>
      <c r="BJ161" s="13" t="s">
        <v>124</v>
      </c>
      <c r="BK161" s="145">
        <f t="shared" si="29"/>
        <v>0</v>
      </c>
      <c r="BL161" s="13" t="s">
        <v>189</v>
      </c>
      <c r="BM161" s="144" t="s">
        <v>233</v>
      </c>
    </row>
    <row r="162" spans="2:65" s="1" customFormat="1" ht="24.2" customHeight="1" x14ac:dyDescent="0.2">
      <c r="B162" s="131"/>
      <c r="C162" s="132" t="s">
        <v>234</v>
      </c>
      <c r="D162" s="132" t="s">
        <v>119</v>
      </c>
      <c r="E162" s="133" t="s">
        <v>235</v>
      </c>
      <c r="F162" s="134" t="s">
        <v>236</v>
      </c>
      <c r="G162" s="135" t="s">
        <v>223</v>
      </c>
      <c r="H162" s="136">
        <v>4271.75</v>
      </c>
      <c r="I162" s="137"/>
      <c r="J162" s="138">
        <f t="shared" si="20"/>
        <v>0</v>
      </c>
      <c r="K162" s="139"/>
      <c r="L162" s="28"/>
      <c r="M162" s="140" t="s">
        <v>1</v>
      </c>
      <c r="N162" s="141" t="s">
        <v>38</v>
      </c>
      <c r="P162" s="142">
        <f t="shared" si="21"/>
        <v>0</v>
      </c>
      <c r="Q162" s="142">
        <v>0</v>
      </c>
      <c r="R162" s="142">
        <f t="shared" si="22"/>
        <v>0</v>
      </c>
      <c r="S162" s="142">
        <v>0</v>
      </c>
      <c r="T162" s="143">
        <f t="shared" si="23"/>
        <v>0</v>
      </c>
      <c r="AR162" s="144" t="s">
        <v>189</v>
      </c>
      <c r="AT162" s="144" t="s">
        <v>119</v>
      </c>
      <c r="AU162" s="144" t="s">
        <v>124</v>
      </c>
      <c r="AY162" s="13" t="s">
        <v>116</v>
      </c>
      <c r="BE162" s="145">
        <f t="shared" si="24"/>
        <v>0</v>
      </c>
      <c r="BF162" s="145">
        <f t="shared" si="25"/>
        <v>0</v>
      </c>
      <c r="BG162" s="145">
        <f t="shared" si="26"/>
        <v>0</v>
      </c>
      <c r="BH162" s="145">
        <f t="shared" si="27"/>
        <v>0</v>
      </c>
      <c r="BI162" s="145">
        <f t="shared" si="28"/>
        <v>0</v>
      </c>
      <c r="BJ162" s="13" t="s">
        <v>124</v>
      </c>
      <c r="BK162" s="145">
        <f t="shared" si="29"/>
        <v>0</v>
      </c>
      <c r="BL162" s="13" t="s">
        <v>189</v>
      </c>
      <c r="BM162" s="144" t="s">
        <v>237</v>
      </c>
    </row>
    <row r="163" spans="2:65" s="1" customFormat="1" ht="24.2" customHeight="1" x14ac:dyDescent="0.2">
      <c r="B163" s="131"/>
      <c r="C163" s="146" t="s">
        <v>238</v>
      </c>
      <c r="D163" s="146" t="s">
        <v>195</v>
      </c>
      <c r="E163" s="147" t="s">
        <v>239</v>
      </c>
      <c r="F163" s="148" t="s">
        <v>240</v>
      </c>
      <c r="G163" s="149" t="s">
        <v>228</v>
      </c>
      <c r="H163" s="150">
        <v>9.3979999999999997</v>
      </c>
      <c r="I163" s="151"/>
      <c r="J163" s="152">
        <f t="shared" si="20"/>
        <v>0</v>
      </c>
      <c r="K163" s="153"/>
      <c r="L163" s="154"/>
      <c r="M163" s="155" t="s">
        <v>1</v>
      </c>
      <c r="N163" s="156" t="s">
        <v>38</v>
      </c>
      <c r="P163" s="142">
        <f t="shared" si="21"/>
        <v>0</v>
      </c>
      <c r="Q163" s="142">
        <v>0.55000000000000004</v>
      </c>
      <c r="R163" s="142">
        <f t="shared" si="22"/>
        <v>5.1688999999999998</v>
      </c>
      <c r="S163" s="142">
        <v>0</v>
      </c>
      <c r="T163" s="143">
        <f t="shared" si="23"/>
        <v>0</v>
      </c>
      <c r="AR163" s="144" t="s">
        <v>198</v>
      </c>
      <c r="AT163" s="144" t="s">
        <v>195</v>
      </c>
      <c r="AU163" s="144" t="s">
        <v>124</v>
      </c>
      <c r="AY163" s="13" t="s">
        <v>116</v>
      </c>
      <c r="BE163" s="145">
        <f t="shared" si="24"/>
        <v>0</v>
      </c>
      <c r="BF163" s="145">
        <f t="shared" si="25"/>
        <v>0</v>
      </c>
      <c r="BG163" s="145">
        <f t="shared" si="26"/>
        <v>0</v>
      </c>
      <c r="BH163" s="145">
        <f t="shared" si="27"/>
        <v>0</v>
      </c>
      <c r="BI163" s="145">
        <f t="shared" si="28"/>
        <v>0</v>
      </c>
      <c r="BJ163" s="13" t="s">
        <v>124</v>
      </c>
      <c r="BK163" s="145">
        <f t="shared" si="29"/>
        <v>0</v>
      </c>
      <c r="BL163" s="13" t="s">
        <v>189</v>
      </c>
      <c r="BM163" s="144" t="s">
        <v>241</v>
      </c>
    </row>
    <row r="164" spans="2:65" s="1" customFormat="1" ht="33" customHeight="1" x14ac:dyDescent="0.2">
      <c r="B164" s="131"/>
      <c r="C164" s="132" t="s">
        <v>242</v>
      </c>
      <c r="D164" s="132" t="s">
        <v>119</v>
      </c>
      <c r="E164" s="133" t="s">
        <v>243</v>
      </c>
      <c r="F164" s="134" t="s">
        <v>244</v>
      </c>
      <c r="G164" s="135" t="s">
        <v>130</v>
      </c>
      <c r="H164" s="136">
        <v>1220.5</v>
      </c>
      <c r="I164" s="137"/>
      <c r="J164" s="138">
        <f t="shared" si="20"/>
        <v>0</v>
      </c>
      <c r="K164" s="139"/>
      <c r="L164" s="28"/>
      <c r="M164" s="140" t="s">
        <v>1</v>
      </c>
      <c r="N164" s="141" t="s">
        <v>38</v>
      </c>
      <c r="P164" s="142">
        <f t="shared" si="21"/>
        <v>0</v>
      </c>
      <c r="Q164" s="142">
        <v>0</v>
      </c>
      <c r="R164" s="142">
        <f t="shared" si="22"/>
        <v>0</v>
      </c>
      <c r="S164" s="142">
        <v>7.0000000000000001E-3</v>
      </c>
      <c r="T164" s="143">
        <f t="shared" si="23"/>
        <v>8.5434999999999999</v>
      </c>
      <c r="AR164" s="144" t="s">
        <v>189</v>
      </c>
      <c r="AT164" s="144" t="s">
        <v>119</v>
      </c>
      <c r="AU164" s="144" t="s">
        <v>124</v>
      </c>
      <c r="AY164" s="13" t="s">
        <v>116</v>
      </c>
      <c r="BE164" s="145">
        <f t="shared" si="24"/>
        <v>0</v>
      </c>
      <c r="BF164" s="145">
        <f t="shared" si="25"/>
        <v>0</v>
      </c>
      <c r="BG164" s="145">
        <f t="shared" si="26"/>
        <v>0</v>
      </c>
      <c r="BH164" s="145">
        <f t="shared" si="27"/>
        <v>0</v>
      </c>
      <c r="BI164" s="145">
        <f t="shared" si="28"/>
        <v>0</v>
      </c>
      <c r="BJ164" s="13" t="s">
        <v>124</v>
      </c>
      <c r="BK164" s="145">
        <f t="shared" si="29"/>
        <v>0</v>
      </c>
      <c r="BL164" s="13" t="s">
        <v>189</v>
      </c>
      <c r="BM164" s="144" t="s">
        <v>245</v>
      </c>
    </row>
    <row r="165" spans="2:65" s="1" customFormat="1" ht="44.25" customHeight="1" x14ac:dyDescent="0.2">
      <c r="B165" s="131"/>
      <c r="C165" s="132" t="s">
        <v>246</v>
      </c>
      <c r="D165" s="132" t="s">
        <v>119</v>
      </c>
      <c r="E165" s="133" t="s">
        <v>247</v>
      </c>
      <c r="F165" s="134" t="s">
        <v>248</v>
      </c>
      <c r="G165" s="135" t="s">
        <v>228</v>
      </c>
      <c r="H165" s="136">
        <v>11.319000000000001</v>
      </c>
      <c r="I165" s="137"/>
      <c r="J165" s="138">
        <f t="shared" si="20"/>
        <v>0</v>
      </c>
      <c r="K165" s="139"/>
      <c r="L165" s="28"/>
      <c r="M165" s="140" t="s">
        <v>1</v>
      </c>
      <c r="N165" s="141" t="s">
        <v>38</v>
      </c>
      <c r="P165" s="142">
        <f t="shared" si="21"/>
        <v>0</v>
      </c>
      <c r="Q165" s="142">
        <v>2.2350169999999999E-2</v>
      </c>
      <c r="R165" s="142">
        <f t="shared" si="22"/>
        <v>0.25298157423000001</v>
      </c>
      <c r="S165" s="142">
        <v>0</v>
      </c>
      <c r="T165" s="143">
        <f t="shared" si="23"/>
        <v>0</v>
      </c>
      <c r="AR165" s="144" t="s">
        <v>189</v>
      </c>
      <c r="AT165" s="144" t="s">
        <v>119</v>
      </c>
      <c r="AU165" s="144" t="s">
        <v>124</v>
      </c>
      <c r="AY165" s="13" t="s">
        <v>116</v>
      </c>
      <c r="BE165" s="145">
        <f t="shared" si="24"/>
        <v>0</v>
      </c>
      <c r="BF165" s="145">
        <f t="shared" si="25"/>
        <v>0</v>
      </c>
      <c r="BG165" s="145">
        <f t="shared" si="26"/>
        <v>0</v>
      </c>
      <c r="BH165" s="145">
        <f t="shared" si="27"/>
        <v>0</v>
      </c>
      <c r="BI165" s="145">
        <f t="shared" si="28"/>
        <v>0</v>
      </c>
      <c r="BJ165" s="13" t="s">
        <v>124</v>
      </c>
      <c r="BK165" s="145">
        <f t="shared" si="29"/>
        <v>0</v>
      </c>
      <c r="BL165" s="13" t="s">
        <v>189</v>
      </c>
      <c r="BM165" s="144" t="s">
        <v>249</v>
      </c>
    </row>
    <row r="166" spans="2:65" s="1" customFormat="1" ht="24.2" customHeight="1" x14ac:dyDescent="0.2">
      <c r="B166" s="131"/>
      <c r="C166" s="132" t="s">
        <v>250</v>
      </c>
      <c r="D166" s="132" t="s">
        <v>119</v>
      </c>
      <c r="E166" s="133" t="s">
        <v>251</v>
      </c>
      <c r="F166" s="134" t="s">
        <v>252</v>
      </c>
      <c r="G166" s="135" t="s">
        <v>130</v>
      </c>
      <c r="H166" s="136">
        <v>114.2</v>
      </c>
      <c r="I166" s="137"/>
      <c r="J166" s="138">
        <f t="shared" si="20"/>
        <v>0</v>
      </c>
      <c r="K166" s="139"/>
      <c r="L166" s="28"/>
      <c r="M166" s="140" t="s">
        <v>1</v>
      </c>
      <c r="N166" s="141" t="s">
        <v>38</v>
      </c>
      <c r="P166" s="142">
        <f t="shared" si="21"/>
        <v>0</v>
      </c>
      <c r="Q166" s="142">
        <v>1.2255E-2</v>
      </c>
      <c r="R166" s="142">
        <f t="shared" si="22"/>
        <v>1.399521</v>
      </c>
      <c r="S166" s="142">
        <v>0</v>
      </c>
      <c r="T166" s="143">
        <f t="shared" si="23"/>
        <v>0</v>
      </c>
      <c r="AR166" s="144" t="s">
        <v>189</v>
      </c>
      <c r="AT166" s="144" t="s">
        <v>119</v>
      </c>
      <c r="AU166" s="144" t="s">
        <v>124</v>
      </c>
      <c r="AY166" s="13" t="s">
        <v>116</v>
      </c>
      <c r="BE166" s="145">
        <f t="shared" si="24"/>
        <v>0</v>
      </c>
      <c r="BF166" s="145">
        <f t="shared" si="25"/>
        <v>0</v>
      </c>
      <c r="BG166" s="145">
        <f t="shared" si="26"/>
        <v>0</v>
      </c>
      <c r="BH166" s="145">
        <f t="shared" si="27"/>
        <v>0</v>
      </c>
      <c r="BI166" s="145">
        <f t="shared" si="28"/>
        <v>0</v>
      </c>
      <c r="BJ166" s="13" t="s">
        <v>124</v>
      </c>
      <c r="BK166" s="145">
        <f t="shared" si="29"/>
        <v>0</v>
      </c>
      <c r="BL166" s="13" t="s">
        <v>189</v>
      </c>
      <c r="BM166" s="144" t="s">
        <v>253</v>
      </c>
    </row>
    <row r="167" spans="2:65" s="1" customFormat="1" ht="24.2" customHeight="1" x14ac:dyDescent="0.2">
      <c r="B167" s="131"/>
      <c r="C167" s="132" t="s">
        <v>254</v>
      </c>
      <c r="D167" s="132" t="s">
        <v>119</v>
      </c>
      <c r="E167" s="133" t="s">
        <v>255</v>
      </c>
      <c r="F167" s="134" t="s">
        <v>256</v>
      </c>
      <c r="G167" s="135" t="s">
        <v>151</v>
      </c>
      <c r="H167" s="136">
        <v>8.4149999999999991</v>
      </c>
      <c r="I167" s="137"/>
      <c r="J167" s="138">
        <f t="shared" si="20"/>
        <v>0</v>
      </c>
      <c r="K167" s="139"/>
      <c r="L167" s="28"/>
      <c r="M167" s="140" t="s">
        <v>1</v>
      </c>
      <c r="N167" s="141" t="s">
        <v>38</v>
      </c>
      <c r="P167" s="142">
        <f t="shared" si="21"/>
        <v>0</v>
      </c>
      <c r="Q167" s="142">
        <v>0</v>
      </c>
      <c r="R167" s="142">
        <f t="shared" si="22"/>
        <v>0</v>
      </c>
      <c r="S167" s="142">
        <v>0</v>
      </c>
      <c r="T167" s="143">
        <f t="shared" si="23"/>
        <v>0</v>
      </c>
      <c r="AR167" s="144" t="s">
        <v>189</v>
      </c>
      <c r="AT167" s="144" t="s">
        <v>119</v>
      </c>
      <c r="AU167" s="144" t="s">
        <v>124</v>
      </c>
      <c r="AY167" s="13" t="s">
        <v>116</v>
      </c>
      <c r="BE167" s="145">
        <f t="shared" si="24"/>
        <v>0</v>
      </c>
      <c r="BF167" s="145">
        <f t="shared" si="25"/>
        <v>0</v>
      </c>
      <c r="BG167" s="145">
        <f t="shared" si="26"/>
        <v>0</v>
      </c>
      <c r="BH167" s="145">
        <f t="shared" si="27"/>
        <v>0</v>
      </c>
      <c r="BI167" s="145">
        <f t="shared" si="28"/>
        <v>0</v>
      </c>
      <c r="BJ167" s="13" t="s">
        <v>124</v>
      </c>
      <c r="BK167" s="145">
        <f t="shared" si="29"/>
        <v>0</v>
      </c>
      <c r="BL167" s="13" t="s">
        <v>189</v>
      </c>
      <c r="BM167" s="144" t="s">
        <v>257</v>
      </c>
    </row>
    <row r="168" spans="2:65" s="11" customFormat="1" ht="22.9" customHeight="1" x14ac:dyDescent="0.2">
      <c r="B168" s="120"/>
      <c r="D168" s="121" t="s">
        <v>71</v>
      </c>
      <c r="E168" s="129" t="s">
        <v>258</v>
      </c>
      <c r="F168" s="129" t="s">
        <v>259</v>
      </c>
      <c r="I168" s="123"/>
      <c r="J168" s="130">
        <f>BK168</f>
        <v>0</v>
      </c>
      <c r="L168" s="120"/>
      <c r="M168" s="124"/>
      <c r="P168" s="125">
        <f>SUM(P169:P173)</f>
        <v>0</v>
      </c>
      <c r="R168" s="125">
        <f>SUM(R169:R173)</f>
        <v>12.810578599999999</v>
      </c>
      <c r="T168" s="126">
        <f>SUM(T169:T173)</f>
        <v>0</v>
      </c>
      <c r="AR168" s="121" t="s">
        <v>124</v>
      </c>
      <c r="AT168" s="127" t="s">
        <v>71</v>
      </c>
      <c r="AU168" s="127" t="s">
        <v>77</v>
      </c>
      <c r="AY168" s="121" t="s">
        <v>116</v>
      </c>
      <c r="BK168" s="128">
        <f>SUM(BK169:BK173)</f>
        <v>0</v>
      </c>
    </row>
    <row r="169" spans="2:65" s="1" customFormat="1" ht="21.75" customHeight="1" x14ac:dyDescent="0.2">
      <c r="B169" s="131"/>
      <c r="C169" s="132" t="s">
        <v>260</v>
      </c>
      <c r="D169" s="132" t="s">
        <v>119</v>
      </c>
      <c r="E169" s="133" t="s">
        <v>261</v>
      </c>
      <c r="F169" s="134" t="s">
        <v>262</v>
      </c>
      <c r="G169" s="135" t="s">
        <v>130</v>
      </c>
      <c r="H169" s="136">
        <v>1220.5</v>
      </c>
      <c r="I169" s="137"/>
      <c r="J169" s="138">
        <f>ROUND(I169*H169,2)</f>
        <v>0</v>
      </c>
      <c r="K169" s="139"/>
      <c r="L169" s="28"/>
      <c r="M169" s="140" t="s">
        <v>1</v>
      </c>
      <c r="N169" s="141" t="s">
        <v>38</v>
      </c>
      <c r="P169" s="142">
        <f>O169*H169</f>
        <v>0</v>
      </c>
      <c r="Q169" s="142">
        <v>1.03E-2</v>
      </c>
      <c r="R169" s="142">
        <f>Q169*H169</f>
        <v>12.571149999999999</v>
      </c>
      <c r="S169" s="142">
        <v>0</v>
      </c>
      <c r="T169" s="143">
        <f>S169*H169</f>
        <v>0</v>
      </c>
      <c r="AR169" s="144" t="s">
        <v>189</v>
      </c>
      <c r="AT169" s="144" t="s">
        <v>119</v>
      </c>
      <c r="AU169" s="144" t="s">
        <v>124</v>
      </c>
      <c r="AY169" s="13" t="s">
        <v>116</v>
      </c>
      <c r="BE169" s="145">
        <f>IF(N169="základná",J169,0)</f>
        <v>0</v>
      </c>
      <c r="BF169" s="145">
        <f>IF(N169="znížená",J169,0)</f>
        <v>0</v>
      </c>
      <c r="BG169" s="145">
        <f>IF(N169="zákl. prenesená",J169,0)</f>
        <v>0</v>
      </c>
      <c r="BH169" s="145">
        <f>IF(N169="zníž. prenesená",J169,0)</f>
        <v>0</v>
      </c>
      <c r="BI169" s="145">
        <f>IF(N169="nulová",J169,0)</f>
        <v>0</v>
      </c>
      <c r="BJ169" s="13" t="s">
        <v>124</v>
      </c>
      <c r="BK169" s="145">
        <f>ROUND(I169*H169,2)</f>
        <v>0</v>
      </c>
      <c r="BL169" s="13" t="s">
        <v>189</v>
      </c>
      <c r="BM169" s="144" t="s">
        <v>263</v>
      </c>
    </row>
    <row r="170" spans="2:65" s="1" customFormat="1" ht="24.2" customHeight="1" x14ac:dyDescent="0.2">
      <c r="B170" s="131"/>
      <c r="C170" s="132" t="s">
        <v>198</v>
      </c>
      <c r="D170" s="132" t="s">
        <v>119</v>
      </c>
      <c r="E170" s="133" t="s">
        <v>264</v>
      </c>
      <c r="F170" s="134" t="s">
        <v>265</v>
      </c>
      <c r="G170" s="135" t="s">
        <v>122</v>
      </c>
      <c r="H170" s="136">
        <v>14</v>
      </c>
      <c r="I170" s="137"/>
      <c r="J170" s="138">
        <f>ROUND(I170*H170,2)</f>
        <v>0</v>
      </c>
      <c r="K170" s="139"/>
      <c r="L170" s="28"/>
      <c r="M170" s="140" t="s">
        <v>1</v>
      </c>
      <c r="N170" s="141" t="s">
        <v>38</v>
      </c>
      <c r="P170" s="142">
        <f>O170*H170</f>
        <v>0</v>
      </c>
      <c r="Q170" s="142">
        <v>5.2599999999999999E-4</v>
      </c>
      <c r="R170" s="142">
        <f>Q170*H170</f>
        <v>7.3639999999999999E-3</v>
      </c>
      <c r="S170" s="142">
        <v>0</v>
      </c>
      <c r="T170" s="143">
        <f>S170*H170</f>
        <v>0</v>
      </c>
      <c r="AR170" s="144" t="s">
        <v>189</v>
      </c>
      <c r="AT170" s="144" t="s">
        <v>119</v>
      </c>
      <c r="AU170" s="144" t="s">
        <v>124</v>
      </c>
      <c r="AY170" s="13" t="s">
        <v>116</v>
      </c>
      <c r="BE170" s="145">
        <f>IF(N170="základná",J170,0)</f>
        <v>0</v>
      </c>
      <c r="BF170" s="145">
        <f>IF(N170="znížená",J170,0)</f>
        <v>0</v>
      </c>
      <c r="BG170" s="145">
        <f>IF(N170="zákl. prenesená",J170,0)</f>
        <v>0</v>
      </c>
      <c r="BH170" s="145">
        <f>IF(N170="zníž. prenesená",J170,0)</f>
        <v>0</v>
      </c>
      <c r="BI170" s="145">
        <f>IF(N170="nulová",J170,0)</f>
        <v>0</v>
      </c>
      <c r="BJ170" s="13" t="s">
        <v>124</v>
      </c>
      <c r="BK170" s="145">
        <f>ROUND(I170*H170,2)</f>
        <v>0</v>
      </c>
      <c r="BL170" s="13" t="s">
        <v>189</v>
      </c>
      <c r="BM170" s="144" t="s">
        <v>266</v>
      </c>
    </row>
    <row r="171" spans="2:65" s="1" customFormat="1" ht="24.2" customHeight="1" x14ac:dyDescent="0.2">
      <c r="B171" s="131"/>
      <c r="C171" s="132" t="s">
        <v>267</v>
      </c>
      <c r="D171" s="132" t="s">
        <v>119</v>
      </c>
      <c r="E171" s="133" t="s">
        <v>268</v>
      </c>
      <c r="F171" s="134" t="s">
        <v>269</v>
      </c>
      <c r="G171" s="135" t="s">
        <v>130</v>
      </c>
      <c r="H171" s="136">
        <v>60</v>
      </c>
      <c r="I171" s="137"/>
      <c r="J171" s="138">
        <f>ROUND(I171*H171,2)</f>
        <v>0</v>
      </c>
      <c r="K171" s="139"/>
      <c r="L171" s="28"/>
      <c r="M171" s="140" t="s">
        <v>1</v>
      </c>
      <c r="N171" s="141" t="s">
        <v>38</v>
      </c>
      <c r="P171" s="142">
        <f>O171*H171</f>
        <v>0</v>
      </c>
      <c r="Q171" s="142">
        <v>3.2237699999999999E-3</v>
      </c>
      <c r="R171" s="142">
        <f>Q171*H171</f>
        <v>0.19342619999999999</v>
      </c>
      <c r="S171" s="142">
        <v>0</v>
      </c>
      <c r="T171" s="143">
        <f>S171*H171</f>
        <v>0</v>
      </c>
      <c r="AR171" s="144" t="s">
        <v>189</v>
      </c>
      <c r="AT171" s="144" t="s">
        <v>119</v>
      </c>
      <c r="AU171" s="144" t="s">
        <v>124</v>
      </c>
      <c r="AY171" s="13" t="s">
        <v>116</v>
      </c>
      <c r="BE171" s="145">
        <f>IF(N171="základná",J171,0)</f>
        <v>0</v>
      </c>
      <c r="BF171" s="145">
        <f>IF(N171="znížená",J171,0)</f>
        <v>0</v>
      </c>
      <c r="BG171" s="145">
        <f>IF(N171="zákl. prenesená",J171,0)</f>
        <v>0</v>
      </c>
      <c r="BH171" s="145">
        <f>IF(N171="zníž. prenesená",J171,0)</f>
        <v>0</v>
      </c>
      <c r="BI171" s="145">
        <f>IF(N171="nulová",J171,0)</f>
        <v>0</v>
      </c>
      <c r="BJ171" s="13" t="s">
        <v>124</v>
      </c>
      <c r="BK171" s="145">
        <f>ROUND(I171*H171,2)</f>
        <v>0</v>
      </c>
      <c r="BL171" s="13" t="s">
        <v>189</v>
      </c>
      <c r="BM171" s="144" t="s">
        <v>270</v>
      </c>
    </row>
    <row r="172" spans="2:65" s="1" customFormat="1" ht="37.9" customHeight="1" x14ac:dyDescent="0.2">
      <c r="B172" s="131"/>
      <c r="C172" s="132" t="s">
        <v>271</v>
      </c>
      <c r="D172" s="132" t="s">
        <v>119</v>
      </c>
      <c r="E172" s="133" t="s">
        <v>272</v>
      </c>
      <c r="F172" s="134" t="s">
        <v>273</v>
      </c>
      <c r="G172" s="135" t="s">
        <v>223</v>
      </c>
      <c r="H172" s="136">
        <v>8</v>
      </c>
      <c r="I172" s="137"/>
      <c r="J172" s="138">
        <f>ROUND(I172*H172,2)</f>
        <v>0</v>
      </c>
      <c r="K172" s="139"/>
      <c r="L172" s="28"/>
      <c r="M172" s="140" t="s">
        <v>1</v>
      </c>
      <c r="N172" s="141" t="s">
        <v>38</v>
      </c>
      <c r="P172" s="142">
        <f>O172*H172</f>
        <v>0</v>
      </c>
      <c r="Q172" s="142">
        <v>4.8298000000000004E-3</v>
      </c>
      <c r="R172" s="142">
        <f>Q172*H172</f>
        <v>3.8638400000000003E-2</v>
      </c>
      <c r="S172" s="142">
        <v>0</v>
      </c>
      <c r="T172" s="143">
        <f>S172*H172</f>
        <v>0</v>
      </c>
      <c r="AR172" s="144" t="s">
        <v>189</v>
      </c>
      <c r="AT172" s="144" t="s">
        <v>119</v>
      </c>
      <c r="AU172" s="144" t="s">
        <v>124</v>
      </c>
      <c r="AY172" s="13" t="s">
        <v>116</v>
      </c>
      <c r="BE172" s="145">
        <f>IF(N172="základná",J172,0)</f>
        <v>0</v>
      </c>
      <c r="BF172" s="145">
        <f>IF(N172="znížená",J172,0)</f>
        <v>0</v>
      </c>
      <c r="BG172" s="145">
        <f>IF(N172="zákl. prenesená",J172,0)</f>
        <v>0</v>
      </c>
      <c r="BH172" s="145">
        <f>IF(N172="zníž. prenesená",J172,0)</f>
        <v>0</v>
      </c>
      <c r="BI172" s="145">
        <f>IF(N172="nulová",J172,0)</f>
        <v>0</v>
      </c>
      <c r="BJ172" s="13" t="s">
        <v>124</v>
      </c>
      <c r="BK172" s="145">
        <f>ROUND(I172*H172,2)</f>
        <v>0</v>
      </c>
      <c r="BL172" s="13" t="s">
        <v>189</v>
      </c>
      <c r="BM172" s="144" t="s">
        <v>274</v>
      </c>
    </row>
    <row r="173" spans="2:65" s="1" customFormat="1" ht="24.2" customHeight="1" x14ac:dyDescent="0.2">
      <c r="B173" s="131"/>
      <c r="C173" s="132" t="s">
        <v>275</v>
      </c>
      <c r="D173" s="132" t="s">
        <v>119</v>
      </c>
      <c r="E173" s="133" t="s">
        <v>276</v>
      </c>
      <c r="F173" s="134" t="s">
        <v>277</v>
      </c>
      <c r="G173" s="135" t="s">
        <v>151</v>
      </c>
      <c r="H173" s="136">
        <v>12.81</v>
      </c>
      <c r="I173" s="137"/>
      <c r="J173" s="138">
        <f>ROUND(I173*H173,2)</f>
        <v>0</v>
      </c>
      <c r="K173" s="139"/>
      <c r="L173" s="28"/>
      <c r="M173" s="140" t="s">
        <v>1</v>
      </c>
      <c r="N173" s="141" t="s">
        <v>38</v>
      </c>
      <c r="P173" s="142">
        <f>O173*H173</f>
        <v>0</v>
      </c>
      <c r="Q173" s="142">
        <v>0</v>
      </c>
      <c r="R173" s="142">
        <f>Q173*H173</f>
        <v>0</v>
      </c>
      <c r="S173" s="142">
        <v>0</v>
      </c>
      <c r="T173" s="143">
        <f>S173*H173</f>
        <v>0</v>
      </c>
      <c r="AR173" s="144" t="s">
        <v>189</v>
      </c>
      <c r="AT173" s="144" t="s">
        <v>119</v>
      </c>
      <c r="AU173" s="144" t="s">
        <v>124</v>
      </c>
      <c r="AY173" s="13" t="s">
        <v>116</v>
      </c>
      <c r="BE173" s="145">
        <f>IF(N173="základná",J173,0)</f>
        <v>0</v>
      </c>
      <c r="BF173" s="145">
        <f>IF(N173="znížená",J173,0)</f>
        <v>0</v>
      </c>
      <c r="BG173" s="145">
        <f>IF(N173="zákl. prenesená",J173,0)</f>
        <v>0</v>
      </c>
      <c r="BH173" s="145">
        <f>IF(N173="zníž. prenesená",J173,0)</f>
        <v>0</v>
      </c>
      <c r="BI173" s="145">
        <f>IF(N173="nulová",J173,0)</f>
        <v>0</v>
      </c>
      <c r="BJ173" s="13" t="s">
        <v>124</v>
      </c>
      <c r="BK173" s="145">
        <f>ROUND(I173*H173,2)</f>
        <v>0</v>
      </c>
      <c r="BL173" s="13" t="s">
        <v>189</v>
      </c>
      <c r="BM173" s="144" t="s">
        <v>278</v>
      </c>
    </row>
    <row r="174" spans="2:65" s="11" customFormat="1" ht="22.9" customHeight="1" x14ac:dyDescent="0.2">
      <c r="B174" s="120"/>
      <c r="D174" s="121" t="s">
        <v>71</v>
      </c>
      <c r="E174" s="129" t="s">
        <v>279</v>
      </c>
      <c r="F174" s="129" t="s">
        <v>280</v>
      </c>
      <c r="I174" s="123"/>
      <c r="J174" s="130">
        <f>BK174</f>
        <v>0</v>
      </c>
      <c r="L174" s="120"/>
      <c r="M174" s="124"/>
      <c r="P174" s="125">
        <f>P175</f>
        <v>0</v>
      </c>
      <c r="R174" s="125">
        <f>R175</f>
        <v>0</v>
      </c>
      <c r="T174" s="126">
        <f>T175</f>
        <v>61.025000000000006</v>
      </c>
      <c r="AR174" s="121" t="s">
        <v>124</v>
      </c>
      <c r="AT174" s="127" t="s">
        <v>71</v>
      </c>
      <c r="AU174" s="127" t="s">
        <v>77</v>
      </c>
      <c r="AY174" s="121" t="s">
        <v>116</v>
      </c>
      <c r="BK174" s="128">
        <f>BK175</f>
        <v>0</v>
      </c>
    </row>
    <row r="175" spans="2:65" s="1" customFormat="1" ht="37.9" customHeight="1" x14ac:dyDescent="0.2">
      <c r="B175" s="131"/>
      <c r="C175" s="132" t="s">
        <v>281</v>
      </c>
      <c r="D175" s="132" t="s">
        <v>119</v>
      </c>
      <c r="E175" s="133" t="s">
        <v>282</v>
      </c>
      <c r="F175" s="134" t="s">
        <v>283</v>
      </c>
      <c r="G175" s="135" t="s">
        <v>130</v>
      </c>
      <c r="H175" s="136">
        <v>1220.5</v>
      </c>
      <c r="I175" s="137"/>
      <c r="J175" s="138">
        <f>ROUND(I175*H175,2)</f>
        <v>0</v>
      </c>
      <c r="K175" s="139"/>
      <c r="L175" s="28"/>
      <c r="M175" s="140" t="s">
        <v>1</v>
      </c>
      <c r="N175" s="141" t="s">
        <v>38</v>
      </c>
      <c r="P175" s="142">
        <f>O175*H175</f>
        <v>0</v>
      </c>
      <c r="Q175" s="142">
        <v>0</v>
      </c>
      <c r="R175" s="142">
        <f>Q175*H175</f>
        <v>0</v>
      </c>
      <c r="S175" s="142">
        <v>0.05</v>
      </c>
      <c r="T175" s="143">
        <f>S175*H175</f>
        <v>61.025000000000006</v>
      </c>
      <c r="AR175" s="144" t="s">
        <v>189</v>
      </c>
      <c r="AT175" s="144" t="s">
        <v>119</v>
      </c>
      <c r="AU175" s="144" t="s">
        <v>124</v>
      </c>
      <c r="AY175" s="13" t="s">
        <v>116</v>
      </c>
      <c r="BE175" s="145">
        <f>IF(N175="základná",J175,0)</f>
        <v>0</v>
      </c>
      <c r="BF175" s="145">
        <f>IF(N175="znížená",J175,0)</f>
        <v>0</v>
      </c>
      <c r="BG175" s="145">
        <f>IF(N175="zákl. prenesená",J175,0)</f>
        <v>0</v>
      </c>
      <c r="BH175" s="145">
        <f>IF(N175="zníž. prenesená",J175,0)</f>
        <v>0</v>
      </c>
      <c r="BI175" s="145">
        <f>IF(N175="nulová",J175,0)</f>
        <v>0</v>
      </c>
      <c r="BJ175" s="13" t="s">
        <v>124</v>
      </c>
      <c r="BK175" s="145">
        <f>ROUND(I175*H175,2)</f>
        <v>0</v>
      </c>
      <c r="BL175" s="13" t="s">
        <v>189</v>
      </c>
      <c r="BM175" s="144" t="s">
        <v>284</v>
      </c>
    </row>
    <row r="176" spans="2:65" s="11" customFormat="1" ht="22.9" customHeight="1" x14ac:dyDescent="0.2">
      <c r="B176" s="120"/>
      <c r="D176" s="121" t="s">
        <v>71</v>
      </c>
      <c r="E176" s="129" t="s">
        <v>285</v>
      </c>
      <c r="F176" s="129" t="s">
        <v>286</v>
      </c>
      <c r="I176" s="123"/>
      <c r="J176" s="130">
        <f>BK176</f>
        <v>0</v>
      </c>
      <c r="L176" s="120"/>
      <c r="M176" s="124"/>
      <c r="P176" s="125">
        <f>SUM(P177:P178)</f>
        <v>0</v>
      </c>
      <c r="R176" s="125">
        <f>SUM(R177:R178)</f>
        <v>7.1400000000000005E-3</v>
      </c>
      <c r="T176" s="126">
        <f>SUM(T177:T178)</f>
        <v>0</v>
      </c>
      <c r="AR176" s="121" t="s">
        <v>124</v>
      </c>
      <c r="AT176" s="127" t="s">
        <v>71</v>
      </c>
      <c r="AU176" s="127" t="s">
        <v>77</v>
      </c>
      <c r="AY176" s="121" t="s">
        <v>116</v>
      </c>
      <c r="BK176" s="128">
        <f>SUM(BK177:BK178)</f>
        <v>0</v>
      </c>
    </row>
    <row r="177" spans="2:65" s="1" customFormat="1" ht="24.2" customHeight="1" x14ac:dyDescent="0.2">
      <c r="B177" s="131"/>
      <c r="C177" s="132" t="s">
        <v>287</v>
      </c>
      <c r="D177" s="132" t="s">
        <v>119</v>
      </c>
      <c r="E177" s="133" t="s">
        <v>288</v>
      </c>
      <c r="F177" s="134" t="s">
        <v>289</v>
      </c>
      <c r="G177" s="135" t="s">
        <v>122</v>
      </c>
      <c r="H177" s="136">
        <v>3</v>
      </c>
      <c r="I177" s="137"/>
      <c r="J177" s="138">
        <f>ROUND(I177*H177,2)</f>
        <v>0</v>
      </c>
      <c r="K177" s="139"/>
      <c r="L177" s="28"/>
      <c r="M177" s="140" t="s">
        <v>1</v>
      </c>
      <c r="N177" s="141" t="s">
        <v>38</v>
      </c>
      <c r="P177" s="142">
        <f>O177*H177</f>
        <v>0</v>
      </c>
      <c r="Q177" s="142">
        <v>5.1000000000000004E-4</v>
      </c>
      <c r="R177" s="142">
        <f>Q177*H177</f>
        <v>1.5300000000000001E-3</v>
      </c>
      <c r="S177" s="142">
        <v>0</v>
      </c>
      <c r="T177" s="143">
        <f>S177*H177</f>
        <v>0</v>
      </c>
      <c r="AR177" s="144" t="s">
        <v>189</v>
      </c>
      <c r="AT177" s="144" t="s">
        <v>119</v>
      </c>
      <c r="AU177" s="144" t="s">
        <v>124</v>
      </c>
      <c r="AY177" s="13" t="s">
        <v>116</v>
      </c>
      <c r="BE177" s="145">
        <f>IF(N177="základná",J177,0)</f>
        <v>0</v>
      </c>
      <c r="BF177" s="145">
        <f>IF(N177="znížená",J177,0)</f>
        <v>0</v>
      </c>
      <c r="BG177" s="145">
        <f>IF(N177="zákl. prenesená",J177,0)</f>
        <v>0</v>
      </c>
      <c r="BH177" s="145">
        <f>IF(N177="zníž. prenesená",J177,0)</f>
        <v>0</v>
      </c>
      <c r="BI177" s="145">
        <f>IF(N177="nulová",J177,0)</f>
        <v>0</v>
      </c>
      <c r="BJ177" s="13" t="s">
        <v>124</v>
      </c>
      <c r="BK177" s="145">
        <f>ROUND(I177*H177,2)</f>
        <v>0</v>
      </c>
      <c r="BL177" s="13" t="s">
        <v>189</v>
      </c>
      <c r="BM177" s="144" t="s">
        <v>290</v>
      </c>
    </row>
    <row r="178" spans="2:65" s="1" customFormat="1" ht="24.2" customHeight="1" x14ac:dyDescent="0.2">
      <c r="B178" s="131"/>
      <c r="C178" s="132" t="s">
        <v>291</v>
      </c>
      <c r="D178" s="132" t="s">
        <v>119</v>
      </c>
      <c r="E178" s="133" t="s">
        <v>292</v>
      </c>
      <c r="F178" s="134" t="s">
        <v>293</v>
      </c>
      <c r="G178" s="135" t="s">
        <v>122</v>
      </c>
      <c r="H178" s="136">
        <v>11</v>
      </c>
      <c r="I178" s="137"/>
      <c r="J178" s="138">
        <f>ROUND(I178*H178,2)</f>
        <v>0</v>
      </c>
      <c r="K178" s="139"/>
      <c r="L178" s="28"/>
      <c r="M178" s="140" t="s">
        <v>1</v>
      </c>
      <c r="N178" s="141" t="s">
        <v>38</v>
      </c>
      <c r="P178" s="142">
        <f>O178*H178</f>
        <v>0</v>
      </c>
      <c r="Q178" s="142">
        <v>5.1000000000000004E-4</v>
      </c>
      <c r="R178" s="142">
        <f>Q178*H178</f>
        <v>5.6100000000000004E-3</v>
      </c>
      <c r="S178" s="142">
        <v>0</v>
      </c>
      <c r="T178" s="143">
        <f>S178*H178</f>
        <v>0</v>
      </c>
      <c r="AR178" s="144" t="s">
        <v>189</v>
      </c>
      <c r="AT178" s="144" t="s">
        <v>119</v>
      </c>
      <c r="AU178" s="144" t="s">
        <v>124</v>
      </c>
      <c r="AY178" s="13" t="s">
        <v>116</v>
      </c>
      <c r="BE178" s="145">
        <f>IF(N178="základná",J178,0)</f>
        <v>0</v>
      </c>
      <c r="BF178" s="145">
        <f>IF(N178="znížená",J178,0)</f>
        <v>0</v>
      </c>
      <c r="BG178" s="145">
        <f>IF(N178="zákl. prenesená",J178,0)</f>
        <v>0</v>
      </c>
      <c r="BH178" s="145">
        <f>IF(N178="zníž. prenesená",J178,0)</f>
        <v>0</v>
      </c>
      <c r="BI178" s="145">
        <f>IF(N178="nulová",J178,0)</f>
        <v>0</v>
      </c>
      <c r="BJ178" s="13" t="s">
        <v>124</v>
      </c>
      <c r="BK178" s="145">
        <f>ROUND(I178*H178,2)</f>
        <v>0</v>
      </c>
      <c r="BL178" s="13" t="s">
        <v>189</v>
      </c>
      <c r="BM178" s="144" t="s">
        <v>294</v>
      </c>
    </row>
    <row r="179" spans="2:65" s="11" customFormat="1" ht="22.9" customHeight="1" x14ac:dyDescent="0.2">
      <c r="B179" s="120"/>
      <c r="D179" s="121" t="s">
        <v>71</v>
      </c>
      <c r="E179" s="129" t="s">
        <v>295</v>
      </c>
      <c r="F179" s="129" t="s">
        <v>296</v>
      </c>
      <c r="I179" s="123"/>
      <c r="J179" s="130">
        <f>BK179</f>
        <v>0</v>
      </c>
      <c r="L179" s="120"/>
      <c r="M179" s="124"/>
      <c r="P179" s="125">
        <f>P180</f>
        <v>0</v>
      </c>
      <c r="R179" s="125">
        <f>R180</f>
        <v>0</v>
      </c>
      <c r="T179" s="126">
        <f>T180</f>
        <v>0</v>
      </c>
      <c r="AR179" s="121" t="s">
        <v>124</v>
      </c>
      <c r="AT179" s="127" t="s">
        <v>71</v>
      </c>
      <c r="AU179" s="127" t="s">
        <v>77</v>
      </c>
      <c r="AY179" s="121" t="s">
        <v>116</v>
      </c>
      <c r="BK179" s="128">
        <f>BK180</f>
        <v>0</v>
      </c>
    </row>
    <row r="180" spans="2:65" s="1" customFormat="1" ht="16.5" customHeight="1" x14ac:dyDescent="0.2">
      <c r="B180" s="131"/>
      <c r="C180" s="132" t="s">
        <v>297</v>
      </c>
      <c r="D180" s="132" t="s">
        <v>119</v>
      </c>
      <c r="E180" s="133" t="s">
        <v>298</v>
      </c>
      <c r="F180" s="134" t="s">
        <v>299</v>
      </c>
      <c r="G180" s="135" t="s">
        <v>122</v>
      </c>
      <c r="H180" s="136">
        <v>2</v>
      </c>
      <c r="I180" s="137"/>
      <c r="J180" s="138">
        <f>ROUND(I180*H180,2)</f>
        <v>0</v>
      </c>
      <c r="K180" s="139"/>
      <c r="L180" s="28"/>
      <c r="M180" s="140" t="s">
        <v>1</v>
      </c>
      <c r="N180" s="141" t="s">
        <v>38</v>
      </c>
      <c r="P180" s="142">
        <f>O180*H180</f>
        <v>0</v>
      </c>
      <c r="Q180" s="142">
        <v>0</v>
      </c>
      <c r="R180" s="142">
        <f>Q180*H180</f>
        <v>0</v>
      </c>
      <c r="S180" s="142">
        <v>0</v>
      </c>
      <c r="T180" s="143">
        <f>S180*H180</f>
        <v>0</v>
      </c>
      <c r="AR180" s="144" t="s">
        <v>189</v>
      </c>
      <c r="AT180" s="144" t="s">
        <v>119</v>
      </c>
      <c r="AU180" s="144" t="s">
        <v>124</v>
      </c>
      <c r="AY180" s="13" t="s">
        <v>116</v>
      </c>
      <c r="BE180" s="145">
        <f>IF(N180="základná",J180,0)</f>
        <v>0</v>
      </c>
      <c r="BF180" s="145">
        <f>IF(N180="znížená",J180,0)</f>
        <v>0</v>
      </c>
      <c r="BG180" s="145">
        <f>IF(N180="zákl. prenesená",J180,0)</f>
        <v>0</v>
      </c>
      <c r="BH180" s="145">
        <f>IF(N180="zníž. prenesená",J180,0)</f>
        <v>0</v>
      </c>
      <c r="BI180" s="145">
        <f>IF(N180="nulová",J180,0)</f>
        <v>0</v>
      </c>
      <c r="BJ180" s="13" t="s">
        <v>124</v>
      </c>
      <c r="BK180" s="145">
        <f>ROUND(I180*H180,2)</f>
        <v>0</v>
      </c>
      <c r="BL180" s="13" t="s">
        <v>189</v>
      </c>
      <c r="BM180" s="144" t="s">
        <v>300</v>
      </c>
    </row>
    <row r="181" spans="2:65" s="11" customFormat="1" ht="22.9" customHeight="1" x14ac:dyDescent="0.2">
      <c r="B181" s="120"/>
      <c r="D181" s="121" t="s">
        <v>71</v>
      </c>
      <c r="E181" s="129" t="s">
        <v>301</v>
      </c>
      <c r="F181" s="129" t="s">
        <v>302</v>
      </c>
      <c r="I181" s="123"/>
      <c r="J181" s="130">
        <f>BK181</f>
        <v>0</v>
      </c>
      <c r="L181" s="120"/>
      <c r="M181" s="124"/>
      <c r="P181" s="125">
        <f>P182</f>
        <v>0</v>
      </c>
      <c r="R181" s="125">
        <f>R182</f>
        <v>2.0000000000000002E-5</v>
      </c>
      <c r="T181" s="126">
        <f>T182</f>
        <v>0</v>
      </c>
      <c r="AR181" s="121" t="s">
        <v>124</v>
      </c>
      <c r="AT181" s="127" t="s">
        <v>71</v>
      </c>
      <c r="AU181" s="127" t="s">
        <v>77</v>
      </c>
      <c r="AY181" s="121" t="s">
        <v>116</v>
      </c>
      <c r="BK181" s="128">
        <f>BK182</f>
        <v>0</v>
      </c>
    </row>
    <row r="182" spans="2:65" s="1" customFormat="1" ht="37.9" customHeight="1" x14ac:dyDescent="0.2">
      <c r="B182" s="131"/>
      <c r="C182" s="132" t="s">
        <v>303</v>
      </c>
      <c r="D182" s="132" t="s">
        <v>119</v>
      </c>
      <c r="E182" s="133" t="s">
        <v>304</v>
      </c>
      <c r="F182" s="134" t="s">
        <v>305</v>
      </c>
      <c r="G182" s="135" t="s">
        <v>216</v>
      </c>
      <c r="H182" s="136">
        <v>1</v>
      </c>
      <c r="I182" s="137"/>
      <c r="J182" s="138">
        <f>ROUND(I182*H182,2)</f>
        <v>0</v>
      </c>
      <c r="K182" s="139"/>
      <c r="L182" s="28"/>
      <c r="M182" s="140" t="s">
        <v>1</v>
      </c>
      <c r="N182" s="141" t="s">
        <v>38</v>
      </c>
      <c r="P182" s="142">
        <f>O182*H182</f>
        <v>0</v>
      </c>
      <c r="Q182" s="142">
        <v>2.0000000000000002E-5</v>
      </c>
      <c r="R182" s="142">
        <f>Q182*H182</f>
        <v>2.0000000000000002E-5</v>
      </c>
      <c r="S182" s="142">
        <v>0</v>
      </c>
      <c r="T182" s="143">
        <f>S182*H182</f>
        <v>0</v>
      </c>
      <c r="AR182" s="144" t="s">
        <v>189</v>
      </c>
      <c r="AT182" s="144" t="s">
        <v>119</v>
      </c>
      <c r="AU182" s="144" t="s">
        <v>124</v>
      </c>
      <c r="AY182" s="13" t="s">
        <v>116</v>
      </c>
      <c r="BE182" s="145">
        <f>IF(N182="základná",J182,0)</f>
        <v>0</v>
      </c>
      <c r="BF182" s="145">
        <f>IF(N182="znížená",J182,0)</f>
        <v>0</v>
      </c>
      <c r="BG182" s="145">
        <f>IF(N182="zákl. prenesená",J182,0)</f>
        <v>0</v>
      </c>
      <c r="BH182" s="145">
        <f>IF(N182="zníž. prenesená",J182,0)</f>
        <v>0</v>
      </c>
      <c r="BI182" s="145">
        <f>IF(N182="nulová",J182,0)</f>
        <v>0</v>
      </c>
      <c r="BJ182" s="13" t="s">
        <v>124</v>
      </c>
      <c r="BK182" s="145">
        <f>ROUND(I182*H182,2)</f>
        <v>0</v>
      </c>
      <c r="BL182" s="13" t="s">
        <v>189</v>
      </c>
      <c r="BM182" s="144" t="s">
        <v>306</v>
      </c>
    </row>
    <row r="183" spans="2:65" s="11" customFormat="1" ht="25.9" customHeight="1" x14ac:dyDescent="0.2">
      <c r="B183" s="120"/>
      <c r="D183" s="121" t="s">
        <v>71</v>
      </c>
      <c r="E183" s="122" t="s">
        <v>195</v>
      </c>
      <c r="F183" s="122" t="s">
        <v>307</v>
      </c>
      <c r="I183" s="123"/>
      <c r="J183" s="110">
        <f>BK183</f>
        <v>0</v>
      </c>
      <c r="L183" s="120"/>
      <c r="M183" s="124"/>
      <c r="P183" s="125">
        <f>P184</f>
        <v>0</v>
      </c>
      <c r="R183" s="125">
        <f>R184</f>
        <v>0</v>
      </c>
      <c r="T183" s="126">
        <f>T184</f>
        <v>6.3000000000000003E-4</v>
      </c>
      <c r="AR183" s="121" t="s">
        <v>117</v>
      </c>
      <c r="AT183" s="127" t="s">
        <v>71</v>
      </c>
      <c r="AU183" s="127" t="s">
        <v>72</v>
      </c>
      <c r="AY183" s="121" t="s">
        <v>116</v>
      </c>
      <c r="BK183" s="128">
        <f>BK184</f>
        <v>0</v>
      </c>
    </row>
    <row r="184" spans="2:65" s="11" customFormat="1" ht="22.9" customHeight="1" x14ac:dyDescent="0.2">
      <c r="B184" s="120"/>
      <c r="D184" s="121" t="s">
        <v>71</v>
      </c>
      <c r="E184" s="129" t="s">
        <v>308</v>
      </c>
      <c r="F184" s="129" t="s">
        <v>309</v>
      </c>
      <c r="I184" s="123"/>
      <c r="J184" s="130">
        <f>BK184</f>
        <v>0</v>
      </c>
      <c r="L184" s="120"/>
      <c r="M184" s="124"/>
      <c r="P184" s="125">
        <f>SUM(P185:P187)</f>
        <v>0</v>
      </c>
      <c r="R184" s="125">
        <f>SUM(R185:R187)</f>
        <v>0</v>
      </c>
      <c r="T184" s="126">
        <f>SUM(T185:T187)</f>
        <v>6.3000000000000003E-4</v>
      </c>
      <c r="AR184" s="121" t="s">
        <v>117</v>
      </c>
      <c r="AT184" s="127" t="s">
        <v>71</v>
      </c>
      <c r="AU184" s="127" t="s">
        <v>77</v>
      </c>
      <c r="AY184" s="121" t="s">
        <v>116</v>
      </c>
      <c r="BK184" s="128">
        <f>SUM(BK185:BK187)</f>
        <v>0</v>
      </c>
    </row>
    <row r="185" spans="2:65" s="1" customFormat="1" ht="21.75" customHeight="1" x14ac:dyDescent="0.2">
      <c r="B185" s="131"/>
      <c r="C185" s="132" t="s">
        <v>310</v>
      </c>
      <c r="D185" s="132" t="s">
        <v>119</v>
      </c>
      <c r="E185" s="133" t="s">
        <v>311</v>
      </c>
      <c r="F185" s="134" t="s">
        <v>312</v>
      </c>
      <c r="G185" s="135" t="s">
        <v>216</v>
      </c>
      <c r="H185" s="136">
        <v>1</v>
      </c>
      <c r="I185" s="137"/>
      <c r="J185" s="138">
        <f>ROUND(I185*H185,2)</f>
        <v>0</v>
      </c>
      <c r="K185" s="139"/>
      <c r="L185" s="28"/>
      <c r="M185" s="140" t="s">
        <v>1</v>
      </c>
      <c r="N185" s="141" t="s">
        <v>38</v>
      </c>
      <c r="P185" s="142">
        <f>O185*H185</f>
        <v>0</v>
      </c>
      <c r="Q185" s="142">
        <v>0</v>
      </c>
      <c r="R185" s="142">
        <f>Q185*H185</f>
        <v>0</v>
      </c>
      <c r="S185" s="142">
        <v>0</v>
      </c>
      <c r="T185" s="143">
        <f>S185*H185</f>
        <v>0</v>
      </c>
      <c r="AR185" s="144" t="s">
        <v>123</v>
      </c>
      <c r="AT185" s="144" t="s">
        <v>119</v>
      </c>
      <c r="AU185" s="144" t="s">
        <v>124</v>
      </c>
      <c r="AY185" s="13" t="s">
        <v>116</v>
      </c>
      <c r="BE185" s="145">
        <f>IF(N185="základná",J185,0)</f>
        <v>0</v>
      </c>
      <c r="BF185" s="145">
        <f>IF(N185="znížená",J185,0)</f>
        <v>0</v>
      </c>
      <c r="BG185" s="145">
        <f>IF(N185="zákl. prenesená",J185,0)</f>
        <v>0</v>
      </c>
      <c r="BH185" s="145">
        <f>IF(N185="zníž. prenesená",J185,0)</f>
        <v>0</v>
      </c>
      <c r="BI185" s="145">
        <f>IF(N185="nulová",J185,0)</f>
        <v>0</v>
      </c>
      <c r="BJ185" s="13" t="s">
        <v>124</v>
      </c>
      <c r="BK185" s="145">
        <f>ROUND(I185*H185,2)</f>
        <v>0</v>
      </c>
      <c r="BL185" s="13" t="s">
        <v>123</v>
      </c>
      <c r="BM185" s="144" t="s">
        <v>313</v>
      </c>
    </row>
    <row r="186" spans="2:65" s="1" customFormat="1" ht="16.5" customHeight="1" x14ac:dyDescent="0.2">
      <c r="B186" s="131"/>
      <c r="C186" s="132" t="s">
        <v>314</v>
      </c>
      <c r="D186" s="132" t="s">
        <v>119</v>
      </c>
      <c r="E186" s="133" t="s">
        <v>315</v>
      </c>
      <c r="F186" s="134" t="s">
        <v>316</v>
      </c>
      <c r="G186" s="135" t="s">
        <v>216</v>
      </c>
      <c r="H186" s="136">
        <v>1</v>
      </c>
      <c r="I186" s="137"/>
      <c r="J186" s="138">
        <f>ROUND(I186*H186,2)</f>
        <v>0</v>
      </c>
      <c r="K186" s="139"/>
      <c r="L186" s="28"/>
      <c r="M186" s="140" t="s">
        <v>1</v>
      </c>
      <c r="N186" s="141" t="s">
        <v>38</v>
      </c>
      <c r="P186" s="142">
        <f>O186*H186</f>
        <v>0</v>
      </c>
      <c r="Q186" s="142">
        <v>0</v>
      </c>
      <c r="R186" s="142">
        <f>Q186*H186</f>
        <v>0</v>
      </c>
      <c r="S186" s="142">
        <v>0</v>
      </c>
      <c r="T186" s="143">
        <f>S186*H186</f>
        <v>0</v>
      </c>
      <c r="AR186" s="144" t="s">
        <v>189</v>
      </c>
      <c r="AT186" s="144" t="s">
        <v>119</v>
      </c>
      <c r="AU186" s="144" t="s">
        <v>124</v>
      </c>
      <c r="AY186" s="13" t="s">
        <v>116</v>
      </c>
      <c r="BE186" s="145">
        <f>IF(N186="základná",J186,0)</f>
        <v>0</v>
      </c>
      <c r="BF186" s="145">
        <f>IF(N186="znížená",J186,0)</f>
        <v>0</v>
      </c>
      <c r="BG186" s="145">
        <f>IF(N186="zákl. prenesená",J186,0)</f>
        <v>0</v>
      </c>
      <c r="BH186" s="145">
        <f>IF(N186="zníž. prenesená",J186,0)</f>
        <v>0</v>
      </c>
      <c r="BI186" s="145">
        <f>IF(N186="nulová",J186,0)</f>
        <v>0</v>
      </c>
      <c r="BJ186" s="13" t="s">
        <v>124</v>
      </c>
      <c r="BK186" s="145">
        <f>ROUND(I186*H186,2)</f>
        <v>0</v>
      </c>
      <c r="BL186" s="13" t="s">
        <v>189</v>
      </c>
      <c r="BM186" s="144" t="s">
        <v>317</v>
      </c>
    </row>
    <row r="187" spans="2:65" s="1" customFormat="1" ht="16.5" customHeight="1" x14ac:dyDescent="0.2">
      <c r="B187" s="131"/>
      <c r="C187" s="132" t="s">
        <v>318</v>
      </c>
      <c r="D187" s="132" t="s">
        <v>119</v>
      </c>
      <c r="E187" s="133" t="s">
        <v>319</v>
      </c>
      <c r="F187" s="134" t="s">
        <v>320</v>
      </c>
      <c r="G187" s="135" t="s">
        <v>216</v>
      </c>
      <c r="H187" s="136">
        <v>1</v>
      </c>
      <c r="I187" s="137"/>
      <c r="J187" s="138">
        <f>ROUND(I187*H187,2)</f>
        <v>0</v>
      </c>
      <c r="K187" s="139"/>
      <c r="L187" s="28"/>
      <c r="M187" s="140" t="s">
        <v>1</v>
      </c>
      <c r="N187" s="141" t="s">
        <v>38</v>
      </c>
      <c r="P187" s="142">
        <f>O187*H187</f>
        <v>0</v>
      </c>
      <c r="Q187" s="142">
        <v>0</v>
      </c>
      <c r="R187" s="142">
        <f>Q187*H187</f>
        <v>0</v>
      </c>
      <c r="S187" s="142">
        <v>6.3000000000000003E-4</v>
      </c>
      <c r="T187" s="143">
        <f>S187*H187</f>
        <v>6.3000000000000003E-4</v>
      </c>
      <c r="AR187" s="144" t="s">
        <v>123</v>
      </c>
      <c r="AT187" s="144" t="s">
        <v>119</v>
      </c>
      <c r="AU187" s="144" t="s">
        <v>124</v>
      </c>
      <c r="AY187" s="13" t="s">
        <v>116</v>
      </c>
      <c r="BE187" s="145">
        <f>IF(N187="základná",J187,0)</f>
        <v>0</v>
      </c>
      <c r="BF187" s="145">
        <f>IF(N187="znížená",J187,0)</f>
        <v>0</v>
      </c>
      <c r="BG187" s="145">
        <f>IF(N187="zákl. prenesená",J187,0)</f>
        <v>0</v>
      </c>
      <c r="BH187" s="145">
        <f>IF(N187="zníž. prenesená",J187,0)</f>
        <v>0</v>
      </c>
      <c r="BI187" s="145">
        <f>IF(N187="nulová",J187,0)</f>
        <v>0</v>
      </c>
      <c r="BJ187" s="13" t="s">
        <v>124</v>
      </c>
      <c r="BK187" s="145">
        <f>ROUND(I187*H187,2)</f>
        <v>0</v>
      </c>
      <c r="BL187" s="13" t="s">
        <v>123</v>
      </c>
      <c r="BM187" s="144" t="s">
        <v>321</v>
      </c>
    </row>
    <row r="188" spans="2:65" s="11" customFormat="1" ht="25.9" customHeight="1" x14ac:dyDescent="0.2">
      <c r="B188" s="120"/>
      <c r="D188" s="121" t="s">
        <v>71</v>
      </c>
      <c r="E188" s="122" t="s">
        <v>322</v>
      </c>
      <c r="F188" s="122" t="s">
        <v>323</v>
      </c>
      <c r="I188" s="123"/>
      <c r="J188" s="110">
        <f>BK188</f>
        <v>0</v>
      </c>
      <c r="L188" s="120"/>
      <c r="M188" s="124"/>
      <c r="P188" s="125">
        <f>P189</f>
        <v>0</v>
      </c>
      <c r="R188" s="125">
        <f>R189</f>
        <v>0</v>
      </c>
      <c r="T188" s="126">
        <f>T189</f>
        <v>0</v>
      </c>
      <c r="AR188" s="121" t="s">
        <v>139</v>
      </c>
      <c r="AT188" s="127" t="s">
        <v>71</v>
      </c>
      <c r="AU188" s="127" t="s">
        <v>72</v>
      </c>
      <c r="AY188" s="121" t="s">
        <v>116</v>
      </c>
      <c r="BK188" s="128">
        <f>BK189</f>
        <v>0</v>
      </c>
    </row>
    <row r="189" spans="2:65" s="1" customFormat="1" ht="16.5" customHeight="1" x14ac:dyDescent="0.2">
      <c r="B189" s="131"/>
      <c r="C189" s="132" t="s">
        <v>324</v>
      </c>
      <c r="D189" s="132" t="s">
        <v>119</v>
      </c>
      <c r="E189" s="133" t="s">
        <v>325</v>
      </c>
      <c r="F189" s="134" t="s">
        <v>326</v>
      </c>
      <c r="G189" s="135" t="s">
        <v>327</v>
      </c>
      <c r="H189" s="136">
        <v>1</v>
      </c>
      <c r="I189" s="137"/>
      <c r="J189" s="138">
        <f>ROUND(I189*H189,2)</f>
        <v>0</v>
      </c>
      <c r="K189" s="139"/>
      <c r="L189" s="28"/>
      <c r="M189" s="140" t="s">
        <v>1</v>
      </c>
      <c r="N189" s="141" t="s">
        <v>38</v>
      </c>
      <c r="P189" s="142">
        <f>O189*H189</f>
        <v>0</v>
      </c>
      <c r="Q189" s="142">
        <v>0</v>
      </c>
      <c r="R189" s="142">
        <f>Q189*H189</f>
        <v>0</v>
      </c>
      <c r="S189" s="142">
        <v>0</v>
      </c>
      <c r="T189" s="143">
        <f>S189*H189</f>
        <v>0</v>
      </c>
      <c r="AR189" s="144" t="s">
        <v>328</v>
      </c>
      <c r="AT189" s="144" t="s">
        <v>119</v>
      </c>
      <c r="AU189" s="144" t="s">
        <v>77</v>
      </c>
      <c r="AY189" s="13" t="s">
        <v>116</v>
      </c>
      <c r="BE189" s="145">
        <f>IF(N189="základná",J189,0)</f>
        <v>0</v>
      </c>
      <c r="BF189" s="145">
        <f>IF(N189="znížená",J189,0)</f>
        <v>0</v>
      </c>
      <c r="BG189" s="145">
        <f>IF(N189="zákl. prenesená",J189,0)</f>
        <v>0</v>
      </c>
      <c r="BH189" s="145">
        <f>IF(N189="zníž. prenesená",J189,0)</f>
        <v>0</v>
      </c>
      <c r="BI189" s="145">
        <f>IF(N189="nulová",J189,0)</f>
        <v>0</v>
      </c>
      <c r="BJ189" s="13" t="s">
        <v>124</v>
      </c>
      <c r="BK189" s="145">
        <f>ROUND(I189*H189,2)</f>
        <v>0</v>
      </c>
      <c r="BL189" s="13" t="s">
        <v>328</v>
      </c>
      <c r="BM189" s="144" t="s">
        <v>329</v>
      </c>
    </row>
    <row r="190" spans="2:65" s="1" customFormat="1" ht="49.9" customHeight="1" x14ac:dyDescent="0.2">
      <c r="B190" s="28"/>
      <c r="E190" s="122" t="s">
        <v>330</v>
      </c>
      <c r="F190" s="122" t="s">
        <v>331</v>
      </c>
      <c r="J190" s="110">
        <f t="shared" ref="J190:J195" si="30">BK190</f>
        <v>0</v>
      </c>
      <c r="L190" s="28"/>
      <c r="M190" s="157"/>
      <c r="T190" s="55"/>
      <c r="AT190" s="13" t="s">
        <v>71</v>
      </c>
      <c r="AU190" s="13" t="s">
        <v>72</v>
      </c>
      <c r="AY190" s="13" t="s">
        <v>332</v>
      </c>
      <c r="BK190" s="145">
        <f>SUM(BK191:BK195)</f>
        <v>0</v>
      </c>
    </row>
    <row r="191" spans="2:65" s="1" customFormat="1" ht="16.350000000000001" customHeight="1" x14ac:dyDescent="0.2">
      <c r="B191" s="28"/>
      <c r="C191" s="158" t="s">
        <v>1</v>
      </c>
      <c r="D191" s="158" t="s">
        <v>119</v>
      </c>
      <c r="E191" s="159" t="s">
        <v>1</v>
      </c>
      <c r="F191" s="160" t="s">
        <v>1</v>
      </c>
      <c r="G191" s="161" t="s">
        <v>1</v>
      </c>
      <c r="H191" s="162"/>
      <c r="I191" s="163"/>
      <c r="J191" s="164">
        <f t="shared" si="30"/>
        <v>0</v>
      </c>
      <c r="K191" s="165"/>
      <c r="L191" s="28"/>
      <c r="M191" s="166" t="s">
        <v>1</v>
      </c>
      <c r="N191" s="167" t="s">
        <v>38</v>
      </c>
      <c r="T191" s="55"/>
      <c r="AT191" s="13" t="s">
        <v>332</v>
      </c>
      <c r="AU191" s="13" t="s">
        <v>77</v>
      </c>
      <c r="AY191" s="13" t="s">
        <v>332</v>
      </c>
      <c r="BE191" s="145">
        <f>IF(N191="základná",J191,0)</f>
        <v>0</v>
      </c>
      <c r="BF191" s="145">
        <f>IF(N191="znížená",J191,0)</f>
        <v>0</v>
      </c>
      <c r="BG191" s="145">
        <f>IF(N191="zákl. prenesená",J191,0)</f>
        <v>0</v>
      </c>
      <c r="BH191" s="145">
        <f>IF(N191="zníž. prenesená",J191,0)</f>
        <v>0</v>
      </c>
      <c r="BI191" s="145">
        <f>IF(N191="nulová",J191,0)</f>
        <v>0</v>
      </c>
      <c r="BJ191" s="13" t="s">
        <v>124</v>
      </c>
      <c r="BK191" s="145">
        <f>I191*H191</f>
        <v>0</v>
      </c>
    </row>
    <row r="192" spans="2:65" s="1" customFormat="1" ht="16.350000000000001" customHeight="1" x14ac:dyDescent="0.2">
      <c r="B192" s="28"/>
      <c r="C192" s="158" t="s">
        <v>1</v>
      </c>
      <c r="D192" s="158" t="s">
        <v>119</v>
      </c>
      <c r="E192" s="159" t="s">
        <v>1</v>
      </c>
      <c r="F192" s="160" t="s">
        <v>1</v>
      </c>
      <c r="G192" s="161" t="s">
        <v>1</v>
      </c>
      <c r="H192" s="162"/>
      <c r="I192" s="163"/>
      <c r="J192" s="164">
        <f t="shared" si="30"/>
        <v>0</v>
      </c>
      <c r="K192" s="165"/>
      <c r="L192" s="28"/>
      <c r="M192" s="166" t="s">
        <v>1</v>
      </c>
      <c r="N192" s="167" t="s">
        <v>38</v>
      </c>
      <c r="T192" s="55"/>
      <c r="AT192" s="13" t="s">
        <v>332</v>
      </c>
      <c r="AU192" s="13" t="s">
        <v>77</v>
      </c>
      <c r="AY192" s="13" t="s">
        <v>332</v>
      </c>
      <c r="BE192" s="145">
        <f>IF(N192="základná",J192,0)</f>
        <v>0</v>
      </c>
      <c r="BF192" s="145">
        <f>IF(N192="znížená",J192,0)</f>
        <v>0</v>
      </c>
      <c r="BG192" s="145">
        <f>IF(N192="zákl. prenesená",J192,0)</f>
        <v>0</v>
      </c>
      <c r="BH192" s="145">
        <f>IF(N192="zníž. prenesená",J192,0)</f>
        <v>0</v>
      </c>
      <c r="BI192" s="145">
        <f>IF(N192="nulová",J192,0)</f>
        <v>0</v>
      </c>
      <c r="BJ192" s="13" t="s">
        <v>124</v>
      </c>
      <c r="BK192" s="145">
        <f>I192*H192</f>
        <v>0</v>
      </c>
    </row>
    <row r="193" spans="2:63" s="1" customFormat="1" ht="16.350000000000001" customHeight="1" x14ac:dyDescent="0.2">
      <c r="B193" s="28"/>
      <c r="C193" s="158" t="s">
        <v>1</v>
      </c>
      <c r="D193" s="158" t="s">
        <v>119</v>
      </c>
      <c r="E193" s="159" t="s">
        <v>1</v>
      </c>
      <c r="F193" s="160" t="s">
        <v>1</v>
      </c>
      <c r="G193" s="161" t="s">
        <v>1</v>
      </c>
      <c r="H193" s="162"/>
      <c r="I193" s="163"/>
      <c r="J193" s="164">
        <f t="shared" si="30"/>
        <v>0</v>
      </c>
      <c r="K193" s="165"/>
      <c r="L193" s="28"/>
      <c r="M193" s="166" t="s">
        <v>1</v>
      </c>
      <c r="N193" s="167" t="s">
        <v>38</v>
      </c>
      <c r="T193" s="55"/>
      <c r="AT193" s="13" t="s">
        <v>332</v>
      </c>
      <c r="AU193" s="13" t="s">
        <v>77</v>
      </c>
      <c r="AY193" s="13" t="s">
        <v>332</v>
      </c>
      <c r="BE193" s="145">
        <f>IF(N193="základná",J193,0)</f>
        <v>0</v>
      </c>
      <c r="BF193" s="145">
        <f>IF(N193="znížená",J193,0)</f>
        <v>0</v>
      </c>
      <c r="BG193" s="145">
        <f>IF(N193="zákl. prenesená",J193,0)</f>
        <v>0</v>
      </c>
      <c r="BH193" s="145">
        <f>IF(N193="zníž. prenesená",J193,0)</f>
        <v>0</v>
      </c>
      <c r="BI193" s="145">
        <f>IF(N193="nulová",J193,0)</f>
        <v>0</v>
      </c>
      <c r="BJ193" s="13" t="s">
        <v>124</v>
      </c>
      <c r="BK193" s="145">
        <f>I193*H193</f>
        <v>0</v>
      </c>
    </row>
    <row r="194" spans="2:63" s="1" customFormat="1" ht="16.350000000000001" customHeight="1" x14ac:dyDescent="0.2">
      <c r="B194" s="28"/>
      <c r="C194" s="158" t="s">
        <v>1</v>
      </c>
      <c r="D194" s="158" t="s">
        <v>119</v>
      </c>
      <c r="E194" s="159" t="s">
        <v>1</v>
      </c>
      <c r="F194" s="160" t="s">
        <v>1</v>
      </c>
      <c r="G194" s="161" t="s">
        <v>1</v>
      </c>
      <c r="H194" s="162"/>
      <c r="I194" s="163"/>
      <c r="J194" s="164">
        <f t="shared" si="30"/>
        <v>0</v>
      </c>
      <c r="K194" s="165"/>
      <c r="L194" s="28"/>
      <c r="M194" s="166" t="s">
        <v>1</v>
      </c>
      <c r="N194" s="167" t="s">
        <v>38</v>
      </c>
      <c r="T194" s="55"/>
      <c r="AT194" s="13" t="s">
        <v>332</v>
      </c>
      <c r="AU194" s="13" t="s">
        <v>77</v>
      </c>
      <c r="AY194" s="13" t="s">
        <v>332</v>
      </c>
      <c r="BE194" s="145">
        <f>IF(N194="základná",J194,0)</f>
        <v>0</v>
      </c>
      <c r="BF194" s="145">
        <f>IF(N194="znížená",J194,0)</f>
        <v>0</v>
      </c>
      <c r="BG194" s="145">
        <f>IF(N194="zákl. prenesená",J194,0)</f>
        <v>0</v>
      </c>
      <c r="BH194" s="145">
        <f>IF(N194="zníž. prenesená",J194,0)</f>
        <v>0</v>
      </c>
      <c r="BI194" s="145">
        <f>IF(N194="nulová",J194,0)</f>
        <v>0</v>
      </c>
      <c r="BJ194" s="13" t="s">
        <v>124</v>
      </c>
      <c r="BK194" s="145">
        <f>I194*H194</f>
        <v>0</v>
      </c>
    </row>
    <row r="195" spans="2:63" s="1" customFormat="1" ht="16.350000000000001" customHeight="1" x14ac:dyDescent="0.2">
      <c r="B195" s="28"/>
      <c r="C195" s="158" t="s">
        <v>1</v>
      </c>
      <c r="D195" s="158" t="s">
        <v>119</v>
      </c>
      <c r="E195" s="159" t="s">
        <v>1</v>
      </c>
      <c r="F195" s="160" t="s">
        <v>1</v>
      </c>
      <c r="G195" s="161" t="s">
        <v>1</v>
      </c>
      <c r="H195" s="162"/>
      <c r="I195" s="163"/>
      <c r="J195" s="164">
        <f t="shared" si="30"/>
        <v>0</v>
      </c>
      <c r="K195" s="165"/>
      <c r="L195" s="28"/>
      <c r="M195" s="166" t="s">
        <v>1</v>
      </c>
      <c r="N195" s="167" t="s">
        <v>38</v>
      </c>
      <c r="O195" s="168"/>
      <c r="P195" s="168"/>
      <c r="Q195" s="168"/>
      <c r="R195" s="168"/>
      <c r="S195" s="168"/>
      <c r="T195" s="169"/>
      <c r="AT195" s="13" t="s">
        <v>332</v>
      </c>
      <c r="AU195" s="13" t="s">
        <v>77</v>
      </c>
      <c r="AY195" s="13" t="s">
        <v>332</v>
      </c>
      <c r="BE195" s="145">
        <f>IF(N195="základná",J195,0)</f>
        <v>0</v>
      </c>
      <c r="BF195" s="145">
        <f>IF(N195="znížená",J195,0)</f>
        <v>0</v>
      </c>
      <c r="BG195" s="145">
        <f>IF(N195="zákl. prenesená",J195,0)</f>
        <v>0</v>
      </c>
      <c r="BH195" s="145">
        <f>IF(N195="zníž. prenesená",J195,0)</f>
        <v>0</v>
      </c>
      <c r="BI195" s="145">
        <f>IF(N195="nulová",J195,0)</f>
        <v>0</v>
      </c>
      <c r="BJ195" s="13" t="s">
        <v>124</v>
      </c>
      <c r="BK195" s="145">
        <f>I195*H195</f>
        <v>0</v>
      </c>
    </row>
    <row r="196" spans="2:63" s="1" customFormat="1" ht="6.95" customHeight="1" x14ac:dyDescent="0.2">
      <c r="B196" s="43"/>
      <c r="C196" s="44"/>
      <c r="D196" s="44"/>
      <c r="E196" s="44"/>
      <c r="F196" s="44"/>
      <c r="G196" s="44"/>
      <c r="H196" s="44"/>
      <c r="I196" s="44"/>
      <c r="J196" s="44"/>
      <c r="K196" s="44"/>
      <c r="L196" s="28"/>
    </row>
  </sheetData>
  <autoFilter ref="C128:K195" xr:uid="{00000000-0009-0000-0000-000001000000}"/>
  <mergeCells count="6">
    <mergeCell ref="L2:V2"/>
    <mergeCell ref="E7:H7"/>
    <mergeCell ref="E16:H16"/>
    <mergeCell ref="E25:H25"/>
    <mergeCell ref="E85:H85"/>
    <mergeCell ref="E121:H121"/>
  </mergeCells>
  <dataValidations count="2">
    <dataValidation type="list" allowBlank="1" showInputMessage="1" showErrorMessage="1" error="Povolené sú hodnoty K, M." sqref="D191:D196" xr:uid="{00000000-0002-0000-0100-000000000000}">
      <formula1>"K, M"</formula1>
    </dataValidation>
    <dataValidation type="list" allowBlank="1" showInputMessage="1" showErrorMessage="1" error="Povolené sú hodnoty základná, znížená, nulová." sqref="N191:N196" xr:uid="{00000000-0002-0000-01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001 - Rekonštrukcia stavb...</vt:lpstr>
      <vt:lpstr>'001 - Rekonštrukcia stavb...'!Názvy_tlače</vt:lpstr>
      <vt:lpstr>'Rekapitulácia stavby'!Názvy_tlače</vt:lpstr>
      <vt:lpstr>'001 - Rekonštrukcia stavb...'!Oblasť_tlače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norby kollar</dc:creator>
  <cp:lastModifiedBy>Milan Michalička</cp:lastModifiedBy>
  <dcterms:created xsi:type="dcterms:W3CDTF">2024-12-18T12:48:35Z</dcterms:created>
  <dcterms:modified xsi:type="dcterms:W3CDTF">2024-12-18T13:24:51Z</dcterms:modified>
</cp:coreProperties>
</file>