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315" firstSheet="3" activeTab="8"/>
  </bookViews>
  <sheets>
    <sheet name="Rekapitulácia stavby" sheetId="1" state="veryHidden" r:id="rId1"/>
    <sheet name="01 - Stavebná časť" sheetId="2" r:id="rId2"/>
    <sheet name="02 - Elektroinštalácia, b..." sheetId="3" r:id="rId3"/>
    <sheet name="03 - Zdravotechnika" sheetId="4" r:id="rId4"/>
    <sheet name="04 - Prípojka NN" sheetId="5" r:id="rId5"/>
    <sheet name="05 - Vodovodna prípojka" sheetId="6" r:id="rId6"/>
    <sheet name="06 - Kanalizačna prípojka" sheetId="7" r:id="rId7"/>
    <sheet name="07 - Sadove úpravy" sheetId="8" r:id="rId8"/>
    <sheet name="08 - Fotovoltický zdroj" sheetId="9" r:id="rId9"/>
  </sheets>
  <definedNames>
    <definedName name="_xlnm._FilterDatabase" localSheetId="1" hidden="1">'01 - Stavebná časť'!$C$140:$K$374</definedName>
    <definedName name="_xlnm._FilterDatabase" localSheetId="2" hidden="1">'02 - Elektroinštalácia, b...'!$C$134:$K$263</definedName>
    <definedName name="_xlnm._FilterDatabase" localSheetId="3" hidden="1">'03 - Zdravotechnika'!$C$121:$K$211</definedName>
    <definedName name="_xlnm._FilterDatabase" localSheetId="4" hidden="1">'04 - Prípojka NN'!$C$127:$K$168</definedName>
    <definedName name="_xlnm._FilterDatabase" localSheetId="5" hidden="1">'05 - Vodovodna prípojka'!$C$126:$K$159</definedName>
    <definedName name="_xlnm._FilterDatabase" localSheetId="6" hidden="1">'06 - Kanalizačna prípojka'!$C$124:$K$165</definedName>
    <definedName name="_xlnm._FilterDatabase" localSheetId="7" hidden="1">'07 - Sadove úpravy'!$C$117:$K$149</definedName>
    <definedName name="_xlnm._FilterDatabase" localSheetId="8" hidden="1">'08 - Fotovoltický zdroj'!$C$135:$K$214</definedName>
    <definedName name="_xlnm.Print_Titles" localSheetId="1">'01 - Stavebná časť'!$140:$140</definedName>
    <definedName name="_xlnm.Print_Titles" localSheetId="2">'02 - Elektroinštalácia, b...'!$134:$134</definedName>
    <definedName name="_xlnm.Print_Titles" localSheetId="3">'03 - Zdravotechnika'!$121:$121</definedName>
    <definedName name="_xlnm.Print_Titles" localSheetId="4">'04 - Prípojka NN'!$127:$127</definedName>
    <definedName name="_xlnm.Print_Titles" localSheetId="5">'05 - Vodovodna prípojka'!$126:$126</definedName>
    <definedName name="_xlnm.Print_Titles" localSheetId="6">'06 - Kanalizačna prípojka'!$124:$124</definedName>
    <definedName name="_xlnm.Print_Titles" localSheetId="7">'07 - Sadove úpravy'!$117:$117</definedName>
    <definedName name="_xlnm.Print_Titles" localSheetId="8">'08 - Fotovoltický zdroj'!$135:$135</definedName>
    <definedName name="_xlnm.Print_Titles" localSheetId="0">'Rekapitulácia stavby'!$92:$92</definedName>
    <definedName name="_xlnm.Print_Area" localSheetId="1">'01 - Stavebná časť'!$C$4:$J$76,'01 - Stavebná časť'!$C$128:$J$374</definedName>
    <definedName name="_xlnm.Print_Area" localSheetId="2">'02 - Elektroinštalácia, b...'!$C$4:$J$76,'02 - Elektroinštalácia, b...'!$C$122:$J$263</definedName>
    <definedName name="_xlnm.Print_Area" localSheetId="3">'03 - Zdravotechnika'!$C$4:$J$76,'03 - Zdravotechnika'!$C$109:$J$211</definedName>
    <definedName name="_xlnm.Print_Area" localSheetId="4">'04 - Prípojka NN'!$C$4:$J$76,'04 - Prípojka NN'!$C$115:$J$168</definedName>
    <definedName name="_xlnm.Print_Area" localSheetId="5">'05 - Vodovodna prípojka'!$C$4:$J$76,'05 - Vodovodna prípojka'!$C$114:$J$159</definedName>
    <definedName name="_xlnm.Print_Area" localSheetId="6">'06 - Kanalizačna prípojka'!$C$4:$J$76,'06 - Kanalizačna prípojka'!$C$112:$J$165</definedName>
    <definedName name="_xlnm.Print_Area" localSheetId="7">'07 - Sadove úpravy'!$C$4:$J$76,'07 - Sadove úpravy'!$C$105:$J$149</definedName>
    <definedName name="_xlnm.Print_Area" localSheetId="8">'08 - Fotovoltický zdroj'!$C$4:$J$76,'08 - Fotovoltický zdroj'!$C$123:$J$214</definedName>
    <definedName name="_xlnm.Print_Area" localSheetId="0">'Rekapitulácia stavby'!$D$4:$AO$76,'Rekapitulácia stavby'!$C$82:$AQ$103</definedName>
  </definedNames>
  <calcPr calcId="152511"/>
</workbook>
</file>

<file path=xl/calcChain.xml><?xml version="1.0" encoding="utf-8"?>
<calcChain xmlns="http://schemas.openxmlformats.org/spreadsheetml/2006/main">
  <c r="J137" i="9" l="1"/>
  <c r="J37" i="9"/>
  <c r="J36" i="9"/>
  <c r="AY102" i="1"/>
  <c r="J35" i="9"/>
  <c r="AX102" i="1"/>
  <c r="BI214" i="9"/>
  <c r="BH214" i="9"/>
  <c r="BG214" i="9"/>
  <c r="BE214" i="9"/>
  <c r="T214" i="9"/>
  <c r="R214" i="9"/>
  <c r="P214" i="9"/>
  <c r="BI213" i="9"/>
  <c r="BH213" i="9"/>
  <c r="BG213" i="9"/>
  <c r="BE213" i="9"/>
  <c r="T213" i="9"/>
  <c r="R213" i="9"/>
  <c r="P213" i="9"/>
  <c r="BI211" i="9"/>
  <c r="BH211" i="9"/>
  <c r="BG211" i="9"/>
  <c r="BE211" i="9"/>
  <c r="T211" i="9"/>
  <c r="R211" i="9"/>
  <c r="P211" i="9"/>
  <c r="BI210" i="9"/>
  <c r="BH210" i="9"/>
  <c r="BG210" i="9"/>
  <c r="BE210" i="9"/>
  <c r="T210" i="9"/>
  <c r="R210" i="9"/>
  <c r="P210" i="9"/>
  <c r="BI207" i="9"/>
  <c r="BH207" i="9"/>
  <c r="BG207" i="9"/>
  <c r="BE207" i="9"/>
  <c r="T207" i="9"/>
  <c r="T206" i="9"/>
  <c r="R207" i="9"/>
  <c r="R206" i="9"/>
  <c r="P207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0" i="9"/>
  <c r="BH200" i="9"/>
  <c r="BG200" i="9"/>
  <c r="BE200" i="9"/>
  <c r="T200" i="9"/>
  <c r="T199" i="9"/>
  <c r="R200" i="9"/>
  <c r="R199" i="9"/>
  <c r="P200" i="9"/>
  <c r="P199" i="9"/>
  <c r="BI198" i="9"/>
  <c r="BH198" i="9"/>
  <c r="BG198" i="9"/>
  <c r="BE198" i="9"/>
  <c r="T198" i="9"/>
  <c r="T197" i="9"/>
  <c r="R198" i="9"/>
  <c r="R197" i="9"/>
  <c r="P198" i="9"/>
  <c r="P197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3" i="9"/>
  <c r="BH193" i="9"/>
  <c r="BG193" i="9"/>
  <c r="BE193" i="9"/>
  <c r="T193" i="9"/>
  <c r="T192" i="9"/>
  <c r="R193" i="9"/>
  <c r="R192" i="9"/>
  <c r="P193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7" i="9"/>
  <c r="BH187" i="9"/>
  <c r="BG187" i="9"/>
  <c r="BE187" i="9"/>
  <c r="T187" i="9"/>
  <c r="T186" i="9"/>
  <c r="R187" i="9"/>
  <c r="R186" i="9" s="1"/>
  <c r="P187" i="9"/>
  <c r="P186" i="9" s="1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7" i="9"/>
  <c r="BH147" i="9"/>
  <c r="BG147" i="9"/>
  <c r="BE147" i="9"/>
  <c r="T147" i="9"/>
  <c r="R147" i="9"/>
  <c r="P147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J97" i="9"/>
  <c r="J133" i="9"/>
  <c r="J132" i="9"/>
  <c r="F132" i="9"/>
  <c r="F130" i="9"/>
  <c r="E128" i="9"/>
  <c r="J92" i="9"/>
  <c r="J91" i="9"/>
  <c r="F91" i="9"/>
  <c r="F89" i="9"/>
  <c r="E87" i="9"/>
  <c r="J18" i="9"/>
  <c r="E18" i="9"/>
  <c r="F133" i="9"/>
  <c r="J17" i="9"/>
  <c r="J12" i="9"/>
  <c r="J130" i="9"/>
  <c r="E7" i="9"/>
  <c r="E85" i="9"/>
  <c r="J37" i="8"/>
  <c r="J36" i="8"/>
  <c r="AY101" i="1" s="1"/>
  <c r="J35" i="8"/>
  <c r="AX101" i="1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BI124" i="8"/>
  <c r="BH124" i="8"/>
  <c r="BG124" i="8"/>
  <c r="BE124" i="8"/>
  <c r="T124" i="8"/>
  <c r="R124" i="8"/>
  <c r="P124" i="8"/>
  <c r="BI123" i="8"/>
  <c r="BH123" i="8"/>
  <c r="BG123" i="8"/>
  <c r="BE123" i="8"/>
  <c r="T123" i="8"/>
  <c r="R123" i="8"/>
  <c r="P123" i="8"/>
  <c r="BI122" i="8"/>
  <c r="BH122" i="8"/>
  <c r="BG122" i="8"/>
  <c r="BE122" i="8"/>
  <c r="T122" i="8"/>
  <c r="R122" i="8"/>
  <c r="P122" i="8"/>
  <c r="BI121" i="8"/>
  <c r="BH121" i="8"/>
  <c r="BG121" i="8"/>
  <c r="BE121" i="8"/>
  <c r="T121" i="8"/>
  <c r="R121" i="8"/>
  <c r="P121" i="8"/>
  <c r="F112" i="8"/>
  <c r="E110" i="8"/>
  <c r="F89" i="8"/>
  <c r="E87" i="8"/>
  <c r="J24" i="8"/>
  <c r="E24" i="8"/>
  <c r="J115" i="8" s="1"/>
  <c r="J23" i="8"/>
  <c r="J21" i="8"/>
  <c r="E21" i="8"/>
  <c r="J91" i="8" s="1"/>
  <c r="J20" i="8"/>
  <c r="J18" i="8"/>
  <c r="E18" i="8"/>
  <c r="F115" i="8"/>
  <c r="J17" i="8"/>
  <c r="J15" i="8"/>
  <c r="E15" i="8"/>
  <c r="F114" i="8" s="1"/>
  <c r="J14" i="8"/>
  <c r="J12" i="8"/>
  <c r="J89" i="8"/>
  <c r="E7" i="8"/>
  <c r="E85" i="8"/>
  <c r="J37" i="7"/>
  <c r="J36" i="7"/>
  <c r="AY100" i="1"/>
  <c r="J35" i="7"/>
  <c r="AX100" i="1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2" i="7"/>
  <c r="BH162" i="7"/>
  <c r="BG162" i="7"/>
  <c r="BE162" i="7"/>
  <c r="T162" i="7"/>
  <c r="T161" i="7"/>
  <c r="R162" i="7"/>
  <c r="R161" i="7"/>
  <c r="P162" i="7"/>
  <c r="P161" i="7"/>
  <c r="BI159" i="7"/>
  <c r="BH159" i="7"/>
  <c r="BG159" i="7"/>
  <c r="BE159" i="7"/>
  <c r="T159" i="7"/>
  <c r="T158" i="7" s="1"/>
  <c r="R159" i="7"/>
  <c r="R158" i="7"/>
  <c r="P159" i="7"/>
  <c r="P158" i="7"/>
  <c r="BI157" i="7"/>
  <c r="BH157" i="7"/>
  <c r="BG157" i="7"/>
  <c r="BE157" i="7"/>
  <c r="T157" i="7"/>
  <c r="T156" i="7" s="1"/>
  <c r="R157" i="7"/>
  <c r="R156" i="7" s="1"/>
  <c r="P157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F119" i="7"/>
  <c r="E117" i="7"/>
  <c r="F89" i="7"/>
  <c r="E87" i="7"/>
  <c r="J24" i="7"/>
  <c r="E24" i="7"/>
  <c r="J122" i="7"/>
  <c r="J23" i="7"/>
  <c r="J21" i="7"/>
  <c r="E21" i="7"/>
  <c r="J121" i="7"/>
  <c r="J20" i="7"/>
  <c r="J18" i="7"/>
  <c r="E18" i="7"/>
  <c r="F92" i="7"/>
  <c r="J17" i="7"/>
  <c r="J15" i="7"/>
  <c r="E15" i="7"/>
  <c r="F121" i="7"/>
  <c r="J14" i="7"/>
  <c r="J12" i="7"/>
  <c r="J119" i="7"/>
  <c r="E7" i="7"/>
  <c r="E115" i="7"/>
  <c r="J37" i="6"/>
  <c r="J36" i="6"/>
  <c r="AY99" i="1"/>
  <c r="J35" i="6"/>
  <c r="AX99" i="1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2" i="6"/>
  <c r="BH152" i="6"/>
  <c r="BG152" i="6"/>
  <c r="BE152" i="6"/>
  <c r="T152" i="6"/>
  <c r="T151" i="6"/>
  <c r="R152" i="6"/>
  <c r="R151" i="6"/>
  <c r="P152" i="6"/>
  <c r="P151" i="6"/>
  <c r="BI150" i="6"/>
  <c r="BH150" i="6"/>
  <c r="BG150" i="6"/>
  <c r="BE150" i="6"/>
  <c r="T150" i="6"/>
  <c r="T149" i="6"/>
  <c r="T148" i="6"/>
  <c r="R150" i="6"/>
  <c r="R149" i="6" s="1"/>
  <c r="R148" i="6" s="1"/>
  <c r="P150" i="6"/>
  <c r="P149" i="6"/>
  <c r="P148" i="6" s="1"/>
  <c r="BI147" i="6"/>
  <c r="BH147" i="6"/>
  <c r="BG147" i="6"/>
  <c r="BE147" i="6"/>
  <c r="T147" i="6"/>
  <c r="T146" i="6"/>
  <c r="R147" i="6"/>
  <c r="R146" i="6" s="1"/>
  <c r="P147" i="6"/>
  <c r="P146" i="6" s="1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39" i="6"/>
  <c r="BH139" i="6"/>
  <c r="BG139" i="6"/>
  <c r="BE139" i="6"/>
  <c r="T139" i="6"/>
  <c r="T138" i="6"/>
  <c r="R139" i="6"/>
  <c r="R138" i="6"/>
  <c r="P139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F121" i="6"/>
  <c r="E119" i="6"/>
  <c r="F89" i="6"/>
  <c r="E87" i="6"/>
  <c r="J24" i="6"/>
  <c r="E24" i="6"/>
  <c r="J124" i="6" s="1"/>
  <c r="J23" i="6"/>
  <c r="J21" i="6"/>
  <c r="E21" i="6"/>
  <c r="J123" i="6"/>
  <c r="J20" i="6"/>
  <c r="J18" i="6"/>
  <c r="E18" i="6"/>
  <c r="F92" i="6"/>
  <c r="J17" i="6"/>
  <c r="J15" i="6"/>
  <c r="E15" i="6"/>
  <c r="F91" i="6" s="1"/>
  <c r="J14" i="6"/>
  <c r="J12" i="6"/>
  <c r="J121" i="6"/>
  <c r="E7" i="6"/>
  <c r="E117" i="6"/>
  <c r="J134" i="5"/>
  <c r="J99" i="5" s="1"/>
  <c r="J37" i="5"/>
  <c r="J36" i="5"/>
  <c r="AY98" i="1"/>
  <c r="J35" i="5"/>
  <c r="AX98" i="1"/>
  <c r="BI168" i="5"/>
  <c r="BH168" i="5"/>
  <c r="BG168" i="5"/>
  <c r="BE168" i="5"/>
  <c r="T168" i="5"/>
  <c r="T167" i="5"/>
  <c r="R168" i="5"/>
  <c r="R167" i="5"/>
  <c r="P168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F122" i="5"/>
  <c r="E120" i="5"/>
  <c r="F89" i="5"/>
  <c r="E87" i="5"/>
  <c r="J24" i="5"/>
  <c r="E24" i="5"/>
  <c r="J92" i="5" s="1"/>
  <c r="J23" i="5"/>
  <c r="J21" i="5"/>
  <c r="E21" i="5"/>
  <c r="J124" i="5"/>
  <c r="J20" i="5"/>
  <c r="J18" i="5"/>
  <c r="E18" i="5"/>
  <c r="F125" i="5" s="1"/>
  <c r="J17" i="5"/>
  <c r="J15" i="5"/>
  <c r="E15" i="5"/>
  <c r="F91" i="5" s="1"/>
  <c r="J14" i="5"/>
  <c r="J12" i="5"/>
  <c r="J122" i="5"/>
  <c r="E7" i="5"/>
  <c r="E118" i="5"/>
  <c r="J37" i="4"/>
  <c r="J36" i="4"/>
  <c r="AY97" i="1" s="1"/>
  <c r="J35" i="4"/>
  <c r="AX97" i="1" s="1"/>
  <c r="BI211" i="4"/>
  <c r="BH211" i="4"/>
  <c r="BG211" i="4"/>
  <c r="BE211" i="4"/>
  <c r="T211" i="4"/>
  <c r="T210" i="4"/>
  <c r="R211" i="4"/>
  <c r="R210" i="4"/>
  <c r="P211" i="4"/>
  <c r="P210" i="4" s="1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F116" i="4"/>
  <c r="E114" i="4"/>
  <c r="F89" i="4"/>
  <c r="E87" i="4"/>
  <c r="J24" i="4"/>
  <c r="E24" i="4"/>
  <c r="J119" i="4"/>
  <c r="J23" i="4"/>
  <c r="J21" i="4"/>
  <c r="E21" i="4"/>
  <c r="J91" i="4"/>
  <c r="J20" i="4"/>
  <c r="J18" i="4"/>
  <c r="E18" i="4"/>
  <c r="F119" i="4"/>
  <c r="J17" i="4"/>
  <c r="J15" i="4"/>
  <c r="E15" i="4"/>
  <c r="F118" i="4"/>
  <c r="J14" i="4"/>
  <c r="J12" i="4"/>
  <c r="J89" i="4"/>
  <c r="E7" i="4"/>
  <c r="E85" i="4"/>
  <c r="J136" i="3"/>
  <c r="J97" i="3" s="1"/>
  <c r="J37" i="3"/>
  <c r="J36" i="3"/>
  <c r="AY96" i="1" s="1"/>
  <c r="J35" i="3"/>
  <c r="AX96" i="1" s="1"/>
  <c r="BI263" i="3"/>
  <c r="BH263" i="3"/>
  <c r="BG263" i="3"/>
  <c r="BE263" i="3"/>
  <c r="T263" i="3"/>
  <c r="T262" i="3"/>
  <c r="R263" i="3"/>
  <c r="R262" i="3" s="1"/>
  <c r="P263" i="3"/>
  <c r="P262" i="3" s="1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6" i="3"/>
  <c r="BH256" i="3"/>
  <c r="BG256" i="3"/>
  <c r="BE256" i="3"/>
  <c r="T256" i="3"/>
  <c r="T255" i="3" s="1"/>
  <c r="R256" i="3"/>
  <c r="R255" i="3" s="1"/>
  <c r="P256" i="3"/>
  <c r="P255" i="3" s="1"/>
  <c r="BI254" i="3"/>
  <c r="BH254" i="3"/>
  <c r="BG254" i="3"/>
  <c r="BE254" i="3"/>
  <c r="T254" i="3"/>
  <c r="T253" i="3"/>
  <c r="R254" i="3"/>
  <c r="R253" i="3" s="1"/>
  <c r="P254" i="3"/>
  <c r="P253" i="3" s="1"/>
  <c r="BI252" i="3"/>
  <c r="BH252" i="3"/>
  <c r="BG252" i="3"/>
  <c r="BE252" i="3"/>
  <c r="T252" i="3"/>
  <c r="T251" i="3"/>
  <c r="R252" i="3"/>
  <c r="R251" i="3"/>
  <c r="P252" i="3"/>
  <c r="P251" i="3" s="1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7" i="3"/>
  <c r="BH247" i="3"/>
  <c r="BG247" i="3"/>
  <c r="BE247" i="3"/>
  <c r="T247" i="3"/>
  <c r="T246" i="3"/>
  <c r="R247" i="3"/>
  <c r="R246" i="3"/>
  <c r="P247" i="3"/>
  <c r="P246" i="3" s="1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F129" i="3"/>
  <c r="E127" i="3"/>
  <c r="F89" i="3"/>
  <c r="E87" i="3"/>
  <c r="J24" i="3"/>
  <c r="E24" i="3"/>
  <c r="J132" i="3"/>
  <c r="J23" i="3"/>
  <c r="J21" i="3"/>
  <c r="E21" i="3"/>
  <c r="J131" i="3" s="1"/>
  <c r="J20" i="3"/>
  <c r="J18" i="3"/>
  <c r="E18" i="3"/>
  <c r="F132" i="3"/>
  <c r="J17" i="3"/>
  <c r="J15" i="3"/>
  <c r="E15" i="3"/>
  <c r="F131" i="3"/>
  <c r="J14" i="3"/>
  <c r="J12" i="3"/>
  <c r="J129" i="3" s="1"/>
  <c r="E7" i="3"/>
  <c r="E125" i="3"/>
  <c r="J37" i="2"/>
  <c r="J36" i="2"/>
  <c r="AY95" i="1"/>
  <c r="J35" i="2"/>
  <c r="AX95" i="1"/>
  <c r="BI374" i="2"/>
  <c r="BH374" i="2"/>
  <c r="BG374" i="2"/>
  <c r="BE374" i="2"/>
  <c r="T374" i="2"/>
  <c r="T373" i="2" s="1"/>
  <c r="R374" i="2"/>
  <c r="R373" i="2" s="1"/>
  <c r="P374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6" i="2"/>
  <c r="BH366" i="2"/>
  <c r="BG366" i="2"/>
  <c r="BE366" i="2"/>
  <c r="T366" i="2"/>
  <c r="R366" i="2"/>
  <c r="P366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2" i="2"/>
  <c r="BH362" i="2"/>
  <c r="BG362" i="2"/>
  <c r="BE362" i="2"/>
  <c r="T362" i="2"/>
  <c r="R362" i="2"/>
  <c r="P362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09" i="2"/>
  <c r="BH309" i="2"/>
  <c r="BG309" i="2"/>
  <c r="BE309" i="2"/>
  <c r="T309" i="2"/>
  <c r="T308" i="2"/>
  <c r="R309" i="2"/>
  <c r="R308" i="2"/>
  <c r="P309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F135" i="2"/>
  <c r="E133" i="2"/>
  <c r="F89" i="2"/>
  <c r="E87" i="2"/>
  <c r="J24" i="2"/>
  <c r="E24" i="2"/>
  <c r="J138" i="2" s="1"/>
  <c r="J23" i="2"/>
  <c r="J21" i="2"/>
  <c r="E21" i="2"/>
  <c r="J137" i="2"/>
  <c r="J20" i="2"/>
  <c r="J18" i="2"/>
  <c r="E18" i="2"/>
  <c r="F138" i="2"/>
  <c r="J17" i="2"/>
  <c r="J15" i="2"/>
  <c r="E15" i="2"/>
  <c r="F137" i="2" s="1"/>
  <c r="J14" i="2"/>
  <c r="J12" i="2"/>
  <c r="J89" i="2" s="1"/>
  <c r="E7" i="2"/>
  <c r="E131" i="2"/>
  <c r="L90" i="1"/>
  <c r="AM90" i="1"/>
  <c r="AM89" i="1"/>
  <c r="L89" i="1"/>
  <c r="AM87" i="1"/>
  <c r="L87" i="1"/>
  <c r="L85" i="1"/>
  <c r="L84" i="1"/>
  <c r="J363" i="2"/>
  <c r="J353" i="2"/>
  <c r="J335" i="2"/>
  <c r="J325" i="2"/>
  <c r="BK318" i="2"/>
  <c r="BK301" i="2"/>
  <c r="BK292" i="2"/>
  <c r="J369" i="2"/>
  <c r="J362" i="2"/>
  <c r="BK358" i="2"/>
  <c r="J355" i="2"/>
  <c r="J342" i="2"/>
  <c r="J333" i="2"/>
  <c r="J318" i="2"/>
  <c r="J312" i="2"/>
  <c r="J302" i="2"/>
  <c r="BK287" i="2"/>
  <c r="BK281" i="2"/>
  <c r="BK273" i="2"/>
  <c r="BK265" i="2"/>
  <c r="BK254" i="2"/>
  <c r="J245" i="2"/>
  <c r="J231" i="2"/>
  <c r="BK219" i="2"/>
  <c r="J204" i="2"/>
  <c r="BK192" i="2"/>
  <c r="J184" i="2"/>
  <c r="J175" i="2"/>
  <c r="J165" i="2"/>
  <c r="BK152" i="2"/>
  <c r="J336" i="2"/>
  <c r="BK314" i="2"/>
  <c r="J284" i="2"/>
  <c r="BK266" i="2"/>
  <c r="J220" i="2"/>
  <c r="J191" i="2"/>
  <c r="BK159" i="2"/>
  <c r="BK345" i="2"/>
  <c r="BK317" i="2"/>
  <c r="J288" i="2"/>
  <c r="J275" i="2"/>
  <c r="J238" i="2"/>
  <c r="J194" i="2"/>
  <c r="J174" i="2"/>
  <c r="J145" i="2"/>
  <c r="J327" i="2"/>
  <c r="BK300" i="2"/>
  <c r="J252" i="2"/>
  <c r="J226" i="2"/>
  <c r="J179" i="2"/>
  <c r="BK155" i="2"/>
  <c r="J266" i="2"/>
  <c r="J256" i="2"/>
  <c r="BK244" i="2"/>
  <c r="BK231" i="2"/>
  <c r="J221" i="2"/>
  <c r="BK206" i="2"/>
  <c r="J214" i="3"/>
  <c r="J197" i="3"/>
  <c r="J191" i="3"/>
  <c r="BK178" i="3"/>
  <c r="BK166" i="3"/>
  <c r="J153" i="3"/>
  <c r="J144" i="3"/>
  <c r="BK256" i="3"/>
  <c r="BK247" i="3"/>
  <c r="BK236" i="3"/>
  <c r="BK227" i="3"/>
  <c r="J213" i="3"/>
  <c r="J203" i="3"/>
  <c r="BK192" i="3"/>
  <c r="BK185" i="3"/>
  <c r="BK171" i="3"/>
  <c r="J164" i="3"/>
  <c r="BK146" i="3"/>
  <c r="BK138" i="3"/>
  <c r="J207" i="3"/>
  <c r="BK165" i="3"/>
  <c r="J150" i="3"/>
  <c r="BK239" i="3"/>
  <c r="J229" i="3"/>
  <c r="J206" i="3"/>
  <c r="BK193" i="3"/>
  <c r="J179" i="3"/>
  <c r="J142" i="3"/>
  <c r="J205" i="4"/>
  <c r="J198" i="4"/>
  <c r="BK191" i="4"/>
  <c r="J183" i="4"/>
  <c r="BK155" i="4"/>
  <c r="BK146" i="4"/>
  <c r="J141" i="4"/>
  <c r="BK205" i="4"/>
  <c r="J203" i="4"/>
  <c r="BK197" i="4"/>
  <c r="BK187" i="4"/>
  <c r="BK177" i="4"/>
  <c r="J171" i="4"/>
  <c r="BK159" i="4"/>
  <c r="BK154" i="4"/>
  <c r="J142" i="4"/>
  <c r="BK137" i="4"/>
  <c r="BK131" i="4"/>
  <c r="J159" i="4"/>
  <c r="J196" i="4"/>
  <c r="J187" i="4"/>
  <c r="J148" i="4"/>
  <c r="J131" i="4"/>
  <c r="BK165" i="5"/>
  <c r="J148" i="5"/>
  <c r="BK131" i="5"/>
  <c r="BK155" i="5"/>
  <c r="J149" i="5"/>
  <c r="BK139" i="5"/>
  <c r="J163" i="5"/>
  <c r="J132" i="5"/>
  <c r="J137" i="5"/>
  <c r="J158" i="6"/>
  <c r="BK145" i="6"/>
  <c r="J136" i="6"/>
  <c r="J134" i="6"/>
  <c r="J150" i="6"/>
  <c r="J135" i="6"/>
  <c r="J154" i="7"/>
  <c r="BK143" i="7"/>
  <c r="J129" i="7"/>
  <c r="J159" i="7"/>
  <c r="BK149" i="7"/>
  <c r="BK136" i="7"/>
  <c r="BK132" i="7"/>
  <c r="J152" i="7"/>
  <c r="J142" i="8"/>
  <c r="J137" i="8"/>
  <c r="BK149" i="8"/>
  <c r="BK137" i="8"/>
  <c r="BK132" i="8"/>
  <c r="J205" i="9"/>
  <c r="BK189" i="9"/>
  <c r="BK169" i="9"/>
  <c r="BK152" i="9"/>
  <c r="J207" i="9"/>
  <c r="J179" i="9"/>
  <c r="BK144" i="9"/>
  <c r="BK200" i="9"/>
  <c r="J167" i="9"/>
  <c r="J189" i="9"/>
  <c r="J165" i="9"/>
  <c r="BK183" i="9"/>
  <c r="J168" i="9"/>
  <c r="BK368" i="2"/>
  <c r="BK352" i="2"/>
  <c r="BK366" i="2"/>
  <c r="BK350" i="2"/>
  <c r="BK315" i="2"/>
  <c r="J290" i="2"/>
  <c r="J276" i="2"/>
  <c r="BK252" i="2"/>
  <c r="BK221" i="2"/>
  <c r="J193" i="2"/>
  <c r="BK180" i="2"/>
  <c r="J157" i="2"/>
  <c r="BK316" i="2"/>
  <c r="J324" i="2"/>
  <c r="J278" i="2"/>
  <c r="BK216" i="2"/>
  <c r="J178" i="2"/>
  <c r="BK326" i="2"/>
  <c r="BK325" i="2"/>
  <c r="BK288" i="2"/>
  <c r="J225" i="2"/>
  <c r="J166" i="2"/>
  <c r="J265" i="2"/>
  <c r="BK253" i="2"/>
  <c r="J237" i="2"/>
  <c r="BK223" i="2"/>
  <c r="BK195" i="2"/>
  <c r="J223" i="2"/>
  <c r="J146" i="2"/>
  <c r="J205" i="2"/>
  <c r="BK160" i="2"/>
  <c r="J258" i="3"/>
  <c r="J234" i="3"/>
  <c r="BK217" i="3"/>
  <c r="J195" i="3"/>
  <c r="J173" i="3"/>
  <c r="BK150" i="3"/>
  <c r="J138" i="3"/>
  <c r="J239" i="3"/>
  <c r="BK226" i="3"/>
  <c r="BK209" i="3"/>
  <c r="BK187" i="3"/>
  <c r="BK169" i="3"/>
  <c r="BK245" i="3"/>
  <c r="J157" i="4"/>
  <c r="J184" i="4"/>
  <c r="J168" i="4"/>
  <c r="J153" i="4"/>
  <c r="J139" i="4"/>
  <c r="J201" i="4"/>
  <c r="J134" i="4"/>
  <c r="J155" i="4"/>
  <c r="BK128" i="4"/>
  <c r="BK145" i="5"/>
  <c r="J157" i="5"/>
  <c r="J141" i="5"/>
  <c r="J146" i="5"/>
  <c r="J142" i="5"/>
  <c r="BK156" i="6"/>
  <c r="J141" i="6"/>
  <c r="BK136" i="6"/>
  <c r="J147" i="6"/>
  <c r="J130" i="6"/>
  <c r="BK140" i="7"/>
  <c r="BK157" i="7"/>
  <c r="J143" i="7"/>
  <c r="J165" i="7"/>
  <c r="J136" i="7"/>
  <c r="BK128" i="8"/>
  <c r="J139" i="8"/>
  <c r="J125" i="8"/>
  <c r="J143" i="8"/>
  <c r="BK198" i="9"/>
  <c r="J153" i="9"/>
  <c r="J203" i="9"/>
  <c r="BK140" i="9"/>
  <c r="BK190" i="9"/>
  <c r="J173" i="9"/>
  <c r="BK160" i="9"/>
  <c r="BK141" i="9"/>
  <c r="J358" i="2"/>
  <c r="J326" i="2"/>
  <c r="BK313" i="2"/>
  <c r="J293" i="2"/>
  <c r="J368" i="2"/>
  <c r="BK353" i="2"/>
  <c r="J317" i="2"/>
  <c r="BK295" i="2"/>
  <c r="BK280" i="2"/>
  <c r="BK264" i="2"/>
  <c r="J244" i="2"/>
  <c r="J163" i="2"/>
  <c r="J341" i="2"/>
  <c r="J329" i="2"/>
  <c r="J304" i="2"/>
  <c r="J271" i="2"/>
  <c r="J214" i="2"/>
  <c r="BK168" i="2"/>
  <c r="BK327" i="2"/>
  <c r="J296" i="2"/>
  <c r="BK272" i="2"/>
  <c r="BK237" i="2"/>
  <c r="BK161" i="2"/>
  <c r="J352" i="2"/>
  <c r="BK303" i="2"/>
  <c r="J262" i="2"/>
  <c r="BK199" i="2"/>
  <c r="J151" i="2"/>
  <c r="J264" i="2"/>
  <c r="J254" i="2"/>
  <c r="BK240" i="2"/>
  <c r="BK225" i="2"/>
  <c r="J203" i="2"/>
  <c r="J236" i="2"/>
  <c r="J169" i="2"/>
  <c r="J215" i="2"/>
  <c r="BK173" i="2"/>
  <c r="J263" i="3"/>
  <c r="J245" i="3"/>
  <c r="J226" i="3"/>
  <c r="BK212" i="3"/>
  <c r="J181" i="3"/>
  <c r="BK162" i="3"/>
  <c r="BK148" i="3"/>
  <c r="BK252" i="3"/>
  <c r="BK234" i="3"/>
  <c r="J217" i="3"/>
  <c r="J199" i="3"/>
  <c r="BK181" i="3"/>
  <c r="BK157" i="3"/>
  <c r="J210" i="3"/>
  <c r="BK180" i="3"/>
  <c r="J140" i="3"/>
  <c r="J215" i="3"/>
  <c r="BK186" i="3"/>
  <c r="J157" i="3"/>
  <c r="BK199" i="4"/>
  <c r="J191" i="4"/>
  <c r="BK176" i="4"/>
  <c r="BK169" i="4"/>
  <c r="BK160" i="4"/>
  <c r="BK198" i="4"/>
  <c r="BK185" i="4"/>
  <c r="J172" i="4"/>
  <c r="J161" i="4"/>
  <c r="BK150" i="4"/>
  <c r="BK138" i="4"/>
  <c r="J200" i="4"/>
  <c r="J208" i="4"/>
  <c r="BK158" i="4"/>
  <c r="BK136" i="4"/>
  <c r="BK151" i="5"/>
  <c r="J162" i="5"/>
  <c r="BK148" i="5"/>
  <c r="BK132" i="5"/>
  <c r="J165" i="5"/>
  <c r="J159" i="6"/>
  <c r="BK144" i="6"/>
  <c r="BK135" i="6"/>
  <c r="J142" i="6"/>
  <c r="J144" i="7"/>
  <c r="BK130" i="7"/>
  <c r="J147" i="7"/>
  <c r="BK134" i="7"/>
  <c r="J155" i="7"/>
  <c r="BK141" i="8"/>
  <c r="BK130" i="8"/>
  <c r="BK147" i="8"/>
  <c r="BK135" i="8"/>
  <c r="J121" i="8"/>
  <c r="J140" i="8"/>
  <c r="BK211" i="9"/>
  <c r="J181" i="9"/>
  <c r="BK165" i="9"/>
  <c r="BK147" i="9"/>
  <c r="J160" i="9"/>
  <c r="J178" i="9"/>
  <c r="J159" i="9"/>
  <c r="BK360" i="2"/>
  <c r="BK340" i="2"/>
  <c r="BK311" i="2"/>
  <c r="BK291" i="2"/>
  <c r="J359" i="2"/>
  <c r="BK346" i="2"/>
  <c r="BK329" i="2"/>
  <c r="BK309" i="2"/>
  <c r="J297" i="2"/>
  <c r="BK196" i="2"/>
  <c r="J349" i="2"/>
  <c r="J291" i="2"/>
  <c r="J227" i="2"/>
  <c r="BK163" i="2"/>
  <c r="J268" i="2"/>
  <c r="BK255" i="2"/>
  <c r="BK241" i="2"/>
  <c r="J217" i="2"/>
  <c r="BK194" i="2"/>
  <c r="J249" i="2"/>
  <c r="BK164" i="2"/>
  <c r="J243" i="3"/>
  <c r="J220" i="3"/>
  <c r="BK202" i="3"/>
  <c r="BK161" i="4"/>
  <c r="BK139" i="4"/>
  <c r="BK204" i="4"/>
  <c r="BK196" i="4"/>
  <c r="J173" i="4"/>
  <c r="BK164" i="4"/>
  <c r="BK149" i="4"/>
  <c r="J136" i="4"/>
  <c r="BK203" i="4"/>
  <c r="BK127" i="4"/>
  <c r="J165" i="4"/>
  <c r="J166" i="5"/>
  <c r="BK137" i="5"/>
  <c r="BK150" i="5"/>
  <c r="J136" i="5"/>
  <c r="BK150" i="6"/>
  <c r="BK139" i="6"/>
  <c r="BK132" i="6"/>
  <c r="BK141" i="6"/>
  <c r="J145" i="7"/>
  <c r="BK131" i="7"/>
  <c r="BK155" i="7"/>
  <c r="J139" i="7"/>
  <c r="BK164" i="7"/>
  <c r="BK139" i="7"/>
  <c r="BK131" i="8"/>
  <c r="J149" i="8"/>
  <c r="BK134" i="8"/>
  <c r="BK124" i="8"/>
  <c r="J145" i="8"/>
  <c r="J134" i="8"/>
  <c r="BK214" i="9"/>
  <c r="BK196" i="9"/>
  <c r="J180" i="9"/>
  <c r="BK158" i="9"/>
  <c r="J145" i="9"/>
  <c r="BK171" i="9"/>
  <c r="J141" i="9"/>
  <c r="BK181" i="9"/>
  <c r="J162" i="9"/>
  <c r="BK177" i="9"/>
  <c r="BK182" i="9"/>
  <c r="BK170" i="9"/>
  <c r="BK143" i="9"/>
  <c r="BK362" i="2"/>
  <c r="J328" i="2"/>
  <c r="BK306" i="2"/>
  <c r="BK374" i="2"/>
  <c r="BK363" i="2"/>
  <c r="J351" i="2"/>
  <c r="J322" i="2"/>
  <c r="J305" i="2"/>
  <c r="BK275" i="2"/>
  <c r="BK242" i="2"/>
  <c r="J206" i="2"/>
  <c r="J190" i="2"/>
  <c r="J177" i="2"/>
  <c r="J149" i="2"/>
  <c r="BK339" i="2"/>
  <c r="J303" i="2"/>
  <c r="J277" i="2"/>
  <c r="BK218" i="2"/>
  <c r="J153" i="2"/>
  <c r="J331" i="2"/>
  <c r="BK278" i="2"/>
  <c r="J246" i="2"/>
  <c r="J216" i="2"/>
  <c r="BK165" i="2"/>
  <c r="BK341" i="2"/>
  <c r="J269" i="2"/>
  <c r="BK205" i="2"/>
  <c r="BK184" i="2"/>
  <c r="J195" i="2"/>
  <c r="BK230" i="2"/>
  <c r="BK197" i="2"/>
  <c r="BK158" i="2"/>
  <c r="J256" i="3"/>
  <c r="J240" i="3"/>
  <c r="BK220" i="3"/>
  <c r="J193" i="3"/>
  <c r="J178" i="3"/>
  <c r="J154" i="3"/>
  <c r="BK142" i="3"/>
  <c r="BK156" i="4"/>
  <c r="J179" i="4"/>
  <c r="J156" i="4"/>
  <c r="BK147" i="4"/>
  <c r="J132" i="4"/>
  <c r="BK174" i="4"/>
  <c r="J192" i="4"/>
  <c r="J146" i="4"/>
  <c r="BK160" i="5"/>
  <c r="BK141" i="5"/>
  <c r="J156" i="5"/>
  <c r="J143" i="5"/>
  <c r="BK154" i="5"/>
  <c r="J150" i="5"/>
  <c r="BK152" i="6"/>
  <c r="BK143" i="6"/>
  <c r="BK131" i="6"/>
  <c r="J144" i="6"/>
  <c r="J151" i="7"/>
  <c r="BK142" i="7"/>
  <c r="BK159" i="7"/>
  <c r="J150" i="7"/>
  <c r="BK135" i="7"/>
  <c r="J132" i="7"/>
  <c r="BK125" i="8"/>
  <c r="J146" i="8"/>
  <c r="J131" i="8"/>
  <c r="J122" i="8"/>
  <c r="BK142" i="8"/>
  <c r="J195" i="9"/>
  <c r="J172" i="9"/>
  <c r="BK150" i="9"/>
  <c r="J191" i="9"/>
  <c r="J150" i="9"/>
  <c r="J200" i="9"/>
  <c r="J185" i="9"/>
  <c r="J147" i="9"/>
  <c r="J272" i="2"/>
  <c r="BK190" i="2"/>
  <c r="J295" i="2"/>
  <c r="J242" i="2"/>
  <c r="BK217" i="2"/>
  <c r="BK170" i="2"/>
  <c r="BK146" i="2"/>
  <c r="J267" i="2"/>
  <c r="J258" i="2"/>
  <c r="BK248" i="2"/>
  <c r="BK239" i="2"/>
  <c r="BK215" i="2"/>
  <c r="BK193" i="2"/>
  <c r="BK182" i="2"/>
  <c r="J222" i="2"/>
  <c r="BK175" i="2"/>
  <c r="BK229" i="2"/>
  <c r="BK213" i="2"/>
  <c r="BK188" i="2"/>
  <c r="J172" i="2"/>
  <c r="J147" i="2"/>
  <c r="BK259" i="3"/>
  <c r="J244" i="3"/>
  <c r="BK232" i="3"/>
  <c r="J222" i="3"/>
  <c r="BK211" i="3"/>
  <c r="BK205" i="3"/>
  <c r="BK188" i="3"/>
  <c r="BK168" i="3"/>
  <c r="J151" i="3"/>
  <c r="BK228" i="3"/>
  <c r="J204" i="3"/>
  <c r="BK161" i="3"/>
  <c r="J260" i="3"/>
  <c r="J232" i="3"/>
  <c r="J211" i="3"/>
  <c r="J201" i="3"/>
  <c r="J182" i="3"/>
  <c r="J211" i="4"/>
  <c r="J204" i="4"/>
  <c r="J197" i="4"/>
  <c r="BK193" i="4"/>
  <c r="J185" i="4"/>
  <c r="BK179" i="4"/>
  <c r="BK173" i="4"/>
  <c r="BK168" i="4"/>
  <c r="J154" i="4"/>
  <c r="BK153" i="4"/>
  <c r="J147" i="4"/>
  <c r="BK144" i="4"/>
  <c r="BK211" i="4"/>
  <c r="BK157" i="4"/>
  <c r="BK148" i="4"/>
  <c r="BK140" i="4"/>
  <c r="J126" i="4"/>
  <c r="J144" i="4"/>
  <c r="J125" i="4"/>
  <c r="BK188" i="4"/>
  <c r="BK151" i="4"/>
  <c r="J129" i="4"/>
  <c r="BK159" i="5"/>
  <c r="BK143" i="5"/>
  <c r="BK168" i="5"/>
  <c r="J160" i="5"/>
  <c r="J152" i="5"/>
  <c r="BK140" i="5"/>
  <c r="BK136" i="5"/>
  <c r="BK142" i="5"/>
  <c r="BK152" i="5"/>
  <c r="BK159" i="6"/>
  <c r="BK155" i="6"/>
  <c r="J145" i="6"/>
  <c r="BK134" i="6"/>
  <c r="BK137" i="6"/>
  <c r="J143" i="6"/>
  <c r="BK150" i="7"/>
  <c r="BK147" i="7"/>
  <c r="BK133" i="7"/>
  <c r="J164" i="7"/>
  <c r="J153" i="7"/>
  <c r="BK145" i="7"/>
  <c r="BK137" i="7"/>
  <c r="J133" i="7"/>
  <c r="J162" i="7"/>
  <c r="J144" i="8"/>
  <c r="BK136" i="8"/>
  <c r="BK148" i="8"/>
  <c r="J136" i="8"/>
  <c r="J128" i="8"/>
  <c r="J148" i="8"/>
  <c r="BK127" i="8"/>
  <c r="J124" i="8"/>
  <c r="BK203" i="9"/>
  <c r="J183" i="9"/>
  <c r="J170" i="9"/>
  <c r="BK155" i="9"/>
  <c r="BK210" i="9"/>
  <c r="BK156" i="9"/>
  <c r="J211" i="9"/>
  <c r="BK179" i="9"/>
  <c r="J144" i="9"/>
  <c r="BK195" i="9"/>
  <c r="J140" i="9"/>
  <c r="BK365" i="2"/>
  <c r="J357" i="2"/>
  <c r="BK349" i="2"/>
  <c r="BK333" i="2"/>
  <c r="BK320" i="2"/>
  <c r="BK305" i="2"/>
  <c r="J298" i="2"/>
  <c r="J374" i="2"/>
  <c r="BK364" i="2"/>
  <c r="BK356" i="2"/>
  <c r="BK343" i="2"/>
  <c r="BK332" i="2"/>
  <c r="J315" i="2"/>
  <c r="J301" i="2"/>
  <c r="BK284" i="2"/>
  <c r="BK277" i="2"/>
  <c r="BK267" i="2"/>
  <c r="J253" i="2"/>
  <c r="BK233" i="2"/>
  <c r="J210" i="2"/>
  <c r="J197" i="2"/>
  <c r="J189" i="2"/>
  <c r="BK178" i="2"/>
  <c r="BK162" i="2"/>
  <c r="BK147" i="2"/>
  <c r="J340" i="2"/>
  <c r="J330" i="2"/>
  <c r="J321" i="2"/>
  <c r="J286" i="2"/>
  <c r="J274" i="2"/>
  <c r="BK222" i="2"/>
  <c r="J202" i="2"/>
  <c r="BK157" i="2"/>
  <c r="J320" i="2"/>
  <c r="BK293" i="2"/>
  <c r="BK276" i="2"/>
  <c r="J248" i="2"/>
  <c r="J209" i="2"/>
  <c r="BK166" i="2"/>
  <c r="J148" i="2"/>
  <c r="J345" i="2"/>
  <c r="BK299" i="2"/>
  <c r="J208" i="2"/>
  <c r="J161" i="2"/>
  <c r="J280" i="2"/>
  <c r="J261" i="2"/>
  <c r="BK249" i="2"/>
  <c r="BK236" i="2"/>
  <c r="J249" i="3"/>
  <c r="J236" i="3"/>
  <c r="BK221" i="3"/>
  <c r="J216" i="3"/>
  <c r="BK201" i="3"/>
  <c r="BK189" i="3"/>
  <c r="J180" i="3"/>
  <c r="J168" i="3"/>
  <c r="J156" i="3"/>
  <c r="J146" i="3"/>
  <c r="BK261" i="3"/>
  <c r="BK249" i="3"/>
  <c r="BK237" i="3"/>
  <c r="J230" i="3"/>
  <c r="J221" i="3"/>
  <c r="J208" i="3"/>
  <c r="BK200" i="3"/>
  <c r="J189" i="3"/>
  <c r="J183" i="3"/>
  <c r="BK175" i="3"/>
  <c r="J165" i="3"/>
  <c r="BK147" i="3"/>
  <c r="BK233" i="3"/>
  <c r="BK195" i="3"/>
  <c r="J163" i="3"/>
  <c r="BK156" i="3"/>
  <c r="J237" i="3"/>
  <c r="J223" i="3"/>
  <c r="BK172" i="4"/>
  <c r="BK162" i="4"/>
  <c r="BK134" i="4"/>
  <c r="J186" i="4"/>
  <c r="J195" i="4"/>
  <c r="J160" i="4"/>
  <c r="J133" i="4"/>
  <c r="BK157" i="5"/>
  <c r="BK130" i="6"/>
  <c r="J155" i="6"/>
  <c r="J139" i="6"/>
  <c r="J128" i="7"/>
  <c r="BK154" i="7"/>
  <c r="BK144" i="7"/>
  <c r="J130" i="7"/>
  <c r="J142" i="7"/>
  <c r="J138" i="8"/>
  <c r="J127" i="8"/>
  <c r="BK146" i="8"/>
  <c r="J132" i="8"/>
  <c r="BK126" i="8"/>
  <c r="J147" i="8"/>
  <c r="J123" i="8"/>
  <c r="J130" i="8"/>
  <c r="J213" i="9"/>
  <c r="BK202" i="9"/>
  <c r="J184" i="9"/>
  <c r="BK168" i="9"/>
  <c r="J149" i="9"/>
  <c r="J202" i="9"/>
  <c r="BK176" i="9"/>
  <c r="BK145" i="9"/>
  <c r="BK204" i="9"/>
  <c r="J169" i="9"/>
  <c r="J171" i="9"/>
  <c r="BK184" i="9"/>
  <c r="J177" i="9"/>
  <c r="J163" i="9"/>
  <c r="BK151" i="9"/>
  <c r="BK139" i="9"/>
  <c r="BK369" i="2"/>
  <c r="J356" i="2"/>
  <c r="BK342" i="2"/>
  <c r="BK322" i="2"/>
  <c r="BK307" i="2"/>
  <c r="J300" i="2"/>
  <c r="J372" i="2"/>
  <c r="J365" i="2"/>
  <c r="BK357" i="2"/>
  <c r="J338" i="2"/>
  <c r="BK324" i="2"/>
  <c r="J314" i="2"/>
  <c r="BK298" i="2"/>
  <c r="BK283" i="2"/>
  <c r="BK269" i="2"/>
  <c r="J259" i="2"/>
  <c r="J247" i="2"/>
  <c r="BK238" i="2"/>
  <c r="J212" i="2"/>
  <c r="BK198" i="2"/>
  <c r="BK187" i="2"/>
  <c r="J183" i="2"/>
  <c r="J168" i="2"/>
  <c r="BK150" i="2"/>
  <c r="BK144" i="2"/>
  <c r="BK335" i="2"/>
  <c r="J232" i="2"/>
  <c r="BK210" i="2"/>
  <c r="BK179" i="2"/>
  <c r="BK148" i="2"/>
  <c r="J319" i="2"/>
  <c r="BK285" i="2"/>
  <c r="BK271" i="2"/>
  <c r="J239" i="2"/>
  <c r="BK203" i="2"/>
  <c r="J171" i="2"/>
  <c r="BK151" i="2"/>
  <c r="BK338" i="2"/>
  <c r="J309" i="2"/>
  <c r="J283" i="2"/>
  <c r="J228" i="2"/>
  <c r="BK224" i="2"/>
  <c r="J192" i="2"/>
  <c r="J162" i="2"/>
  <c r="BK270" i="2"/>
  <c r="BK259" i="2"/>
  <c r="J250" i="2"/>
  <c r="BK227" i="2"/>
  <c r="J213" i="2"/>
  <c r="BK201" i="2"/>
  <c r="BK189" i="2"/>
  <c r="BK232" i="2"/>
  <c r="BK185" i="2"/>
  <c r="BK156" i="2"/>
  <c r="J219" i="2"/>
  <c r="BK208" i="2"/>
  <c r="BK177" i="2"/>
  <c r="BK171" i="2"/>
  <c r="J144" i="2"/>
  <c r="J254" i="3"/>
  <c r="J228" i="3"/>
  <c r="BK208" i="3"/>
  <c r="BK198" i="3"/>
  <c r="J184" i="3"/>
  <c r="J174" i="3"/>
  <c r="BK163" i="3"/>
  <c r="BK151" i="3"/>
  <c r="BK143" i="3"/>
  <c r="J250" i="3"/>
  <c r="BK240" i="3"/>
  <c r="J227" i="3"/>
  <c r="BK214" i="3"/>
  <c r="J205" i="3"/>
  <c r="BK197" i="3"/>
  <c r="J186" i="3"/>
  <c r="BK174" i="3"/>
  <c r="BK160" i="3"/>
  <c r="J143" i="3"/>
  <c r="BK216" i="3"/>
  <c r="J198" i="3"/>
  <c r="J170" i="3"/>
  <c r="J158" i="3"/>
  <c r="BK242" i="3"/>
  <c r="BK213" i="3"/>
  <c r="BK184" i="3"/>
  <c r="J161" i="3"/>
  <c r="BK207" i="4"/>
  <c r="BK200" i="4"/>
  <c r="BK194" i="4"/>
  <c r="BK189" i="4"/>
  <c r="J181" i="4"/>
  <c r="BK175" i="4"/>
  <c r="BK171" i="4"/>
  <c r="BK163" i="4"/>
  <c r="J128" i="4"/>
  <c r="BK170" i="4"/>
  <c r="BK132" i="4"/>
  <c r="J193" i="4"/>
  <c r="BK181" i="4"/>
  <c r="BK143" i="4"/>
  <c r="BK126" i="4"/>
  <c r="BK162" i="5"/>
  <c r="J154" i="5"/>
  <c r="J140" i="5"/>
  <c r="BK163" i="5"/>
  <c r="J133" i="6"/>
  <c r="J149" i="7"/>
  <c r="J137" i="7"/>
  <c r="BK165" i="7"/>
  <c r="BK152" i="7"/>
  <c r="BK145" i="8"/>
  <c r="J187" i="9"/>
  <c r="BK371" i="2"/>
  <c r="BK336" i="2"/>
  <c r="J307" i="2"/>
  <c r="BK286" i="2"/>
  <c r="BK262" i="2"/>
  <c r="J243" i="2"/>
  <c r="J200" i="2"/>
  <c r="J188" i="2"/>
  <c r="J160" i="2"/>
  <c r="AS94" i="1"/>
  <c r="J170" i="2"/>
  <c r="BK323" i="2"/>
  <c r="J281" i="2"/>
  <c r="BK250" i="2"/>
  <c r="J218" i="2"/>
  <c r="J164" i="2"/>
  <c r="BK328" i="2"/>
  <c r="J273" i="2"/>
  <c r="BK204" i="2"/>
  <c r="J211" i="2"/>
  <c r="BK220" i="2"/>
  <c r="BK183" i="2"/>
  <c r="J156" i="2"/>
  <c r="BK250" i="3"/>
  <c r="BK231" i="3"/>
  <c r="J219" i="3"/>
  <c r="J200" i="3"/>
  <c r="BK183" i="3"/>
  <c r="BK164" i="3"/>
  <c r="J147" i="3"/>
  <c r="BK254" i="3"/>
  <c r="J241" i="3"/>
  <c r="J212" i="3"/>
  <c r="J194" i="3"/>
  <c r="BK173" i="3"/>
  <c r="BK153" i="3"/>
  <c r="BK140" i="3"/>
  <c r="BK182" i="3"/>
  <c r="BK141" i="3"/>
  <c r="BK230" i="3"/>
  <c r="BK203" i="3"/>
  <c r="BK159" i="3"/>
  <c r="J202" i="4"/>
  <c r="J194" i="4"/>
  <c r="BK184" i="4"/>
  <c r="J174" i="4"/>
  <c r="BK165" i="4"/>
  <c r="BK209" i="4"/>
  <c r="J189" i="4"/>
  <c r="J176" i="4"/>
  <c r="J163" i="4"/>
  <c r="BK141" i="4"/>
  <c r="BK125" i="4"/>
  <c r="BK135" i="4"/>
  <c r="J175" i="4"/>
  <c r="J127" i="4"/>
  <c r="J155" i="5"/>
  <c r="J159" i="5"/>
  <c r="J145" i="5"/>
  <c r="BK133" i="5"/>
  <c r="J139" i="5"/>
  <c r="J133" i="5"/>
  <c r="J152" i="6"/>
  <c r="J132" i="6"/>
  <c r="J156" i="6"/>
  <c r="BK142" i="6"/>
  <c r="BK148" i="7"/>
  <c r="J135" i="7"/>
  <c r="BK162" i="7"/>
  <c r="J146" i="7"/>
  <c r="BK129" i="7"/>
  <c r="BK153" i="7"/>
  <c r="BK140" i="8"/>
  <c r="BK144" i="8"/>
  <c r="BK138" i="8"/>
  <c r="J214" i="9"/>
  <c r="BK178" i="9"/>
  <c r="J166" i="9"/>
  <c r="J196" i="9"/>
  <c r="J158" i="9"/>
  <c r="BK172" i="9"/>
  <c r="BK162" i="9"/>
  <c r="BK142" i="9"/>
  <c r="J366" i="2"/>
  <c r="BK351" i="2"/>
  <c r="J316" i="2"/>
  <c r="BK296" i="2"/>
  <c r="J371" i="2"/>
  <c r="BK355" i="2"/>
  <c r="BK330" i="2"/>
  <c r="J306" i="2"/>
  <c r="J285" i="2"/>
  <c r="J255" i="2"/>
  <c r="J224" i="2"/>
  <c r="J196" i="2"/>
  <c r="BK172" i="2"/>
  <c r="BK145" i="2"/>
  <c r="J332" i="2"/>
  <c r="J289" i="2"/>
  <c r="J257" i="2"/>
  <c r="J199" i="2"/>
  <c r="J343" i="2"/>
  <c r="BK290" i="2"/>
  <c r="BK256" i="2"/>
  <c r="BK200" i="2"/>
  <c r="BK153" i="2"/>
  <c r="J311" i="2"/>
  <c r="J241" i="2"/>
  <c r="J198" i="2"/>
  <c r="J152" i="2"/>
  <c r="BK247" i="2"/>
  <c r="J230" i="2"/>
  <c r="BK209" i="2"/>
  <c r="J187" i="2"/>
  <c r="J180" i="2"/>
  <c r="BK214" i="2"/>
  <c r="BK169" i="2"/>
  <c r="J252" i="3"/>
  <c r="J233" i="3"/>
  <c r="J209" i="3"/>
  <c r="BK196" i="3"/>
  <c r="J177" i="3"/>
  <c r="BK158" i="3"/>
  <c r="J141" i="3"/>
  <c r="BK244" i="3"/>
  <c r="J225" i="3"/>
  <c r="BK204" i="3"/>
  <c r="J188" i="3"/>
  <c r="J166" i="3"/>
  <c r="BK144" i="3"/>
  <c r="BK177" i="3"/>
  <c r="BK258" i="3"/>
  <c r="BK219" i="3"/>
  <c r="BK199" i="3"/>
  <c r="J209" i="4"/>
  <c r="BK195" i="4"/>
  <c r="J188" i="4"/>
  <c r="J177" i="4"/>
  <c r="BK167" i="4"/>
  <c r="J140" i="4"/>
  <c r="BK206" i="4"/>
  <c r="BK190" i="4"/>
  <c r="BK178" i="4"/>
  <c r="BK133" i="4"/>
  <c r="BK142" i="4"/>
  <c r="J167" i="4"/>
  <c r="J168" i="5"/>
  <c r="BK149" i="5"/>
  <c r="BK166" i="5"/>
  <c r="BK146" i="5"/>
  <c r="J131" i="5"/>
  <c r="J151" i="5"/>
  <c r="BK158" i="6"/>
  <c r="BK147" i="6"/>
  <c r="BK133" i="6"/>
  <c r="J131" i="6"/>
  <c r="J137" i="6"/>
  <c r="BK146" i="7"/>
  <c r="J134" i="7"/>
  <c r="BK151" i="7"/>
  <c r="J140" i="7"/>
  <c r="J131" i="7"/>
  <c r="J157" i="7"/>
  <c r="BK139" i="8"/>
  <c r="BK121" i="8"/>
  <c r="J141" i="8"/>
  <c r="BK123" i="8"/>
  <c r="J135" i="8"/>
  <c r="J126" i="8"/>
  <c r="BK207" i="9"/>
  <c r="J193" i="9"/>
  <c r="BK173" i="9"/>
  <c r="J156" i="9"/>
  <c r="BK193" i="9"/>
  <c r="BK185" i="9"/>
  <c r="J198" i="9"/>
  <c r="BK191" i="9"/>
  <c r="BK166" i="9"/>
  <c r="BK149" i="9"/>
  <c r="J139" i="9"/>
  <c r="BK359" i="2"/>
  <c r="BK331" i="2"/>
  <c r="BK312" i="2"/>
  <c r="BK289" i="2"/>
  <c r="BK258" i="2"/>
  <c r="J350" i="2"/>
  <c r="J287" i="2"/>
  <c r="J270" i="2"/>
  <c r="J182" i="2"/>
  <c r="J150" i="2"/>
  <c r="BK304" i="2"/>
  <c r="BK246" i="2"/>
  <c r="J173" i="2"/>
  <c r="J279" i="2"/>
  <c r="BK257" i="2"/>
  <c r="BK243" i="2"/>
  <c r="BK228" i="2"/>
  <c r="BK212" i="2"/>
  <c r="J185" i="2"/>
  <c r="J186" i="2"/>
  <c r="J261" i="3"/>
  <c r="BK241" i="3"/>
  <c r="BK224" i="3"/>
  <c r="BK207" i="3"/>
  <c r="BK194" i="3"/>
  <c r="J169" i="3"/>
  <c r="BK155" i="3"/>
  <c r="BK263" i="3"/>
  <c r="BK243" i="3"/>
  <c r="J231" i="3"/>
  <c r="BK210" i="3"/>
  <c r="J196" i="3"/>
  <c r="BK179" i="3"/>
  <c r="J155" i="3"/>
  <c r="BK139" i="3"/>
  <c r="J187" i="3"/>
  <c r="J159" i="3"/>
  <c r="J224" i="3"/>
  <c r="J192" i="3"/>
  <c r="J160" i="3"/>
  <c r="BK201" i="4"/>
  <c r="BK192" i="4"/>
  <c r="J178" i="4"/>
  <c r="BK166" i="4"/>
  <c r="J158" i="4"/>
  <c r="J149" i="4"/>
  <c r="J137" i="4"/>
  <c r="J207" i="4"/>
  <c r="J199" i="4"/>
  <c r="BK180" i="4"/>
  <c r="J169" i="4"/>
  <c r="J151" i="4"/>
  <c r="J145" i="4"/>
  <c r="J135" i="4"/>
  <c r="J164" i="4"/>
  <c r="BK128" i="7"/>
  <c r="BK122" i="8"/>
  <c r="BK133" i="8"/>
  <c r="J204" i="9"/>
  <c r="J176" i="9"/>
  <c r="J151" i="9"/>
  <c r="J182" i="9"/>
  <c r="J152" i="9"/>
  <c r="J174" i="9"/>
  <c r="BK153" i="9"/>
  <c r="J143" i="9"/>
  <c r="J364" i="2"/>
  <c r="J347" i="2"/>
  <c r="BK319" i="2"/>
  <c r="BK302" i="2"/>
  <c r="BK372" i="2"/>
  <c r="J360" i="2"/>
  <c r="BK347" i="2"/>
  <c r="BK321" i="2"/>
  <c r="J299" i="2"/>
  <c r="BK274" i="2"/>
  <c r="BK261" i="2"/>
  <c r="BK226" i="2"/>
  <c r="J201" i="2"/>
  <c r="BK186" i="2"/>
  <c r="J155" i="2"/>
  <c r="J339" i="2"/>
  <c r="J323" i="2"/>
  <c r="J292" i="2"/>
  <c r="BK245" i="2"/>
  <c r="BK211" i="2"/>
  <c r="BK149" i="2"/>
  <c r="J313" i="2"/>
  <c r="BK279" i="2"/>
  <c r="BK268" i="2"/>
  <c r="J229" i="2"/>
  <c r="J159" i="2"/>
  <c r="J346" i="2"/>
  <c r="BK297" i="2"/>
  <c r="J240" i="2"/>
  <c r="BK174" i="2"/>
  <c r="BK191" i="2"/>
  <c r="J233" i="2"/>
  <c r="J158" i="2"/>
  <c r="BK202" i="2"/>
  <c r="BK260" i="3"/>
  <c r="J247" i="3"/>
  <c r="BK229" i="3"/>
  <c r="BK215" i="3"/>
  <c r="J185" i="3"/>
  <c r="J171" i="3"/>
  <c r="BK154" i="3"/>
  <c r="J139" i="3"/>
  <c r="J242" i="3"/>
  <c r="BK223" i="3"/>
  <c r="BK206" i="3"/>
  <c r="BK191" i="3"/>
  <c r="BK170" i="3"/>
  <c r="J148" i="3"/>
  <c r="BK225" i="3"/>
  <c r="J175" i="3"/>
  <c r="J259" i="3"/>
  <c r="BK222" i="3"/>
  <c r="J202" i="3"/>
  <c r="J162" i="3"/>
  <c r="J206" i="4"/>
  <c r="J180" i="4"/>
  <c r="J170" i="4"/>
  <c r="J162" i="4"/>
  <c r="J150" i="4"/>
  <c r="BK145" i="4"/>
  <c r="BK208" i="4"/>
  <c r="BK202" i="4"/>
  <c r="BK186" i="4"/>
  <c r="J166" i="4"/>
  <c r="J143" i="4"/>
  <c r="BK129" i="4"/>
  <c r="BK183" i="4"/>
  <c r="J190" i="4"/>
  <c r="J138" i="4"/>
  <c r="BK156" i="5"/>
  <c r="J148" i="7"/>
  <c r="BK143" i="8"/>
  <c r="J129" i="8"/>
  <c r="BK129" i="8"/>
  <c r="J133" i="8"/>
  <c r="J210" i="9"/>
  <c r="J190" i="9"/>
  <c r="BK167" i="9"/>
  <c r="BK205" i="9"/>
  <c r="BK163" i="9"/>
  <c r="BK213" i="9"/>
  <c r="BK174" i="9"/>
  <c r="BK187" i="9"/>
  <c r="BK159" i="9"/>
  <c r="BK180" i="9"/>
  <c r="J155" i="9"/>
  <c r="J142" i="9"/>
  <c r="R143" i="2" l="1"/>
  <c r="R154" i="2"/>
  <c r="BK167" i="2"/>
  <c r="J167" i="2" s="1"/>
  <c r="J100" i="2" s="1"/>
  <c r="R167" i="2"/>
  <c r="P176" i="2"/>
  <c r="R181" i="2"/>
  <c r="R207" i="2"/>
  <c r="P235" i="2"/>
  <c r="P251" i="2"/>
  <c r="BK260" i="2"/>
  <c r="J260" i="2" s="1"/>
  <c r="J107" i="2" s="1"/>
  <c r="P260" i="2"/>
  <c r="T260" i="2"/>
  <c r="T263" i="2"/>
  <c r="R282" i="2"/>
  <c r="BK294" i="2"/>
  <c r="J294" i="2"/>
  <c r="J110" i="2"/>
  <c r="BK310" i="2"/>
  <c r="J310" i="2"/>
  <c r="J112" i="2" s="1"/>
  <c r="T337" i="2"/>
  <c r="P348" i="2"/>
  <c r="P354" i="2"/>
  <c r="R361" i="2"/>
  <c r="R367" i="2"/>
  <c r="BK370" i="2"/>
  <c r="J370" i="2"/>
  <c r="J120" i="2"/>
  <c r="BK143" i="2"/>
  <c r="J143" i="2"/>
  <c r="J98" i="2"/>
  <c r="BK154" i="2"/>
  <c r="J154" i="2" s="1"/>
  <c r="J99" i="2" s="1"/>
  <c r="T154" i="2"/>
  <c r="T167" i="2"/>
  <c r="R176" i="2"/>
  <c r="P181" i="2"/>
  <c r="T207" i="2"/>
  <c r="R235" i="2"/>
  <c r="T251" i="2"/>
  <c r="BK263" i="2"/>
  <c r="J263" i="2"/>
  <c r="J108" i="2" s="1"/>
  <c r="BK282" i="2"/>
  <c r="J282" i="2"/>
  <c r="J109" i="2"/>
  <c r="T282" i="2"/>
  <c r="P294" i="2"/>
  <c r="T294" i="2"/>
  <c r="P334" i="2"/>
  <c r="R334" i="2"/>
  <c r="R337" i="2"/>
  <c r="BK344" i="2"/>
  <c r="J344" i="2"/>
  <c r="J115" i="2" s="1"/>
  <c r="BK348" i="2"/>
  <c r="J348" i="2"/>
  <c r="J116" i="2"/>
  <c r="R348" i="2"/>
  <c r="T354" i="2"/>
  <c r="BK361" i="2"/>
  <c r="J361" i="2"/>
  <c r="J118" i="2"/>
  <c r="P367" i="2"/>
  <c r="P370" i="2"/>
  <c r="P143" i="2"/>
  <c r="T176" i="2"/>
  <c r="BK207" i="2"/>
  <c r="J207" i="2"/>
  <c r="J103" i="2"/>
  <c r="T235" i="2"/>
  <c r="P263" i="2"/>
  <c r="P310" i="2"/>
  <c r="BK334" i="2"/>
  <c r="J334" i="2"/>
  <c r="J113" i="2"/>
  <c r="T334" i="2"/>
  <c r="R344" i="2"/>
  <c r="R354" i="2"/>
  <c r="BK367" i="2"/>
  <c r="J367" i="2"/>
  <c r="J119" i="2"/>
  <c r="R370" i="2"/>
  <c r="R137" i="3"/>
  <c r="BK152" i="3"/>
  <c r="J152" i="3"/>
  <c r="J101" i="3"/>
  <c r="P167" i="3"/>
  <c r="P176" i="3"/>
  <c r="P190" i="3"/>
  <c r="P218" i="3"/>
  <c r="P235" i="3"/>
  <c r="R238" i="3"/>
  <c r="P248" i="3"/>
  <c r="P257" i="3"/>
  <c r="BK152" i="4"/>
  <c r="J152" i="4"/>
  <c r="J100" i="4"/>
  <c r="T182" i="4"/>
  <c r="BK130" i="5"/>
  <c r="J130" i="5"/>
  <c r="J98" i="5"/>
  <c r="R135" i="5"/>
  <c r="BK147" i="5"/>
  <c r="J147" i="5"/>
  <c r="J103" i="5"/>
  <c r="T153" i="5"/>
  <c r="T161" i="5"/>
  <c r="BK129" i="6"/>
  <c r="J129" i="6"/>
  <c r="J98" i="6"/>
  <c r="P140" i="6"/>
  <c r="BK157" i="6"/>
  <c r="J157" i="6"/>
  <c r="J107" i="6" s="1"/>
  <c r="BK138" i="7"/>
  <c r="J138" i="7"/>
  <c r="J99" i="7"/>
  <c r="T138" i="7"/>
  <c r="R163" i="7"/>
  <c r="R160" i="7"/>
  <c r="P154" i="2"/>
  <c r="BK181" i="2"/>
  <c r="J181" i="2"/>
  <c r="J102" i="2"/>
  <c r="P207" i="2"/>
  <c r="BK251" i="2"/>
  <c r="J251" i="2" s="1"/>
  <c r="J106" i="2" s="1"/>
  <c r="R263" i="2"/>
  <c r="R294" i="2"/>
  <c r="T310" i="2"/>
  <c r="P337" i="2"/>
  <c r="P344" i="2"/>
  <c r="T348" i="2"/>
  <c r="T361" i="2"/>
  <c r="T367" i="2"/>
  <c r="P137" i="3"/>
  <c r="P152" i="3"/>
  <c r="R167" i="3"/>
  <c r="R172" i="3"/>
  <c r="BK190" i="3"/>
  <c r="J190" i="3" s="1"/>
  <c r="J105" i="3" s="1"/>
  <c r="BK218" i="3"/>
  <c r="J218" i="3"/>
  <c r="J106" i="3"/>
  <c r="BK235" i="3"/>
  <c r="J235" i="3"/>
  <c r="J107" i="3"/>
  <c r="BK238" i="3"/>
  <c r="J238" i="3" s="1"/>
  <c r="J108" i="3" s="1"/>
  <c r="BK248" i="3"/>
  <c r="J248" i="3" s="1"/>
  <c r="J110" i="3" s="1"/>
  <c r="BK257" i="3"/>
  <c r="J257" i="3"/>
  <c r="J114" i="3"/>
  <c r="T130" i="4"/>
  <c r="BK182" i="4"/>
  <c r="J182" i="4"/>
  <c r="J101" i="4" s="1"/>
  <c r="BK135" i="5"/>
  <c r="J135" i="5"/>
  <c r="J100" i="5"/>
  <c r="R144" i="5"/>
  <c r="R138" i="5"/>
  <c r="R153" i="5"/>
  <c r="BK164" i="5"/>
  <c r="J164" i="5"/>
  <c r="J107" i="5"/>
  <c r="BK127" i="7"/>
  <c r="J127" i="7" s="1"/>
  <c r="J98" i="7" s="1"/>
  <c r="BK141" i="7"/>
  <c r="J141" i="7" s="1"/>
  <c r="J100" i="7" s="1"/>
  <c r="BK163" i="7"/>
  <c r="J163" i="7"/>
  <c r="J105" i="7" s="1"/>
  <c r="R120" i="8"/>
  <c r="R119" i="8"/>
  <c r="R118" i="8"/>
  <c r="P138" i="9"/>
  <c r="P161" i="9"/>
  <c r="P124" i="4"/>
  <c r="T124" i="4"/>
  <c r="R130" i="4"/>
  <c r="P152" i="4"/>
  <c r="P182" i="4"/>
  <c r="T130" i="5"/>
  <c r="T129" i="5" s="1"/>
  <c r="P135" i="5"/>
  <c r="P144" i="5"/>
  <c r="P138" i="5"/>
  <c r="P147" i="5"/>
  <c r="T147" i="5"/>
  <c r="P158" i="5"/>
  <c r="R158" i="5"/>
  <c r="P161" i="5"/>
  <c r="R164" i="5"/>
  <c r="T129" i="6"/>
  <c r="T128" i="6"/>
  <c r="T140" i="6"/>
  <c r="P154" i="6"/>
  <c r="T154" i="6"/>
  <c r="P157" i="6"/>
  <c r="T127" i="7"/>
  <c r="R138" i="7"/>
  <c r="P141" i="7"/>
  <c r="T163" i="7"/>
  <c r="T160" i="7" s="1"/>
  <c r="P120" i="8"/>
  <c r="P119" i="8"/>
  <c r="P118" i="8"/>
  <c r="AU101" i="1" s="1"/>
  <c r="BK138" i="9"/>
  <c r="T138" i="9"/>
  <c r="R148" i="9"/>
  <c r="R146" i="9"/>
  <c r="R154" i="9"/>
  <c r="T154" i="9"/>
  <c r="T157" i="9"/>
  <c r="R161" i="9"/>
  <c r="T161" i="9"/>
  <c r="P164" i="9"/>
  <c r="BK175" i="9"/>
  <c r="J175" i="9" s="1"/>
  <c r="J105" i="9" s="1"/>
  <c r="R175" i="9"/>
  <c r="R188" i="9"/>
  <c r="T143" i="2"/>
  <c r="T142" i="2"/>
  <c r="P167" i="2"/>
  <c r="BK176" i="2"/>
  <c r="J176" i="2" s="1"/>
  <c r="J101" i="2" s="1"/>
  <c r="T181" i="2"/>
  <c r="BK235" i="2"/>
  <c r="R251" i="2"/>
  <c r="R260" i="2"/>
  <c r="P282" i="2"/>
  <c r="R310" i="2"/>
  <c r="BK337" i="2"/>
  <c r="J337" i="2"/>
  <c r="J114" i="2"/>
  <c r="T344" i="2"/>
  <c r="BK354" i="2"/>
  <c r="J354" i="2" s="1"/>
  <c r="J117" i="2" s="1"/>
  <c r="P361" i="2"/>
  <c r="T370" i="2"/>
  <c r="BK137" i="3"/>
  <c r="J137" i="3"/>
  <c r="J98" i="3"/>
  <c r="BK149" i="3"/>
  <c r="J149" i="3"/>
  <c r="J100" i="3"/>
  <c r="R152" i="3"/>
  <c r="T167" i="3"/>
  <c r="T172" i="3"/>
  <c r="R190" i="3"/>
  <c r="R218" i="3"/>
  <c r="R235" i="3"/>
  <c r="P238" i="3"/>
  <c r="T248" i="3"/>
  <c r="T257" i="3"/>
  <c r="BK130" i="4"/>
  <c r="J130" i="4"/>
  <c r="J99" i="4"/>
  <c r="T152" i="4"/>
  <c r="P130" i="5"/>
  <c r="P129" i="5" s="1"/>
  <c r="T135" i="5"/>
  <c r="T144" i="5"/>
  <c r="T138" i="5" s="1"/>
  <c r="P153" i="5"/>
  <c r="T158" i="5"/>
  <c r="T164" i="5"/>
  <c r="P129" i="6"/>
  <c r="P128" i="6"/>
  <c r="BK140" i="6"/>
  <c r="J140" i="6"/>
  <c r="J100" i="6" s="1"/>
  <c r="BK154" i="6"/>
  <c r="J154" i="6"/>
  <c r="J106" i="6"/>
  <c r="T157" i="6"/>
  <c r="P127" i="7"/>
  <c r="T141" i="7"/>
  <c r="BK120" i="8"/>
  <c r="BK119" i="8" s="1"/>
  <c r="J119" i="8" s="1"/>
  <c r="J97" i="8" s="1"/>
  <c r="J120" i="8"/>
  <c r="J98" i="8"/>
  <c r="BK148" i="9"/>
  <c r="BK146" i="9" s="1"/>
  <c r="J146" i="9" s="1"/>
  <c r="J99" i="9" s="1"/>
  <c r="J148" i="9"/>
  <c r="J100" i="9" s="1"/>
  <c r="BK154" i="9"/>
  <c r="J154" i="9"/>
  <c r="J101" i="9"/>
  <c r="P157" i="9"/>
  <c r="T164" i="9"/>
  <c r="T137" i="3"/>
  <c r="P149" i="3"/>
  <c r="P145" i="3"/>
  <c r="R149" i="3"/>
  <c r="R145" i="3"/>
  <c r="T149" i="3"/>
  <c r="T145" i="3" s="1"/>
  <c r="T152" i="3"/>
  <c r="BK167" i="3"/>
  <c r="J167" i="3"/>
  <c r="J102" i="3" s="1"/>
  <c r="BK172" i="3"/>
  <c r="J172" i="3"/>
  <c r="J103" i="3"/>
  <c r="P172" i="3"/>
  <c r="BK176" i="3"/>
  <c r="J176" i="3"/>
  <c r="J104" i="3"/>
  <c r="R176" i="3"/>
  <c r="T176" i="3"/>
  <c r="T190" i="3"/>
  <c r="T218" i="3"/>
  <c r="T235" i="3"/>
  <c r="T238" i="3"/>
  <c r="R248" i="3"/>
  <c r="R257" i="3"/>
  <c r="BK124" i="4"/>
  <c r="J124" i="4"/>
  <c r="J98" i="4"/>
  <c r="R124" i="4"/>
  <c r="P130" i="4"/>
  <c r="R152" i="4"/>
  <c r="R182" i="4"/>
  <c r="R130" i="5"/>
  <c r="R129" i="5" s="1"/>
  <c r="BK144" i="5"/>
  <c r="J144" i="5"/>
  <c r="J102" i="5"/>
  <c r="R147" i="5"/>
  <c r="BK153" i="5"/>
  <c r="J153" i="5"/>
  <c r="J104" i="5"/>
  <c r="BK158" i="5"/>
  <c r="J158" i="5" s="1"/>
  <c r="J105" i="5" s="1"/>
  <c r="BK161" i="5"/>
  <c r="J161" i="5" s="1"/>
  <c r="J106" i="5" s="1"/>
  <c r="R161" i="5"/>
  <c r="P164" i="5"/>
  <c r="R129" i="6"/>
  <c r="R140" i="6"/>
  <c r="R128" i="6" s="1"/>
  <c r="R154" i="6"/>
  <c r="R153" i="6" s="1"/>
  <c r="R157" i="6"/>
  <c r="R127" i="7"/>
  <c r="P138" i="7"/>
  <c r="R141" i="7"/>
  <c r="P163" i="7"/>
  <c r="P160" i="7"/>
  <c r="T120" i="8"/>
  <c r="T119" i="8"/>
  <c r="T118" i="8"/>
  <c r="R138" i="9"/>
  <c r="P148" i="9"/>
  <c r="P146" i="9" s="1"/>
  <c r="T148" i="9"/>
  <c r="T146" i="9"/>
  <c r="P154" i="9"/>
  <c r="BK157" i="9"/>
  <c r="J157" i="9"/>
  <c r="J102" i="9"/>
  <c r="R157" i="9"/>
  <c r="BK161" i="9"/>
  <c r="J161" i="9"/>
  <c r="J103" i="9"/>
  <c r="BK164" i="9"/>
  <c r="J164" i="9" s="1"/>
  <c r="J104" i="9" s="1"/>
  <c r="R164" i="9"/>
  <c r="P175" i="9"/>
  <c r="T175" i="9"/>
  <c r="BK188" i="9"/>
  <c r="J188" i="9"/>
  <c r="J107" i="9"/>
  <c r="P188" i="9"/>
  <c r="T188" i="9"/>
  <c r="BK194" i="9"/>
  <c r="J194" i="9"/>
  <c r="J109" i="9" s="1"/>
  <c r="P194" i="9"/>
  <c r="R194" i="9"/>
  <c r="T194" i="9"/>
  <c r="BK201" i="9"/>
  <c r="J201" i="9"/>
  <c r="J112" i="9"/>
  <c r="P201" i="9"/>
  <c r="R201" i="9"/>
  <c r="T201" i="9"/>
  <c r="BK209" i="9"/>
  <c r="J209" i="9"/>
  <c r="J115" i="9" s="1"/>
  <c r="P209" i="9"/>
  <c r="R209" i="9"/>
  <c r="T209" i="9"/>
  <c r="BK212" i="9"/>
  <c r="J212" i="9"/>
  <c r="J116" i="9"/>
  <c r="P212" i="9"/>
  <c r="P208" i="9" s="1"/>
  <c r="R212" i="9"/>
  <c r="T212" i="9"/>
  <c r="BK373" i="2"/>
  <c r="J373" i="2" s="1"/>
  <c r="J121" i="2" s="1"/>
  <c r="BK308" i="2"/>
  <c r="J308" i="2"/>
  <c r="J111" i="2" s="1"/>
  <c r="BK149" i="6"/>
  <c r="J149" i="6"/>
  <c r="J103" i="6"/>
  <c r="BK145" i="3"/>
  <c r="J145" i="3"/>
  <c r="J99" i="3"/>
  <c r="BK251" i="3"/>
  <c r="J251" i="3" s="1"/>
  <c r="J111" i="3" s="1"/>
  <c r="BK210" i="4"/>
  <c r="J210" i="4"/>
  <c r="J102" i="4" s="1"/>
  <c r="BK138" i="5"/>
  <c r="J138" i="5"/>
  <c r="J101" i="5"/>
  <c r="BK151" i="6"/>
  <c r="J151" i="6"/>
  <c r="J104" i="6"/>
  <c r="BK156" i="7"/>
  <c r="J156" i="7" s="1"/>
  <c r="J101" i="7" s="1"/>
  <c r="BK161" i="7"/>
  <c r="J161" i="7"/>
  <c r="J104" i="7" s="1"/>
  <c r="BK253" i="3"/>
  <c r="J253" i="3"/>
  <c r="J112" i="3"/>
  <c r="BK255" i="3"/>
  <c r="J255" i="3"/>
  <c r="J113" i="3"/>
  <c r="BK246" i="3"/>
  <c r="J246" i="3" s="1"/>
  <c r="J109" i="3" s="1"/>
  <c r="BK262" i="3"/>
  <c r="J262" i="3"/>
  <c r="J115" i="3" s="1"/>
  <c r="BK167" i="5"/>
  <c r="J167" i="5"/>
  <c r="J108" i="5"/>
  <c r="BK138" i="6"/>
  <c r="J138" i="6"/>
  <c r="J99" i="6"/>
  <c r="BK146" i="6"/>
  <c r="J146" i="6" s="1"/>
  <c r="J101" i="6" s="1"/>
  <c r="BK158" i="7"/>
  <c r="J158" i="7"/>
  <c r="J102" i="7" s="1"/>
  <c r="BK186" i="9"/>
  <c r="J186" i="9"/>
  <c r="J106" i="9"/>
  <c r="BK192" i="9"/>
  <c r="J192" i="9" s="1"/>
  <c r="J108" i="9" s="1"/>
  <c r="BK197" i="9"/>
  <c r="J197" i="9"/>
  <c r="J110" i="9" s="1"/>
  <c r="BK199" i="9"/>
  <c r="J199" i="9"/>
  <c r="J111" i="9"/>
  <c r="BK206" i="9"/>
  <c r="J206" i="9"/>
  <c r="J113" i="9"/>
  <c r="J89" i="9"/>
  <c r="E126" i="9"/>
  <c r="BF139" i="9"/>
  <c r="BF140" i="9"/>
  <c r="BF141" i="9"/>
  <c r="BF143" i="9"/>
  <c r="BF149" i="9"/>
  <c r="BF151" i="9"/>
  <c r="BF153" i="9"/>
  <c r="BF155" i="9"/>
  <c r="BF160" i="9"/>
  <c r="BF163" i="9"/>
  <c r="BF167" i="9"/>
  <c r="BF170" i="9"/>
  <c r="BF174" i="9"/>
  <c r="BF177" i="9"/>
  <c r="BF185" i="9"/>
  <c r="BF187" i="9"/>
  <c r="BF193" i="9"/>
  <c r="BF150" i="9"/>
  <c r="BF152" i="9"/>
  <c r="BF169" i="9"/>
  <c r="BF179" i="9"/>
  <c r="BF182" i="9"/>
  <c r="BF183" i="9"/>
  <c r="BF196" i="9"/>
  <c r="BF213" i="9"/>
  <c r="BF142" i="9"/>
  <c r="BF145" i="9"/>
  <c r="BF156" i="9"/>
  <c r="BF171" i="9"/>
  <c r="BF172" i="9"/>
  <c r="BF190" i="9"/>
  <c r="BF191" i="9"/>
  <c r="BF200" i="9"/>
  <c r="BF202" i="9"/>
  <c r="BF214" i="9"/>
  <c r="BF144" i="9"/>
  <c r="BF165" i="9"/>
  <c r="BF173" i="9"/>
  <c r="BF184" i="9"/>
  <c r="BF189" i="9"/>
  <c r="BF198" i="9"/>
  <c r="BF204" i="9"/>
  <c r="F92" i="9"/>
  <c r="BF147" i="9"/>
  <c r="BF158" i="9"/>
  <c r="BF159" i="9"/>
  <c r="BF162" i="9"/>
  <c r="BF166" i="9"/>
  <c r="BF168" i="9"/>
  <c r="BF176" i="9"/>
  <c r="BF178" i="9"/>
  <c r="BF180" i="9"/>
  <c r="BF181" i="9"/>
  <c r="BF195" i="9"/>
  <c r="BF203" i="9"/>
  <c r="BF205" i="9"/>
  <c r="BF207" i="9"/>
  <c r="BF210" i="9"/>
  <c r="BF211" i="9"/>
  <c r="F91" i="8"/>
  <c r="E108" i="8"/>
  <c r="J114" i="8"/>
  <c r="BF121" i="8"/>
  <c r="BF124" i="8"/>
  <c r="BF127" i="8"/>
  <c r="BF128" i="8"/>
  <c r="BF130" i="8"/>
  <c r="BF137" i="8"/>
  <c r="J92" i="8"/>
  <c r="J112" i="8"/>
  <c r="BF139" i="8"/>
  <c r="BF142" i="8"/>
  <c r="BF146" i="8"/>
  <c r="BF123" i="8"/>
  <c r="BF126" i="8"/>
  <c r="BF129" i="8"/>
  <c r="BF136" i="8"/>
  <c r="BF138" i="8"/>
  <c r="BF140" i="8"/>
  <c r="BF143" i="8"/>
  <c r="BF144" i="8"/>
  <c r="BF145" i="8"/>
  <c r="BF147" i="8"/>
  <c r="BF148" i="8"/>
  <c r="BF149" i="8"/>
  <c r="F92" i="8"/>
  <c r="BF122" i="8"/>
  <c r="BF125" i="8"/>
  <c r="BF131" i="8"/>
  <c r="BF132" i="8"/>
  <c r="BF133" i="8"/>
  <c r="BF134" i="8"/>
  <c r="BF135" i="8"/>
  <c r="BF141" i="8"/>
  <c r="E85" i="7"/>
  <c r="J92" i="7"/>
  <c r="F122" i="7"/>
  <c r="BF128" i="7"/>
  <c r="BF132" i="7"/>
  <c r="BF134" i="7"/>
  <c r="BF165" i="7"/>
  <c r="J89" i="7"/>
  <c r="J91" i="7"/>
  <c r="BF129" i="7"/>
  <c r="BF135" i="7"/>
  <c r="BF137" i="7"/>
  <c r="BF140" i="7"/>
  <c r="BF142" i="7"/>
  <c r="BF146" i="7"/>
  <c r="BF148" i="7"/>
  <c r="BF150" i="7"/>
  <c r="BF151" i="7"/>
  <c r="BF154" i="7"/>
  <c r="BF155" i="7"/>
  <c r="BF157" i="7"/>
  <c r="BF159" i="7"/>
  <c r="BF162" i="7"/>
  <c r="BF164" i="7"/>
  <c r="F91" i="7"/>
  <c r="BF130" i="7"/>
  <c r="BF131" i="7"/>
  <c r="BF133" i="7"/>
  <c r="BF136" i="7"/>
  <c r="BF139" i="7"/>
  <c r="BF143" i="7"/>
  <c r="BF144" i="7"/>
  <c r="BF145" i="7"/>
  <c r="BF147" i="7"/>
  <c r="BF149" i="7"/>
  <c r="BF152" i="7"/>
  <c r="BF153" i="7"/>
  <c r="J89" i="6"/>
  <c r="F123" i="6"/>
  <c r="BF133" i="6"/>
  <c r="BF143" i="6"/>
  <c r="BF130" i="6"/>
  <c r="BF135" i="6"/>
  <c r="BF136" i="6"/>
  <c r="BF142" i="6"/>
  <c r="BF144" i="6"/>
  <c r="BF145" i="6"/>
  <c r="E85" i="6"/>
  <c r="J91" i="6"/>
  <c r="J92" i="6"/>
  <c r="F124" i="6"/>
  <c r="BF131" i="6"/>
  <c r="BF132" i="6"/>
  <c r="BF134" i="6"/>
  <c r="BF141" i="6"/>
  <c r="BF137" i="6"/>
  <c r="BF139" i="6"/>
  <c r="BF147" i="6"/>
  <c r="BF150" i="6"/>
  <c r="BF152" i="6"/>
  <c r="BF155" i="6"/>
  <c r="BF156" i="6"/>
  <c r="BF158" i="6"/>
  <c r="BF159" i="6"/>
  <c r="F92" i="5"/>
  <c r="J125" i="5"/>
  <c r="BF148" i="5"/>
  <c r="BF149" i="5"/>
  <c r="BF156" i="5"/>
  <c r="J89" i="5"/>
  <c r="BF136" i="5"/>
  <c r="BF139" i="5"/>
  <c r="BF143" i="5"/>
  <c r="BF150" i="5"/>
  <c r="BF160" i="5"/>
  <c r="BF168" i="5"/>
  <c r="E85" i="5"/>
  <c r="J91" i="5"/>
  <c r="F124" i="5"/>
  <c r="BF133" i="5"/>
  <c r="BF141" i="5"/>
  <c r="BF146" i="5"/>
  <c r="BF152" i="5"/>
  <c r="BF155" i="5"/>
  <c r="BF162" i="5"/>
  <c r="BF163" i="5"/>
  <c r="BF165" i="5"/>
  <c r="BF166" i="5"/>
  <c r="BF131" i="5"/>
  <c r="BF132" i="5"/>
  <c r="BF137" i="5"/>
  <c r="BF140" i="5"/>
  <c r="BF142" i="5"/>
  <c r="BF145" i="5"/>
  <c r="BF151" i="5"/>
  <c r="BF154" i="5"/>
  <c r="BF157" i="5"/>
  <c r="BF159" i="5"/>
  <c r="F91" i="4"/>
  <c r="F92" i="4"/>
  <c r="E112" i="4"/>
  <c r="J118" i="4"/>
  <c r="J116" i="4"/>
  <c r="BF125" i="4"/>
  <c r="BF128" i="4"/>
  <c r="BF129" i="4"/>
  <c r="BF131" i="4"/>
  <c r="BF132" i="4"/>
  <c r="BF135" i="4"/>
  <c r="BF141" i="4"/>
  <c r="BF144" i="4"/>
  <c r="BF150" i="4"/>
  <c r="BF153" i="4"/>
  <c r="BF183" i="4"/>
  <c r="BF184" i="4"/>
  <c r="BF201" i="4"/>
  <c r="BF205" i="4"/>
  <c r="BF206" i="4"/>
  <c r="BF133" i="4"/>
  <c r="BF134" i="4"/>
  <c r="BF136" i="4"/>
  <c r="BF151" i="4"/>
  <c r="BF154" i="4"/>
  <c r="BF155" i="4"/>
  <c r="BF156" i="4"/>
  <c r="BF157" i="4"/>
  <c r="BF160" i="4"/>
  <c r="BF163" i="4"/>
  <c r="BF165" i="4"/>
  <c r="BF166" i="4"/>
  <c r="BF167" i="4"/>
  <c r="BF177" i="4"/>
  <c r="BF178" i="4"/>
  <c r="BF187" i="4"/>
  <c r="BF188" i="4"/>
  <c r="BF191" i="4"/>
  <c r="BF192" i="4"/>
  <c r="BF195" i="4"/>
  <c r="BF196" i="4"/>
  <c r="BF197" i="4"/>
  <c r="J92" i="4"/>
  <c r="BF126" i="4"/>
  <c r="BF127" i="4"/>
  <c r="BF137" i="4"/>
  <c r="BF142" i="4"/>
  <c r="BF143" i="4"/>
  <c r="BF145" i="4"/>
  <c r="BF149" i="4"/>
  <c r="BF159" i="4"/>
  <c r="BF161" i="4"/>
  <c r="BF162" i="4"/>
  <c r="BF164" i="4"/>
  <c r="BF168" i="4"/>
  <c r="BF169" i="4"/>
  <c r="BF170" i="4"/>
  <c r="BF171" i="4"/>
  <c r="BF172" i="4"/>
  <c r="BF173" i="4"/>
  <c r="BF174" i="4"/>
  <c r="BF175" i="4"/>
  <c r="BF176" i="4"/>
  <c r="BF179" i="4"/>
  <c r="BF180" i="4"/>
  <c r="BF181" i="4"/>
  <c r="BF190" i="4"/>
  <c r="BF193" i="4"/>
  <c r="BF198" i="4"/>
  <c r="BF199" i="4"/>
  <c r="BF200" i="4"/>
  <c r="BF202" i="4"/>
  <c r="BF204" i="4"/>
  <c r="BF211" i="4"/>
  <c r="BF138" i="4"/>
  <c r="BF139" i="4"/>
  <c r="BF140" i="4"/>
  <c r="BF146" i="4"/>
  <c r="BF147" i="4"/>
  <c r="BF148" i="4"/>
  <c r="BF158" i="4"/>
  <c r="BF185" i="4"/>
  <c r="BF186" i="4"/>
  <c r="BF189" i="4"/>
  <c r="BF194" i="4"/>
  <c r="BF203" i="4"/>
  <c r="BF207" i="4"/>
  <c r="BF208" i="4"/>
  <c r="BF209" i="4"/>
  <c r="J235" i="2"/>
  <c r="J105" i="2" s="1"/>
  <c r="J91" i="3"/>
  <c r="BF144" i="3"/>
  <c r="BF174" i="3"/>
  <c r="BF187" i="3"/>
  <c r="BF204" i="3"/>
  <c r="BF208" i="3"/>
  <c r="BF216" i="3"/>
  <c r="BF227" i="3"/>
  <c r="BF243" i="3"/>
  <c r="BF263" i="3"/>
  <c r="F92" i="3"/>
  <c r="BF154" i="3"/>
  <c r="BF163" i="3"/>
  <c r="BF164" i="3"/>
  <c r="BF166" i="3"/>
  <c r="BF188" i="3"/>
  <c r="BF189" i="3"/>
  <c r="BF194" i="3"/>
  <c r="BF199" i="3"/>
  <c r="BF211" i="3"/>
  <c r="BF229" i="3"/>
  <c r="BF230" i="3"/>
  <c r="BF240" i="3"/>
  <c r="BF247" i="3"/>
  <c r="BF250" i="3"/>
  <c r="BF252" i="3"/>
  <c r="BF261" i="3"/>
  <c r="E85" i="3"/>
  <c r="J89" i="3"/>
  <c r="F91" i="3"/>
  <c r="BF140" i="3"/>
  <c r="BF142" i="3"/>
  <c r="BF146" i="3"/>
  <c r="BF147" i="3"/>
  <c r="BF153" i="3"/>
  <c r="BF155" i="3"/>
  <c r="BF157" i="3"/>
  <c r="BF158" i="3"/>
  <c r="BF161" i="3"/>
  <c r="BF162" i="3"/>
  <c r="BF165" i="3"/>
  <c r="BF170" i="3"/>
  <c r="BF175" i="3"/>
  <c r="BF177" i="3"/>
  <c r="BF179" i="3"/>
  <c r="BF182" i="3"/>
  <c r="BF183" i="3"/>
  <c r="BF193" i="3"/>
  <c r="BF195" i="3"/>
  <c r="BF197" i="3"/>
  <c r="BF200" i="3"/>
  <c r="BF202" i="3"/>
  <c r="BF206" i="3"/>
  <c r="BF210" i="3"/>
  <c r="BF215" i="3"/>
  <c r="BF219" i="3"/>
  <c r="BF222" i="3"/>
  <c r="BF223" i="3"/>
  <c r="BF226" i="3"/>
  <c r="BF228" i="3"/>
  <c r="BF231" i="3"/>
  <c r="BF233" i="3"/>
  <c r="BF234" i="3"/>
  <c r="BF244" i="3"/>
  <c r="BF245" i="3"/>
  <c r="BF249" i="3"/>
  <c r="BF254" i="3"/>
  <c r="BF258" i="3"/>
  <c r="J92" i="3"/>
  <c r="BF138" i="3"/>
  <c r="BF139" i="3"/>
  <c r="BF141" i="3"/>
  <c r="BF143" i="3"/>
  <c r="BF148" i="3"/>
  <c r="BF150" i="3"/>
  <c r="BF151" i="3"/>
  <c r="BF156" i="3"/>
  <c r="BF159" i="3"/>
  <c r="BF160" i="3"/>
  <c r="BF168" i="3"/>
  <c r="BF169" i="3"/>
  <c r="BF171" i="3"/>
  <c r="BF173" i="3"/>
  <c r="BF178" i="3"/>
  <c r="BF180" i="3"/>
  <c r="BF181" i="3"/>
  <c r="BF184" i="3"/>
  <c r="BF185" i="3"/>
  <c r="BF186" i="3"/>
  <c r="BF191" i="3"/>
  <c r="BF192" i="3"/>
  <c r="BF196" i="3"/>
  <c r="BF198" i="3"/>
  <c r="BF201" i="3"/>
  <c r="BF203" i="3"/>
  <c r="BF205" i="3"/>
  <c r="BF207" i="3"/>
  <c r="BF209" i="3"/>
  <c r="BF212" i="3"/>
  <c r="BF213" i="3"/>
  <c r="BF214" i="3"/>
  <c r="BF217" i="3"/>
  <c r="BF220" i="3"/>
  <c r="BF221" i="3"/>
  <c r="BF224" i="3"/>
  <c r="BF225" i="3"/>
  <c r="BF232" i="3"/>
  <c r="BF236" i="3"/>
  <c r="BF237" i="3"/>
  <c r="BF239" i="3"/>
  <c r="BF241" i="3"/>
  <c r="BF242" i="3"/>
  <c r="BF256" i="3"/>
  <c r="BF259" i="3"/>
  <c r="BF260" i="3"/>
  <c r="E85" i="2"/>
  <c r="F92" i="2"/>
  <c r="F91" i="2"/>
  <c r="BF145" i="2"/>
  <c r="BF165" i="2"/>
  <c r="BF179" i="2"/>
  <c r="BF184" i="2"/>
  <c r="BF195" i="2"/>
  <c r="BF211" i="2"/>
  <c r="BF217" i="2"/>
  <c r="BF224" i="2"/>
  <c r="BF232" i="2"/>
  <c r="BF243" i="2"/>
  <c r="BF272" i="2"/>
  <c r="BF149" i="2"/>
  <c r="BF152" i="2"/>
  <c r="BF153" i="2"/>
  <c r="BF159" i="2"/>
  <c r="BF173" i="2"/>
  <c r="BF177" i="2"/>
  <c r="BF178" i="2"/>
  <c r="BF183" i="2"/>
  <c r="BF190" i="2"/>
  <c r="BF199" i="2"/>
  <c r="BF201" i="2"/>
  <c r="BF202" i="2"/>
  <c r="BF209" i="2"/>
  <c r="BF226" i="2"/>
  <c r="BF230" i="2"/>
  <c r="BF242" i="2"/>
  <c r="BF247" i="2"/>
  <c r="BF180" i="2"/>
  <c r="BF196" i="2"/>
  <c r="BF197" i="2"/>
  <c r="BF200" i="2"/>
  <c r="BF203" i="2"/>
  <c r="BF204" i="2"/>
  <c r="BF208" i="2"/>
  <c r="BF215" i="2"/>
  <c r="BF216" i="2"/>
  <c r="BF227" i="2"/>
  <c r="BF240" i="2"/>
  <c r="BF245" i="2"/>
  <c r="BF248" i="2"/>
  <c r="BF256" i="2"/>
  <c r="BF258" i="2"/>
  <c r="BF267" i="2"/>
  <c r="BF268" i="2"/>
  <c r="BF269" i="2"/>
  <c r="J91" i="2"/>
  <c r="J135" i="2"/>
  <c r="BF147" i="2"/>
  <c r="BF155" i="2"/>
  <c r="BF158" i="2"/>
  <c r="BF185" i="2"/>
  <c r="BF194" i="2"/>
  <c r="BF210" i="2"/>
  <c r="BF213" i="2"/>
  <c r="BF219" i="2"/>
  <c r="BF220" i="2"/>
  <c r="BF221" i="2"/>
  <c r="BF222" i="2"/>
  <c r="BF231" i="2"/>
  <c r="BF236" i="2"/>
  <c r="BF244" i="2"/>
  <c r="BF264" i="2"/>
  <c r="BF270" i="2"/>
  <c r="BF278" i="2"/>
  <c r="BF279" i="2"/>
  <c r="BF315" i="2"/>
  <c r="BF316" i="2"/>
  <c r="BF319" i="2"/>
  <c r="BF342" i="2"/>
  <c r="J92" i="2"/>
  <c r="BF161" i="2"/>
  <c r="BF169" i="2"/>
  <c r="BF172" i="2"/>
  <c r="BF192" i="2"/>
  <c r="BF198" i="2"/>
  <c r="BF214" i="2"/>
  <c r="BF223" i="2"/>
  <c r="BF225" i="2"/>
  <c r="BF252" i="2"/>
  <c r="BF265" i="2"/>
  <c r="BF266" i="2"/>
  <c r="BF271" i="2"/>
  <c r="BF277" i="2"/>
  <c r="BF284" i="2"/>
  <c r="BF303" i="2"/>
  <c r="BF305" i="2"/>
  <c r="BF338" i="2"/>
  <c r="BF339" i="2"/>
  <c r="BF346" i="2"/>
  <c r="BF347" i="2"/>
  <c r="BF144" i="2"/>
  <c r="BF162" i="2"/>
  <c r="BF163" i="2"/>
  <c r="BF171" i="2"/>
  <c r="BF174" i="2"/>
  <c r="BF182" i="2"/>
  <c r="BF186" i="2"/>
  <c r="BF187" i="2"/>
  <c r="BF193" i="2"/>
  <c r="BF205" i="2"/>
  <c r="BF212" i="2"/>
  <c r="BF228" i="2"/>
  <c r="BF233" i="2"/>
  <c r="BF238" i="2"/>
  <c r="BF241" i="2"/>
  <c r="BF249" i="2"/>
  <c r="BF254" i="2"/>
  <c r="BF255" i="2"/>
  <c r="BF259" i="2"/>
  <c r="BF262" i="2"/>
  <c r="BF273" i="2"/>
  <c r="BF285" i="2"/>
  <c r="BF290" i="2"/>
  <c r="BF299" i="2"/>
  <c r="BF300" i="2"/>
  <c r="BF309" i="2"/>
  <c r="BF320" i="2"/>
  <c r="BF324" i="2"/>
  <c r="BF325" i="2"/>
  <c r="BF326" i="2"/>
  <c r="BF328" i="2"/>
  <c r="BF329" i="2"/>
  <c r="BF332" i="2"/>
  <c r="BF333" i="2"/>
  <c r="BF345" i="2"/>
  <c r="BF350" i="2"/>
  <c r="BF351" i="2"/>
  <c r="BF357" i="2"/>
  <c r="BF146" i="2"/>
  <c r="BF148" i="2"/>
  <c r="BF150" i="2"/>
  <c r="BF151" i="2"/>
  <c r="BF156" i="2"/>
  <c r="BF157" i="2"/>
  <c r="BF160" i="2"/>
  <c r="BF164" i="2"/>
  <c r="BF166" i="2"/>
  <c r="BF168" i="2"/>
  <c r="BF170" i="2"/>
  <c r="BF175" i="2"/>
  <c r="BF188" i="2"/>
  <c r="BF189" i="2"/>
  <c r="BF191" i="2"/>
  <c r="BF206" i="2"/>
  <c r="BF218" i="2"/>
  <c r="BF229" i="2"/>
  <c r="BF237" i="2"/>
  <c r="BF239" i="2"/>
  <c r="BF246" i="2"/>
  <c r="BF250" i="2"/>
  <c r="BF253" i="2"/>
  <c r="BF257" i="2"/>
  <c r="BF261" i="2"/>
  <c r="BF274" i="2"/>
  <c r="BF275" i="2"/>
  <c r="BF276" i="2"/>
  <c r="BF280" i="2"/>
  <c r="BF281" i="2"/>
  <c r="BF283" i="2"/>
  <c r="BF286" i="2"/>
  <c r="BF287" i="2"/>
  <c r="BF289" i="2"/>
  <c r="BF292" i="2"/>
  <c r="BF293" i="2"/>
  <c r="BF295" i="2"/>
  <c r="BF296" i="2"/>
  <c r="BF297" i="2"/>
  <c r="BF298" i="2"/>
  <c r="BF301" i="2"/>
  <c r="BF302" i="2"/>
  <c r="BF304" i="2"/>
  <c r="BF306" i="2"/>
  <c r="BF311" i="2"/>
  <c r="BF313" i="2"/>
  <c r="BF314" i="2"/>
  <c r="BF318" i="2"/>
  <c r="BF322" i="2"/>
  <c r="BF331" i="2"/>
  <c r="BF335" i="2"/>
  <c r="BF340" i="2"/>
  <c r="BF341" i="2"/>
  <c r="BF343" i="2"/>
  <c r="BF349" i="2"/>
  <c r="BF353" i="2"/>
  <c r="BF355" i="2"/>
  <c r="BF356" i="2"/>
  <c r="BF358" i="2"/>
  <c r="BF359" i="2"/>
  <c r="BF360" i="2"/>
  <c r="BF363" i="2"/>
  <c r="BF364" i="2"/>
  <c r="BF371" i="2"/>
  <c r="BF372" i="2"/>
  <c r="BF374" i="2"/>
  <c r="BF288" i="2"/>
  <c r="BF291" i="2"/>
  <c r="BF307" i="2"/>
  <c r="BF312" i="2"/>
  <c r="BF317" i="2"/>
  <c r="BF321" i="2"/>
  <c r="BF323" i="2"/>
  <c r="BF327" i="2"/>
  <c r="BF330" i="2"/>
  <c r="BF336" i="2"/>
  <c r="BF352" i="2"/>
  <c r="BF362" i="2"/>
  <c r="BF365" i="2"/>
  <c r="BF366" i="2"/>
  <c r="BF368" i="2"/>
  <c r="BF369" i="2"/>
  <c r="F35" i="2"/>
  <c r="BB95" i="1"/>
  <c r="F35" i="3"/>
  <c r="BB96" i="1"/>
  <c r="F33" i="4"/>
  <c r="AZ97" i="1"/>
  <c r="F36" i="5"/>
  <c r="BC98" i="1" s="1"/>
  <c r="F33" i="5"/>
  <c r="AZ98" i="1"/>
  <c r="F36" i="6"/>
  <c r="BC99" i="1"/>
  <c r="F36" i="7"/>
  <c r="BC100" i="1"/>
  <c r="F33" i="8"/>
  <c r="AZ101" i="1"/>
  <c r="F33" i="2"/>
  <c r="AZ95" i="1"/>
  <c r="F36" i="3"/>
  <c r="BC96" i="1" s="1"/>
  <c r="F36" i="4"/>
  <c r="BC97" i="1"/>
  <c r="J33" i="5"/>
  <c r="AV98" i="1"/>
  <c r="F35" i="6"/>
  <c r="BB99" i="1"/>
  <c r="J33" i="6"/>
  <c r="AV99" i="1"/>
  <c r="F35" i="7"/>
  <c r="BB100" i="1"/>
  <c r="F36" i="8"/>
  <c r="BC101" i="1" s="1"/>
  <c r="F33" i="9"/>
  <c r="AZ102" i="1"/>
  <c r="F36" i="2"/>
  <c r="BC95" i="1"/>
  <c r="F37" i="4"/>
  <c r="BD97" i="1"/>
  <c r="F33" i="7"/>
  <c r="AZ100" i="1" s="1"/>
  <c r="F35" i="9"/>
  <c r="BB102" i="1"/>
  <c r="J33" i="3"/>
  <c r="AV96" i="1" s="1"/>
  <c r="F33" i="3"/>
  <c r="AZ96" i="1"/>
  <c r="F37" i="3"/>
  <c r="BD96" i="1"/>
  <c r="F35" i="5"/>
  <c r="BB98" i="1"/>
  <c r="J33" i="7"/>
  <c r="AV100" i="1"/>
  <c r="F37" i="8"/>
  <c r="BD101" i="1"/>
  <c r="J33" i="9"/>
  <c r="AV102" i="1" s="1"/>
  <c r="J33" i="2"/>
  <c r="AV95" i="1"/>
  <c r="J33" i="4"/>
  <c r="AV97" i="1"/>
  <c r="F37" i="5"/>
  <c r="BD98" i="1"/>
  <c r="F37" i="6"/>
  <c r="BD99" i="1"/>
  <c r="J33" i="8"/>
  <c r="AV101" i="1"/>
  <c r="F37" i="9"/>
  <c r="BD102" i="1" s="1"/>
  <c r="F37" i="2"/>
  <c r="BD95" i="1"/>
  <c r="F35" i="4"/>
  <c r="BB97" i="1"/>
  <c r="F33" i="6"/>
  <c r="AZ99" i="1"/>
  <c r="F37" i="7"/>
  <c r="BD100" i="1"/>
  <c r="F35" i="8"/>
  <c r="BB101" i="1"/>
  <c r="F36" i="9"/>
  <c r="BC102" i="1" s="1"/>
  <c r="P153" i="6" l="1"/>
  <c r="P127" i="6" s="1"/>
  <c r="AU99" i="1" s="1"/>
  <c r="P128" i="5"/>
  <c r="AU98" i="1" s="1"/>
  <c r="T126" i="7"/>
  <c r="T125" i="7"/>
  <c r="T128" i="5"/>
  <c r="BK126" i="7"/>
  <c r="J126" i="7"/>
  <c r="J97" i="7"/>
  <c r="R135" i="3"/>
  <c r="R234" i="2"/>
  <c r="R141" i="2" s="1"/>
  <c r="T208" i="9"/>
  <c r="T136" i="9"/>
  <c r="R126" i="7"/>
  <c r="R125" i="7" s="1"/>
  <c r="T135" i="3"/>
  <c r="P126" i="7"/>
  <c r="P125" i="7"/>
  <c r="AU100" i="1"/>
  <c r="P123" i="4"/>
  <c r="P122" i="4"/>
  <c r="AU97" i="1"/>
  <c r="T123" i="4"/>
  <c r="T122" i="4" s="1"/>
  <c r="P135" i="3"/>
  <c r="AU96" i="1"/>
  <c r="T234" i="2"/>
  <c r="T141" i="2" s="1"/>
  <c r="P234" i="2"/>
  <c r="R142" i="2"/>
  <c r="R208" i="9"/>
  <c r="R136" i="9"/>
  <c r="R127" i="6"/>
  <c r="R128" i="5"/>
  <c r="R123" i="4"/>
  <c r="R122" i="4"/>
  <c r="BK234" i="2"/>
  <c r="J234" i="2" s="1"/>
  <c r="J104" i="2" s="1"/>
  <c r="T153" i="6"/>
  <c r="T127" i="6"/>
  <c r="P136" i="9"/>
  <c r="AU102" i="1"/>
  <c r="P142" i="2"/>
  <c r="P141" i="2"/>
  <c r="AU95" i="1"/>
  <c r="BK142" i="2"/>
  <c r="J142" i="2"/>
  <c r="J97" i="2"/>
  <c r="BK123" i="4"/>
  <c r="J123" i="4" s="1"/>
  <c r="J97" i="4" s="1"/>
  <c r="BK160" i="7"/>
  <c r="J160" i="7"/>
  <c r="J103" i="7"/>
  <c r="BK129" i="5"/>
  <c r="J129" i="5"/>
  <c r="J97" i="5"/>
  <c r="J138" i="9"/>
  <c r="J98" i="9"/>
  <c r="BK135" i="3"/>
  <c r="J135" i="3" s="1"/>
  <c r="J96" i="3" s="1"/>
  <c r="BK128" i="6"/>
  <c r="J128" i="6"/>
  <c r="J97" i="6"/>
  <c r="BK148" i="6"/>
  <c r="J148" i="6"/>
  <c r="J102" i="6"/>
  <c r="BK153" i="6"/>
  <c r="J153" i="6" s="1"/>
  <c r="J105" i="6" s="1"/>
  <c r="BK208" i="9"/>
  <c r="J208" i="9" s="1"/>
  <c r="J114" i="9" s="1"/>
  <c r="BK118" i="8"/>
  <c r="J118" i="8"/>
  <c r="J30" i="8" s="1"/>
  <c r="AG101" i="1" s="1"/>
  <c r="F34" i="2"/>
  <c r="BA95" i="1"/>
  <c r="J34" i="6"/>
  <c r="AW99" i="1"/>
  <c r="AT99" i="1"/>
  <c r="J34" i="8"/>
  <c r="AW101" i="1"/>
  <c r="AT101" i="1"/>
  <c r="BC94" i="1"/>
  <c r="W32" i="1" s="1"/>
  <c r="J34" i="3"/>
  <c r="AW96" i="1"/>
  <c r="AT96" i="1"/>
  <c r="F34" i="5"/>
  <c r="BA98" i="1"/>
  <c r="F34" i="8"/>
  <c r="BA101" i="1"/>
  <c r="BD94" i="1"/>
  <c r="W33" i="1"/>
  <c r="J34" i="2"/>
  <c r="AW95" i="1" s="1"/>
  <c r="AT95" i="1" s="1"/>
  <c r="F34" i="6"/>
  <c r="BA99" i="1"/>
  <c r="F34" i="7"/>
  <c r="BA100" i="1"/>
  <c r="F34" i="9"/>
  <c r="BA102" i="1"/>
  <c r="J34" i="4"/>
  <c r="AW97" i="1" s="1"/>
  <c r="AT97" i="1" s="1"/>
  <c r="F34" i="4"/>
  <c r="BA97" i="1" s="1"/>
  <c r="J34" i="7"/>
  <c r="AW100" i="1"/>
  <c r="AT100" i="1"/>
  <c r="J34" i="9"/>
  <c r="AW102" i="1"/>
  <c r="AT102" i="1"/>
  <c r="F34" i="3"/>
  <c r="BA96" i="1" s="1"/>
  <c r="J34" i="5"/>
  <c r="AW98" i="1"/>
  <c r="AT98" i="1"/>
  <c r="BB94" i="1"/>
  <c r="W31" i="1"/>
  <c r="AZ94" i="1"/>
  <c r="W29" i="1"/>
  <c r="BK136" i="9" l="1"/>
  <c r="J136" i="9" s="1"/>
  <c r="J96" i="9" s="1"/>
  <c r="BK141" i="2"/>
  <c r="J141" i="2"/>
  <c r="J96" i="2"/>
  <c r="BK122" i="4"/>
  <c r="J122" i="4"/>
  <c r="J96" i="4"/>
  <c r="BK128" i="5"/>
  <c r="J128" i="5"/>
  <c r="J96" i="5"/>
  <c r="BK127" i="6"/>
  <c r="J127" i="6" s="1"/>
  <c r="J96" i="6" s="1"/>
  <c r="BK125" i="7"/>
  <c r="J125" i="7"/>
  <c r="J96" i="7"/>
  <c r="AN101" i="1"/>
  <c r="J96" i="8"/>
  <c r="J39" i="8"/>
  <c r="AU94" i="1"/>
  <c r="J30" i="3"/>
  <c r="AG96" i="1"/>
  <c r="AY94" i="1"/>
  <c r="AV94" i="1"/>
  <c r="AK29" i="1"/>
  <c r="AX94" i="1"/>
  <c r="BA94" i="1"/>
  <c r="W30" i="1" s="1"/>
  <c r="J39" i="3" l="1"/>
  <c r="AN96" i="1"/>
  <c r="J30" i="6"/>
  <c r="AG99" i="1"/>
  <c r="J30" i="9"/>
  <c r="AG102" i="1" s="1"/>
  <c r="J30" i="7"/>
  <c r="AG100" i="1"/>
  <c r="AN100" i="1"/>
  <c r="J30" i="2"/>
  <c r="AG95" i="1" s="1"/>
  <c r="AN95" i="1" s="1"/>
  <c r="AW94" i="1"/>
  <c r="AK30" i="1" s="1"/>
  <c r="J30" i="4"/>
  <c r="AG97" i="1"/>
  <c r="J30" i="5"/>
  <c r="AG98" i="1" s="1"/>
  <c r="J39" i="5" l="1"/>
  <c r="J39" i="7"/>
  <c r="J39" i="4"/>
  <c r="J39" i="2"/>
  <c r="J39" i="9"/>
  <c r="J39" i="6"/>
  <c r="AN99" i="1"/>
  <c r="AN97" i="1"/>
  <c r="AN102" i="1"/>
  <c r="AN98" i="1"/>
  <c r="AT94" i="1"/>
  <c r="AG94" i="1"/>
  <c r="AK26" i="1" s="1"/>
  <c r="AK35" i="1" l="1"/>
  <c r="AN94" i="1"/>
</calcChain>
</file>

<file path=xl/sharedStrings.xml><?xml version="1.0" encoding="utf-8"?>
<sst xmlns="http://schemas.openxmlformats.org/spreadsheetml/2006/main" count="9758" uniqueCount="1688">
  <si>
    <t>Export Komplet</t>
  </si>
  <si>
    <t/>
  </si>
  <si>
    <t>2.0</t>
  </si>
  <si>
    <t>ZAMOK</t>
  </si>
  <si>
    <t>False</t>
  </si>
  <si>
    <t>{9bdcf7cf-9f6e-4df1-be2d-c6b5200b0b27}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</si>
  <si>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</si>
  <si>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</si>
  <si>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</si>
  <si>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</si>
  <si>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</si>
  <si>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</si>
  <si>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</si>
  <si>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2024-175-1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</si>
  <si>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</si>
  <si>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</si>
  <si>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Fedákov mlyn</t>
  </si>
  <si>
    <t>JKSO:</t>
  </si>
  <si>
    <t>KS:</t>
  </si>
  <si>
    <t>Miesto:</t>
  </si>
  <si>
    <t xml:space="preserve"> </t>
  </si>
  <si>
    <t>Dátum:</t>
  </si>
  <si>
    <t>17. 9. 2024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</si>
  <si>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</si>
  <si>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</si>
  <si>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</si>
  <si>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</si>
  <si>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</si>
  <si>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</si>
  <si>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</si>
  <si>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</si>
  <si>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</si>
  <si>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</si>
  <si>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</si>
  <si>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</si>
  <si>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</si>
  <si>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</si>
  <si>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</si>
  <si>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</si>
  <si>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</si>
  <si>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</si>
  <si>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</si>
  <si>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</si>
  <si>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</si>
  <si>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</si>
  <si>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</si>
  <si>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</si>
  <si>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</si>
  <si>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</si>
  <si>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</si>
  <si>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</si>
  <si>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</si>
  <si>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</si>
  <si>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</si>
  <si>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</si>
  <si>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</si>
  <si>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</si>
  <si>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</si>
  <si>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</si>
  <si>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</si>
  <si>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</si>
  <si>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</si>
  <si>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</si>
  <si>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</si>
  <si>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</si>
  <si>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</si>
  <si>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</si>
  <si>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</si>
  <si>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</si>
  <si>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</si>
  <si>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</si>
  <si>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</si>
  <si>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</si>
  <si>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</si>
  <si>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</si>
  <si>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</si>
  <si>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</si>
  <si>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</si>
  <si>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Stavebná časť</t>
  </si>
  <si>
    <t>STA</t>
  </si>
  <si>
    <t>1</t>
  </si>
  <si>
    <t>{dd7e58dd-65ae-4312-8fdb-16067db365b1}</t>
  </si>
  <si>
    <t>02</t>
  </si>
  <si>
    <t>Elektroinštalácia, bleskozvod a uzemnenie</t>
  </si>
  <si>
    <t>{31137382-2f2c-4f99-a5ac-6d1fe06b6933}</t>
  </si>
  <si>
    <t>03</t>
  </si>
  <si>
    <t>Zdravotechnika</t>
  </si>
  <si>
    <t>{4cff01f1-0dbc-4fd3-aee2-d493d0598edc}</t>
  </si>
  <si>
    <t>04</t>
  </si>
  <si>
    <t>Prípojka NN</t>
  </si>
  <si>
    <t>{9979ffa1-04c1-4bf5-9751-1196f21e7385}</t>
  </si>
  <si>
    <t>05</t>
  </si>
  <si>
    <t>Vodovodna prípojka</t>
  </si>
  <si>
    <t>{2d1ce05d-135f-429e-9462-3c333d89e52e}</t>
  </si>
  <si>
    <t>06</t>
  </si>
  <si>
    <t>Kanalizačna prípojka</t>
  </si>
  <si>
    <t>{ca66c249-8f38-46ea-ba11-dc4f15a88bd2}</t>
  </si>
  <si>
    <t>07</t>
  </si>
  <si>
    <t>Sadove úpravy</t>
  </si>
  <si>
    <t>{c57009cc-971f-4efb-b8b1-1a66489ca7e6}</t>
  </si>
  <si>
    <t>08</t>
  </si>
  <si>
    <t>Fotovoltický zdroj</t>
  </si>
  <si>
    <t>{949c8cbe-a058-47a3-adb1-f0e30a6dacaa}</t>
  </si>
  <si>
    <t>KRYCÍ LIST ROZPOČTU</t>
  </si>
  <si>
    <t>Objekt:</t>
  </si>
  <si>
    <t>01 - Stavebná časť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</si>
  <si>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</si>
  <si>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</si>
  <si>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</si>
  <si>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</si>
  <si>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</si>
  <si>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</si>
  <si>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</si>
  <si>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</si>
  <si>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</si>
  <si>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</si>
  <si>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</si>
  <si>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</si>
  <si>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</si>
  <si>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711 - Izolácie proti vode a vlhkosti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</si>
  <si>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</si>
  <si>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</si>
  <si>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</si>
  <si>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</si>
  <si>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</si>
  <si>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</si>
  <si>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</si>
  <si>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769 - Montáže vzduchotechnických zariadení</t>
  </si>
  <si>
    <t xml:space="preserve">    771 - Podlahy z dlaždíc</t>
  </si>
  <si>
    <t xml:space="preserve">    775 - Podlahy vlysové a parketové</t>
  </si>
  <si>
    <t xml:space="preserve">    781 - Dokončovacie práce a obklady</t>
  </si>
  <si>
    <t xml:space="preserve">    783 - Nátery</t>
  </si>
  <si>
    <t xml:space="preserve">    784 - Dokončovacie práce - maľby</t>
  </si>
  <si>
    <t xml:space="preserve">    787 - Zasklievanie</t>
  </si>
  <si>
    <t>HZS - Hodinové zúčtovacie sadzby</t>
  </si>
  <si>
    <t>OST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</si>
  <si>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</si>
  <si>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</si>
  <si>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</si>
  <si>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</si>
  <si>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</si>
  <si>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</si>
  <si>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</si>
  <si>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</si>
  <si>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</si>
  <si>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</si>
  <si>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</si>
  <si>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</si>
  <si>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</si>
  <si>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</si>
  <si>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</si>
  <si>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</si>
  <si>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</si>
  <si>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130001101.S</t>
  </si>
  <si>
    <t>Príplatok k cenám za sťaženie výkopu - pre všetky triedy</t>
  </si>
  <si>
    <t>m3</t>
  </si>
  <si>
    <t>4</t>
  </si>
  <si>
    <t>2</t>
  </si>
  <si>
    <t>130201001.S</t>
  </si>
  <si>
    <t>Výkop jamy a ryhy v obmedzenom priestore horn. tr.3 ručne</t>
  </si>
  <si>
    <t>3</t>
  </si>
  <si>
    <t>131211101.S</t>
  </si>
  <si>
    <t>Hĺbenie jám v  hornine tr.3 súdržných - ručným náradím</t>
  </si>
  <si>
    <t>6</t>
  </si>
  <si>
    <t>131211119.S</t>
  </si>
  <si>
    <t>Príplatok za lepivosť pri hĺbení jám ručným náradím v hornine tr. 3</t>
  </si>
  <si>
    <t>8</t>
  </si>
  <si>
    <t>5</t>
  </si>
  <si>
    <t>161101501.S</t>
  </si>
  <si>
    <t>Zvislé premiestnenie výkopku z horniny I až IV, nosením za každé 3 m výšky</t>
  </si>
  <si>
    <t>10</t>
  </si>
  <si>
    <t>162201211.S</t>
  </si>
  <si>
    <t>Vodorovné premiestnenie výkopku horniny tr. 1 až 4 stavebným fúrikom do 10 m v rovine alebo vo svahu do 1:5</t>
  </si>
  <si>
    <t>12</t>
  </si>
  <si>
    <t>7</t>
  </si>
  <si>
    <t>162201219.S</t>
  </si>
  <si>
    <t>Príplatok za k.ď. 10m v rovine alebo vo svahu do 1:5 k vodorov. premiestneniu výkopku stavebným fúrikom horn. tr.1 až 4</t>
  </si>
  <si>
    <t>14</t>
  </si>
  <si>
    <t>162501102.S</t>
  </si>
  <si>
    <t>Vodorovné premiestnenie výkopku po spevnenej ceste z horniny tr.1-4, do 100 m3 na vzdialenosť do 3000 m</t>
  </si>
  <si>
    <t>16</t>
  </si>
  <si>
    <t>9</t>
  </si>
  <si>
    <t>162501105.S</t>
  </si>
  <si>
    <t>Vodorovné premiestnenie výkopku po spevnenej ceste z horniny tr.1-4, do 100 m3, príplatok k cene za každých ďalšich a začatých 1000 m</t>
  </si>
  <si>
    <t>18</t>
  </si>
  <si>
    <t>167101100.S</t>
  </si>
  <si>
    <t>Nakladanie výkopku tr.1-4 ručne</t>
  </si>
  <si>
    <t>Zakladanie</t>
  </si>
  <si>
    <t>11</t>
  </si>
  <si>
    <t>271533001.S</t>
  </si>
  <si>
    <t>Násyp pod základové konštrukcie so zhutnením z  kameniva hrubého drveného fr.32-63 mm</t>
  </si>
  <si>
    <t>22</t>
  </si>
  <si>
    <t>273321312.S</t>
  </si>
  <si>
    <t>Betón základových dosiek, železový (bez výstuže), tr. C 20/25</t>
  </si>
  <si>
    <t>24</t>
  </si>
  <si>
    <t>13</t>
  </si>
  <si>
    <t>273351217.S</t>
  </si>
  <si>
    <t>Debnenie stien základových dosiek, zhotovenie-tradičné</t>
  </si>
  <si>
    <t>m2</t>
  </si>
  <si>
    <t>26</t>
  </si>
  <si>
    <t>273351218.S</t>
  </si>
  <si>
    <t>Debnenie stien základových dosiek, odstránenie-tradičné</t>
  </si>
  <si>
    <t>28</t>
  </si>
  <si>
    <t>15</t>
  </si>
  <si>
    <t>273362421.S</t>
  </si>
  <si>
    <t>Výstuž základových dosiek zo zvár. sietí KARI, priemer drôtu 6/6 mm, veľkosť oka 100x100 mm</t>
  </si>
  <si>
    <t>30</t>
  </si>
  <si>
    <t>274271031.S</t>
  </si>
  <si>
    <t>Murivo základových pásov (m3) z betónových debniacich tvárnic s betónovou výplňou C 16/20 hrúbky 250 mm</t>
  </si>
  <si>
    <t>32</t>
  </si>
  <si>
    <t>17</t>
  </si>
  <si>
    <t>274313611.S</t>
  </si>
  <si>
    <t>Betón základových pásov, prostý tr. C 16/20</t>
  </si>
  <si>
    <t>34</t>
  </si>
  <si>
    <t>274361825.S</t>
  </si>
  <si>
    <t>Výstuž pre murivo základových pásov z betónových debniacich tvárnic s betónovou výplňou z ocele B500 (10505)</t>
  </si>
  <si>
    <t>t</t>
  </si>
  <si>
    <t>36</t>
  </si>
  <si>
    <t>19</t>
  </si>
  <si>
    <t>275321411.S</t>
  </si>
  <si>
    <t>Betón základových pätiek, železový (bez výstuže), tr. C 25/30</t>
  </si>
  <si>
    <t>38</t>
  </si>
  <si>
    <t>275351217.S</t>
  </si>
  <si>
    <t>Debnenie stien základových pätiek, zhotovenie-tradičné</t>
  </si>
  <si>
    <t>40</t>
  </si>
  <si>
    <t>21</t>
  </si>
  <si>
    <t>275351218.S</t>
  </si>
  <si>
    <t>Debnenie stien základových pätiek, odstránenie-tradičné</t>
  </si>
  <si>
    <t>42</t>
  </si>
  <si>
    <t>275361821.S</t>
  </si>
  <si>
    <t>Výstuž základových pätiek z ocele B500 (10505)</t>
  </si>
  <si>
    <t>44</t>
  </si>
  <si>
    <t>Zvislé a kompletné konštrukcie</t>
  </si>
  <si>
    <t>23</t>
  </si>
  <si>
    <t>311233061.S</t>
  </si>
  <si>
    <t>Murivo nosné (m3) z tehál pálených dierovaných nebrúsených na pero a drážku hrúbky 250 mm, na klasickú maltu</t>
  </si>
  <si>
    <t>46</t>
  </si>
  <si>
    <t>317160132.S</t>
  </si>
  <si>
    <t>Keramický preklad nenosný šírky 100 mm, výšky 65 mm, dĺžky 1000 mm</t>
  </si>
  <si>
    <t>ks</t>
  </si>
  <si>
    <t>48</t>
  </si>
  <si>
    <t>25</t>
  </si>
  <si>
    <t>317160133.S</t>
  </si>
  <si>
    <t>Keramický preklad nenosný šírky 100 mm, výšky 65 mm, dĺžky 1250 mm</t>
  </si>
  <si>
    <t>50</t>
  </si>
  <si>
    <t>317160173.S</t>
  </si>
  <si>
    <t>Keramický preklad nenosný šírky 145 mm, výšky 71 mm, dĺžky 1500 mm</t>
  </si>
  <si>
    <t>52</t>
  </si>
  <si>
    <t>27</t>
  </si>
  <si>
    <t>317160313.S</t>
  </si>
  <si>
    <t>Keramický preklad nosný šírky 70 mm, výšky 238 mm, dĺžky 1500 mm</t>
  </si>
  <si>
    <t>54</t>
  </si>
  <si>
    <t>319201311.S</t>
  </si>
  <si>
    <t>Vyrovnanie nerovného povrchu bez odsekania tehál hr.do 30 mm</t>
  </si>
  <si>
    <t>56</t>
  </si>
  <si>
    <t>29</t>
  </si>
  <si>
    <t>340239225.S</t>
  </si>
  <si>
    <t>Zamurovanie otvorov plochy nad 1 do 4 m2 z tehál pálených dierovaných nebrúsených hrúbky 300 mm</t>
  </si>
  <si>
    <t>58</t>
  </si>
  <si>
    <t>342240131.S</t>
  </si>
  <si>
    <t>Priečky z tehál pálených dierovaných brúsených na pero a drážku hrúbky 100 mm, na maltu pre tenké škáry</t>
  </si>
  <si>
    <t>60</t>
  </si>
  <si>
    <t>Vodorovné konštrukcie</t>
  </si>
  <si>
    <t>31</t>
  </si>
  <si>
    <t>417321515.S</t>
  </si>
  <si>
    <t>Betón stužujúcich pásov a vencov železový tr. C 25/30</t>
  </si>
  <si>
    <t>62</t>
  </si>
  <si>
    <t>417351115.S</t>
  </si>
  <si>
    <t>Debnenie bočníc stužujúcich pásov a vencov vrátane vzpier zhotovenie</t>
  </si>
  <si>
    <t>64</t>
  </si>
  <si>
    <t>33</t>
  </si>
  <si>
    <t>417351116.S</t>
  </si>
  <si>
    <t>Debnenie bočníc stužujúcich pásov a vencov vrátane vzpier odstránenie</t>
  </si>
  <si>
    <t>66</t>
  </si>
  <si>
    <t>417361821.S</t>
  </si>
  <si>
    <t>Výstuž stužujúcich pásov a vencov z betonárskej ocele B500 (10505)</t>
  </si>
  <si>
    <t>68</t>
  </si>
  <si>
    <t>Úpravy povrchov, podlahy, osadenie</t>
  </si>
  <si>
    <t>35</t>
  </si>
  <si>
    <t>610991111.S</t>
  </si>
  <si>
    <t>Zakrývanie výplní vnútorných okenných otvorov, predmetov a konštrukcií</t>
  </si>
  <si>
    <t>70</t>
  </si>
  <si>
    <t>611460303.S</t>
  </si>
  <si>
    <t>Vnútorná stierka stropov sadrová, hr. 3 mm</t>
  </si>
  <si>
    <t>72</t>
  </si>
  <si>
    <t>37</t>
  </si>
  <si>
    <t>612425931.S</t>
  </si>
  <si>
    <t>Omietka vápenná vnútorného ostenia okenného alebo dverného štuková</t>
  </si>
  <si>
    <t>74</t>
  </si>
  <si>
    <t>612460121.S</t>
  </si>
  <si>
    <t>Príprava vnútorného podkladu stien penetráciou základnou</t>
  </si>
  <si>
    <t>76</t>
  </si>
  <si>
    <t>39</t>
  </si>
  <si>
    <t>612460122.S</t>
  </si>
  <si>
    <t>Príprava vnútorného podkladu stien penetráciou hĺbkovou na nasiakavé podklady</t>
  </si>
  <si>
    <t>78</t>
  </si>
  <si>
    <t>612460124.S</t>
  </si>
  <si>
    <t>Príprava vnútorného podkladu stien penetráciou pod omietky a nátery</t>
  </si>
  <si>
    <t>80</t>
  </si>
  <si>
    <t>41</t>
  </si>
  <si>
    <t>612460243.S</t>
  </si>
  <si>
    <t>Vnútorná omietka stien vápennocementová jadrová (hrubá), hr. 20 mm</t>
  </si>
  <si>
    <t>82</t>
  </si>
  <si>
    <t>612460365.S</t>
  </si>
  <si>
    <t>Vnútorná omietka stien vápennocementová jednovrstvová, hr. 20 mm</t>
  </si>
  <si>
    <t>84</t>
  </si>
  <si>
    <t>43</t>
  </si>
  <si>
    <t>612460383.S</t>
  </si>
  <si>
    <t>Vnútorná omietka stien vápennocementová štuková (jemná), hr. 3 mm</t>
  </si>
  <si>
    <t>86</t>
  </si>
  <si>
    <t>612481119.S</t>
  </si>
  <si>
    <t>Potiahnutie vnútorných stien sklotextilnou mriežkou s celoplošným prilepením</t>
  </si>
  <si>
    <t>88</t>
  </si>
  <si>
    <t>45</t>
  </si>
  <si>
    <t>620991121.S</t>
  </si>
  <si>
    <t>Zakrývanie výplní vonkajších otvorov s rámami a zárubňami, zábradlí, oplechovania, atď. zhotovené z lešenia akýmkoľvek spôsobom</t>
  </si>
  <si>
    <t>90</t>
  </si>
  <si>
    <t>622460121.S</t>
  </si>
  <si>
    <t>Príprava vonkajšieho podkladu stien penetráciou základnou</t>
  </si>
  <si>
    <t>92</t>
  </si>
  <si>
    <t>47</t>
  </si>
  <si>
    <t>622460124.S</t>
  </si>
  <si>
    <t>Príprava vonkajšieho podkladu stien penetráciou pod omietky a nátery</t>
  </si>
  <si>
    <t>94</t>
  </si>
  <si>
    <t>622461053.S</t>
  </si>
  <si>
    <t>Vonkajšia omietka stien pastovitá silikónová roztieraná, hr. 2 mm</t>
  </si>
  <si>
    <t>96</t>
  </si>
  <si>
    <t>49</t>
  </si>
  <si>
    <t>622461281.S</t>
  </si>
  <si>
    <t>Vonkajšia omietka stien pastovitá dekoratívna mozaiková</t>
  </si>
  <si>
    <t>98</t>
  </si>
  <si>
    <t>622481119.S</t>
  </si>
  <si>
    <t>Potiahnutie vonkajších stien sklotextilnou mriežkou s celoplošným prilepením</t>
  </si>
  <si>
    <t>100</t>
  </si>
  <si>
    <t>51</t>
  </si>
  <si>
    <t>622491340.S</t>
  </si>
  <si>
    <t>Fasádna farba prírodná vápenná, dvojnásobná</t>
  </si>
  <si>
    <t>102</t>
  </si>
  <si>
    <t>625250590.S</t>
  </si>
  <si>
    <t>Kontaktný zatepľovací systém soklovej alebo vodou namáhanej časti hr. 120 mm, zatĺkacie kotvy</t>
  </si>
  <si>
    <t>104</t>
  </si>
  <si>
    <t>53</t>
  </si>
  <si>
    <t>625250740.S</t>
  </si>
  <si>
    <t>Kontaktný zatepľovací systém z minerálnej vlny hr. 150 mm, zatĺkacie kotvy</t>
  </si>
  <si>
    <t>106</t>
  </si>
  <si>
    <t>625250762.S</t>
  </si>
  <si>
    <t>Kontaktný zatepľovací systém ostenia z minerálnej vlny hr. 30 mm</t>
  </si>
  <si>
    <t>108</t>
  </si>
  <si>
    <t>55</t>
  </si>
  <si>
    <t>625907111.S</t>
  </si>
  <si>
    <t>Očistenie oceľových konštrukcií od usadenín, hrdze a starého náteru</t>
  </si>
  <si>
    <t>110</t>
  </si>
  <si>
    <t>631312611.S</t>
  </si>
  <si>
    <t>Mazanina z betónu prostého (m3) tr. C 16/20 hr.nad 50 do 80 mm</t>
  </si>
  <si>
    <t>112</t>
  </si>
  <si>
    <t>57</t>
  </si>
  <si>
    <t>631362402.S</t>
  </si>
  <si>
    <t>Výstuž mazanín z betónov (z kameniva) a z ľahkých betónov zo sietí KARI, priemer drôtu 4/4 mm, veľkosť oka 150x150 mm</t>
  </si>
  <si>
    <t>114</t>
  </si>
  <si>
    <t>632001011.S</t>
  </si>
  <si>
    <t>Zhotovenie separačnej fólie v podlahových vrstvách z PE</t>
  </si>
  <si>
    <t>116</t>
  </si>
  <si>
    <t>59</t>
  </si>
  <si>
    <t>M</t>
  </si>
  <si>
    <t>283230007500.S</t>
  </si>
  <si>
    <t>Oddeľovacia fólia na potery</t>
  </si>
  <si>
    <t>118</t>
  </si>
  <si>
    <t>Ostatné konštrukcie a práce-búranie</t>
  </si>
  <si>
    <t>919735123.S</t>
  </si>
  <si>
    <t>Rezanie existujúceho betónového krytu alebo podkladu hĺbky nad 100 do 150 mm</t>
  </si>
  <si>
    <t>m</t>
  </si>
  <si>
    <t>120</t>
  </si>
  <si>
    <t>61</t>
  </si>
  <si>
    <t>941941041.S</t>
  </si>
  <si>
    <t>Montáž lešenia ľahkého pracovného radového s podlahami šírky nad 1,00 do 1,20 m, výšky do 10 m</t>
  </si>
  <si>
    <t>122</t>
  </si>
  <si>
    <t>941941291.S</t>
  </si>
  <si>
    <t>Príplatok za prvý a každý ďalší i začatý mesiac použitia lešenia ľahkého pracovného radového s podlahami šírky nad 1,00 do 1,20 m, výšky do 10 m</t>
  </si>
  <si>
    <t>124</t>
  </si>
  <si>
    <t>63</t>
  </si>
  <si>
    <t>941941841.S</t>
  </si>
  <si>
    <t>Demontáž lešenia ľahkého pracovného radového s podlahami šírky nad 1,00 do 1,20 m, výšky do 10 m</t>
  </si>
  <si>
    <t>126</t>
  </si>
  <si>
    <t>941955001.S</t>
  </si>
  <si>
    <t>Lešenie ľahké pracovné pomocné, s výškou lešeňovej podlahy do 1,20 m</t>
  </si>
  <si>
    <t>128</t>
  </si>
  <si>
    <t>65</t>
  </si>
  <si>
    <t>952903011.S</t>
  </si>
  <si>
    <t>Čistenie fasád tlakovou vodou od prachu, usadenín a pavučín z úrovne terénu</t>
  </si>
  <si>
    <t>130</t>
  </si>
  <si>
    <t>953945351.S</t>
  </si>
  <si>
    <t>Hliníkový rohový ochranný profil s integrovanou mriežkou</t>
  </si>
  <si>
    <t>132</t>
  </si>
  <si>
    <t>67</t>
  </si>
  <si>
    <t>953995412.S</t>
  </si>
  <si>
    <t>Nadokenný profil s priznanou okapničkou</t>
  </si>
  <si>
    <t>134</t>
  </si>
  <si>
    <t>953995416.S</t>
  </si>
  <si>
    <t>Parapetný profil s integrovanou sieťovinou</t>
  </si>
  <si>
    <t>136</t>
  </si>
  <si>
    <t>69</t>
  </si>
  <si>
    <t>953996121</t>
  </si>
  <si>
    <t>PCI okenný APU profil s integrovanou tkaninou</t>
  </si>
  <si>
    <t>138</t>
  </si>
  <si>
    <t>961043111.S</t>
  </si>
  <si>
    <t>Búranie základov alebo vybúranie otvorov plochy nad 4 m2 z betónu prostého alebo preloženého kameňom,  -2,20000t</t>
  </si>
  <si>
    <t>140</t>
  </si>
  <si>
    <t>71</t>
  </si>
  <si>
    <t>961055111.S</t>
  </si>
  <si>
    <t>Búranie základov alebo vybúranie otvorov plochy nad 4 m2 v základoch železobetónových,  -2,40000t</t>
  </si>
  <si>
    <t>142</t>
  </si>
  <si>
    <t>962032231.S</t>
  </si>
  <si>
    <t>Búranie muriva alebo vybúranie otvorov plochy nad 4 m2 nadzákladového z tehál pálených, vápenopieskových, cementových na maltu,  -1,90500t</t>
  </si>
  <si>
    <t>144</t>
  </si>
  <si>
    <t>73</t>
  </si>
  <si>
    <t>965043331.S</t>
  </si>
  <si>
    <t>Búranie podkladov pod dlažby, liatych dlažieb a mazanín,betón s poterom,teracom hr.do 100 mm, plochy do 4 m2 -2,20000t</t>
  </si>
  <si>
    <t>146</t>
  </si>
  <si>
    <t>966068103.R</t>
  </si>
  <si>
    <t>Demontáž drevených konštrukcií schodiska</t>
  </si>
  <si>
    <t>148</t>
  </si>
  <si>
    <t>75</t>
  </si>
  <si>
    <t>967031132.S</t>
  </si>
  <si>
    <t>Prikresanie rovných ostení, bez odstupu, po hrubom vybúraní otvorov, v murive tehl. na maltu,  -0,05700t</t>
  </si>
  <si>
    <t>150</t>
  </si>
  <si>
    <t>968061125.S</t>
  </si>
  <si>
    <t>Vyvesenie dreveného dverného krídla do suti plochy do 2 m2, -0,02400t</t>
  </si>
  <si>
    <t>152</t>
  </si>
  <si>
    <t>77</t>
  </si>
  <si>
    <t>968062455.S</t>
  </si>
  <si>
    <t>Vybúranie drevených dverových zárubní plochy do 2 m2,  -0,08800t</t>
  </si>
  <si>
    <t>154</t>
  </si>
  <si>
    <t>968062456.S</t>
  </si>
  <si>
    <t>Vybúranie drevených dverových zárubní plochy nad 2 m2,  -0,06700t</t>
  </si>
  <si>
    <t>156</t>
  </si>
  <si>
    <t>79</t>
  </si>
  <si>
    <t>968072245.S</t>
  </si>
  <si>
    <t>Vybúranie kovových rámov okien jednoduchých plochy do 2 m2,  -0,04100t</t>
  </si>
  <si>
    <t>158</t>
  </si>
  <si>
    <t>971033641.S</t>
  </si>
  <si>
    <t>Vybúranie otvorov v murive tehl. plochy do 4 m2 hr. do 300 mm,  -1,87500t</t>
  </si>
  <si>
    <t>160</t>
  </si>
  <si>
    <t>81</t>
  </si>
  <si>
    <t>971033681.S</t>
  </si>
  <si>
    <t>Vybúranie otvorov v murive tehl. plochy do 4 m2 hr. do 900 mm,  -1,87500t</t>
  </si>
  <si>
    <t>162</t>
  </si>
  <si>
    <t>973031335.S</t>
  </si>
  <si>
    <t>Vysekanie v murive z tehál kapsy plochy do 0,25 m2, hl. do 300 mm,  -0,08000t</t>
  </si>
  <si>
    <t>164</t>
  </si>
  <si>
    <t>83</t>
  </si>
  <si>
    <t>976061111.S</t>
  </si>
  <si>
    <t>Vybúranie drevených zábradlí a madiel,  -0,01600t</t>
  </si>
  <si>
    <t>166</t>
  </si>
  <si>
    <t>979082111.S</t>
  </si>
  <si>
    <t>Vnútrostavenisková doprava sutiny a vybúraných hmôt do 10 m</t>
  </si>
  <si>
    <t>168</t>
  </si>
  <si>
    <t>85</t>
  </si>
  <si>
    <t>979082121.S</t>
  </si>
  <si>
    <t>Vnútrostavenisková doprava sutiny a vybúraných hmôt za každých ďalších 5 m</t>
  </si>
  <si>
    <t>170</t>
  </si>
  <si>
    <t>PSV</t>
  </si>
  <si>
    <t>Práce a dodávky PSV</t>
  </si>
  <si>
    <t>711</t>
  </si>
  <si>
    <t>Izolácie proti vode a vlhkosti</t>
  </si>
  <si>
    <t>711111001.S</t>
  </si>
  <si>
    <t>Zhotovenie izolácie proti zemnej vlhkosti vodorovná náterom penetračným za studena</t>
  </si>
  <si>
    <t>172</t>
  </si>
  <si>
    <t>87</t>
  </si>
  <si>
    <t>246170000900.S</t>
  </si>
  <si>
    <t>Lak asfaltový penetračný</t>
  </si>
  <si>
    <t>174</t>
  </si>
  <si>
    <t>711112001.S</t>
  </si>
  <si>
    <t>Zhotovenie  izolácie proti zemnej vlhkosti zvislá penetračným náterom za studena</t>
  </si>
  <si>
    <t>176</t>
  </si>
  <si>
    <t>89</t>
  </si>
  <si>
    <t>178</t>
  </si>
  <si>
    <t>711132107.S</t>
  </si>
  <si>
    <t>Zhotovenie izolácie proti zemnej vlhkosti nopovou fóliou položenou voľne na ploche zvislej</t>
  </si>
  <si>
    <t>180</t>
  </si>
  <si>
    <t>91</t>
  </si>
  <si>
    <t>283230002700.S</t>
  </si>
  <si>
    <t>Nopová HDPE fólia hrúbky 0,5 mm, výška nopu 8 mm, proti zemnej vlhkosti s radónovou ochranou, pre spodnú stavbu</t>
  </si>
  <si>
    <t>182</t>
  </si>
  <si>
    <t>711141559.S</t>
  </si>
  <si>
    <t>Zhotovenie izolácie proti zemnej vlhkosti a tlakovej vode vodorovná NAIP pritavením</t>
  </si>
  <si>
    <t>184</t>
  </si>
  <si>
    <t>93</t>
  </si>
  <si>
    <t>628310001200.S</t>
  </si>
  <si>
    <t>Pás asfaltový</t>
  </si>
  <si>
    <t>186</t>
  </si>
  <si>
    <t>711142559.S</t>
  </si>
  <si>
    <t>Zhotovenie izolácie proti zemnej vlhkosti a tlakovej vode zvislá NAIP pritavením</t>
  </si>
  <si>
    <t>188</t>
  </si>
  <si>
    <t>95</t>
  </si>
  <si>
    <t>190</t>
  </si>
  <si>
    <t>711210120.S</t>
  </si>
  <si>
    <t>Zhotovenie dvojnásobného izol. náteru pod keramické obklady v interiéri na ploche vodorovnej</t>
  </si>
  <si>
    <t>192</t>
  </si>
  <si>
    <t>97</t>
  </si>
  <si>
    <t>245660000550.S</t>
  </si>
  <si>
    <t>Náter hydroizolačný</t>
  </si>
  <si>
    <t>kg</t>
  </si>
  <si>
    <t>194</t>
  </si>
  <si>
    <t>711210125.S</t>
  </si>
  <si>
    <t>Zhotovenie dvojnásobného izol. náteru pod keramické obklady v interiéri na ploche zvislej</t>
  </si>
  <si>
    <t>196</t>
  </si>
  <si>
    <t>99</t>
  </si>
  <si>
    <t>198</t>
  </si>
  <si>
    <t>998711202.S</t>
  </si>
  <si>
    <t>Presun hmôt pre izoláciu proti vode v objektoch výšky nad 6 do 12 m</t>
  </si>
  <si>
    <t>%</t>
  </si>
  <si>
    <t>200</t>
  </si>
  <si>
    <t>713</t>
  </si>
  <si>
    <t>Izolácie tepelné</t>
  </si>
  <si>
    <t>101</t>
  </si>
  <si>
    <t>713122121.S</t>
  </si>
  <si>
    <t>Montáž tepelnej izolácie podláh polystyrénom, kladeným voľne v dvoch vrstvách</t>
  </si>
  <si>
    <t>202</t>
  </si>
  <si>
    <t>283720007700.S</t>
  </si>
  <si>
    <t>Doska EPS hr. 50 mm, pevnosť v tlaku 100 kPa, na zateplenie podláh a plochých striech</t>
  </si>
  <si>
    <t>204</t>
  </si>
  <si>
    <t>103</t>
  </si>
  <si>
    <t>283720008000.S</t>
  </si>
  <si>
    <t>Doska EPS hr. 100 mm, pevnosť v tlaku 100 kPa, na zateplenie podláh a plochých striech</t>
  </si>
  <si>
    <t>206</t>
  </si>
  <si>
    <t>713161530.S</t>
  </si>
  <si>
    <t>Montáž tepelnej izolácie striech šikmých prichytená pribitím a vyviazaním na latovanie medzi a pod krokvy hr. nad 10 cm</t>
  </si>
  <si>
    <t>208</t>
  </si>
  <si>
    <t>105</t>
  </si>
  <si>
    <t>631440004300.S</t>
  </si>
  <si>
    <t>Doska z minerálnej vlny hr. 150 mm, izolácia pre šikmé strechy, nezaťažené stropy, priečky</t>
  </si>
  <si>
    <t>210</t>
  </si>
  <si>
    <t>713161550.S</t>
  </si>
  <si>
    <t>Montáž tepelnej izolácie hr. nad 10 cm striech šikmých medzi a pod krokvy, s parozábranou, prichytená latami</t>
  </si>
  <si>
    <t>212</t>
  </si>
  <si>
    <t>107</t>
  </si>
  <si>
    <t>631440004600.S</t>
  </si>
  <si>
    <t>Doska z minerálnej vlny hr. 200 mm, izolácia pre šikmé strechy, nezaťažené stropy, priečky</t>
  </si>
  <si>
    <t>214</t>
  </si>
  <si>
    <t>998713202.S</t>
  </si>
  <si>
    <t>Presun hmôt pre izolácie tepelné v objektoch výšky nad 6 m do 12 m</t>
  </si>
  <si>
    <t>216</t>
  </si>
  <si>
    <t>722</t>
  </si>
  <si>
    <t>Zdravotechnika - vnútorný vodovod</t>
  </si>
  <si>
    <t>109</t>
  </si>
  <si>
    <t>722250180.S</t>
  </si>
  <si>
    <t>Montáž hasiaceho prístroja na stenu</t>
  </si>
  <si>
    <t>218</t>
  </si>
  <si>
    <t>449170000900.S</t>
  </si>
  <si>
    <t>Prenosný hasiaci prístroj</t>
  </si>
  <si>
    <t>220</t>
  </si>
  <si>
    <t>762</t>
  </si>
  <si>
    <t>Konštrukcie tesárske</t>
  </si>
  <si>
    <t>111</t>
  </si>
  <si>
    <t>762331814.S</t>
  </si>
  <si>
    <t>Demontáž viazaných konštrukcií krovov so sklonom do 60°, prierezovej plochy 288 - 450 cm2, -0,03200 t</t>
  </si>
  <si>
    <t>222</t>
  </si>
  <si>
    <t>762332130.S</t>
  </si>
  <si>
    <t>Montáž viazaných konštrukcií krovov striech z reziva priemernej plochy 224 - 288 cm2</t>
  </si>
  <si>
    <t>224</t>
  </si>
  <si>
    <t>113</t>
  </si>
  <si>
    <t>605120002900.S</t>
  </si>
  <si>
    <t>Hranoly z mäkkého reziva neopracované hranené akosť I</t>
  </si>
  <si>
    <t>226</t>
  </si>
  <si>
    <t>762332140.S</t>
  </si>
  <si>
    <t>Montáž viazaných konštrukcií krovov striech z reziva priemernej plochy 288 - 450 cm2</t>
  </si>
  <si>
    <t>228</t>
  </si>
  <si>
    <t>115</t>
  </si>
  <si>
    <t>230</t>
  </si>
  <si>
    <t>762341004.S</t>
  </si>
  <si>
    <t>Montáž debnenia jednoduchých striech, na krokvy a kontralaty z dosiek na zraz</t>
  </si>
  <si>
    <t>232</t>
  </si>
  <si>
    <t>117</t>
  </si>
  <si>
    <t>605110000100.S</t>
  </si>
  <si>
    <t>Dosky a fošne z mäkkého reziva neopracované neomietané akosť I</t>
  </si>
  <si>
    <t>234</t>
  </si>
  <si>
    <t>762342811.S</t>
  </si>
  <si>
    <t>Demontáž latovania striech so sklonom do 60° pri osovej vzdialenosti lát do 0,22 m, -0,00700 t</t>
  </si>
  <si>
    <t>236</t>
  </si>
  <si>
    <t>119</t>
  </si>
  <si>
    <t>762342812.S</t>
  </si>
  <si>
    <t>Demontáž latovania striech so sklonom do 60° pri osovej vzdialenosti lát 0,22 - 0,50 m, -0,00500 t</t>
  </si>
  <si>
    <t>238</t>
  </si>
  <si>
    <t>762395000.S</t>
  </si>
  <si>
    <t>Spojovacie prostriedky pre viazané konštrukcie krovov, debnenie a laťovanie, nadstrešné konštr., spádové kliny - svorky, dosky, klince, pásová oceľ, vruty</t>
  </si>
  <si>
    <t>240</t>
  </si>
  <si>
    <t>121</t>
  </si>
  <si>
    <t>762421332.S</t>
  </si>
  <si>
    <t>Obloženie stropov alebo strešných podhľadov z dosiek cementotrieskových skrutkovaných na zraz hr. dosky 12 mm</t>
  </si>
  <si>
    <t>242</t>
  </si>
  <si>
    <t>762521812.S</t>
  </si>
  <si>
    <t>Demontáž podláh bez vankúšov z dosiek hr. 32 - 50 mm, -0,02400 t</t>
  </si>
  <si>
    <t>244</t>
  </si>
  <si>
    <t>123</t>
  </si>
  <si>
    <t>762812240.S</t>
  </si>
  <si>
    <t>Montáž záklopu z hobľovaných dosiek vrchné na zraz škáry kryté lištami</t>
  </si>
  <si>
    <t>246</t>
  </si>
  <si>
    <t>605460002600.S</t>
  </si>
  <si>
    <t>Dosky zo smreku hobľované hr. 24 mm, sušené 14±2%, triedy 3A STN 480055, bez defektov, hniloby, hrčí vr. náteru</t>
  </si>
  <si>
    <t>248</t>
  </si>
  <si>
    <t>125</t>
  </si>
  <si>
    <t>762822130.S</t>
  </si>
  <si>
    <t>Montáž stropníc z hraneného a polohraneného reziva prierezovej plochy 288 - 450 cm2</t>
  </si>
  <si>
    <t>250</t>
  </si>
  <si>
    <t>252</t>
  </si>
  <si>
    <t>127</t>
  </si>
  <si>
    <t>762822820.S</t>
  </si>
  <si>
    <t>Demontáž stropníc z reziva prierezovej plochy 144 - 288 cm2, -0,01700 t</t>
  </si>
  <si>
    <t>254</t>
  </si>
  <si>
    <t>998762202.S</t>
  </si>
  <si>
    <t>Presun hmôt pre konštrukcie tesárske v objektoch výšky do 12 m</t>
  </si>
  <si>
    <t>256</t>
  </si>
  <si>
    <t>763</t>
  </si>
  <si>
    <t>Konštrukcie - drevostavby</t>
  </si>
  <si>
    <t>129</t>
  </si>
  <si>
    <t>763132220.S</t>
  </si>
  <si>
    <t>Podhľad SDK závesný na dvojúrovňovej oceľovej podkonštrukcií CD+UD, doska protipožiarna DF 15 mm</t>
  </si>
  <si>
    <t>258</t>
  </si>
  <si>
    <t>763712211.S</t>
  </si>
  <si>
    <t>Montáž zvislej konštrukcie plnostenné stĺpy prierezovej plochy do 150 cm2</t>
  </si>
  <si>
    <t>260</t>
  </si>
  <si>
    <t>131</t>
  </si>
  <si>
    <t>763712212.S</t>
  </si>
  <si>
    <t>Montáž zvislej konštrukcie plnostenné stĺpy prierezovej plochy nad 150 do 500 cm2</t>
  </si>
  <si>
    <t>262</t>
  </si>
  <si>
    <t>605470000500.S</t>
  </si>
  <si>
    <t>Hranoly drevené zo smreku, hobľované, masív, sušené 14±2%, triedy 3A STN 480055, bez defektov, hniloby, hrčí</t>
  </si>
  <si>
    <t>264</t>
  </si>
  <si>
    <t>133</t>
  </si>
  <si>
    <t>763717212.S</t>
  </si>
  <si>
    <t>Demontáž zvislej konštrukcie plnostenné stľpy, prierezovej plochy 150-500 cm2</t>
  </si>
  <si>
    <t>266</t>
  </si>
  <si>
    <t>763739114.S</t>
  </si>
  <si>
    <t>Demontáž strešnej konštrukcie z ostatných prvkov prierezovej plochy 500-1000 cm2</t>
  </si>
  <si>
    <t>268</t>
  </si>
  <si>
    <t>135</t>
  </si>
  <si>
    <t>763760010.S</t>
  </si>
  <si>
    <t>Zábradlie doskové výšky 900 mm pre drevostavby</t>
  </si>
  <si>
    <t>270</t>
  </si>
  <si>
    <t>611930001100.S</t>
  </si>
  <si>
    <t>Zábradlie doskové</t>
  </si>
  <si>
    <t>272</t>
  </si>
  <si>
    <t>137</t>
  </si>
  <si>
    <t>763783265.S</t>
  </si>
  <si>
    <t>Montáž pohľadových stropných trámov prierez. plochy od 450 do 540 cm2 z dreva sušeného, štvorstranne hobľovaného, s opracovanými spojmi</t>
  </si>
  <si>
    <t>274</t>
  </si>
  <si>
    <t>605710006603.S</t>
  </si>
  <si>
    <t>Hranoly z konštrukčného dreva</t>
  </si>
  <si>
    <t>276</t>
  </si>
  <si>
    <t>139</t>
  </si>
  <si>
    <t>998763201.S</t>
  </si>
  <si>
    <t>Presun hmôt pre drevostavby v objektoch výšky do 12 m</t>
  </si>
  <si>
    <t>278</t>
  </si>
  <si>
    <t>764</t>
  </si>
  <si>
    <t>Konštrukcie klampiarske</t>
  </si>
  <si>
    <t>764171232.S</t>
  </si>
  <si>
    <t>Záveterná lišta pozink farebný, r.š. do 370 mm, sklon strechy 30° od 45°  -K01</t>
  </si>
  <si>
    <t>280</t>
  </si>
  <si>
    <t>141</t>
  </si>
  <si>
    <t>764171264.S</t>
  </si>
  <si>
    <t>Odkvapové lemovanie pozink farebný, r.š. do 250 mm, sklon strechy od 30° do 45° - K02</t>
  </si>
  <si>
    <t>282</t>
  </si>
  <si>
    <t>764171302.S</t>
  </si>
  <si>
    <t>Krytina falcovaná pozink farebný, sklon strechy nad 30° do 45°</t>
  </si>
  <si>
    <t>284</t>
  </si>
  <si>
    <t>143</t>
  </si>
  <si>
    <t>764171848.S</t>
  </si>
  <si>
    <t>Horné lemovanie pozink farebný, r.š. do 370 mm, sklon strechy do 30° - K04</t>
  </si>
  <si>
    <t>286</t>
  </si>
  <si>
    <t>764172129.S</t>
  </si>
  <si>
    <t>Lapač snehu rúrkový s konzolami, sklon strechy od 30° do 45°</t>
  </si>
  <si>
    <t>288</t>
  </si>
  <si>
    <t>145</t>
  </si>
  <si>
    <t>764313001.S</t>
  </si>
  <si>
    <t>Oddeľovacia štruktúrovaná rohož s integrovanou poistnou hydroizoláciou pre krytiny z pozinkovaného farbeného plechu</t>
  </si>
  <si>
    <t>290</t>
  </si>
  <si>
    <t>764352427.S</t>
  </si>
  <si>
    <t>Žľaby z pozinkovaného farbeného PZf plechu, pododkvapové polkruhové r.š. 330 mm - K07, K09</t>
  </si>
  <si>
    <t>292</t>
  </si>
  <si>
    <t>147</t>
  </si>
  <si>
    <t>764359413.S</t>
  </si>
  <si>
    <t>Kotlík kónický z pozinkovaného farbeného PZf plechu, pre rúry s priemerom od 125 do 150 mm - K10</t>
  </si>
  <si>
    <t>294</t>
  </si>
  <si>
    <t>764410440.S</t>
  </si>
  <si>
    <t>Oplechovanie parapetov z pozinkovaného farbeného PZf plechu, vrátane rohov r.š. 250 mm</t>
  </si>
  <si>
    <t>296</t>
  </si>
  <si>
    <t>149</t>
  </si>
  <si>
    <t>764410460.S</t>
  </si>
  <si>
    <t>Oplechovanie parapetov z pozinkovaného farbeného PZf plechu, vrátane rohov r.š. 400 mm</t>
  </si>
  <si>
    <t>298</t>
  </si>
  <si>
    <t>764410850.S</t>
  </si>
  <si>
    <t>Demontáž oplechovania parapetov rš od 100 do 330 mm,  -0,00135t</t>
  </si>
  <si>
    <t>300</t>
  </si>
  <si>
    <t>151</t>
  </si>
  <si>
    <t>764454453.S</t>
  </si>
  <si>
    <t>Zvodové rúry z pozinkovaného farbeného PZf plechu, kruhové priemer 100 mm - K08, K12</t>
  </si>
  <si>
    <t>302</t>
  </si>
  <si>
    <t>998764202.S</t>
  </si>
  <si>
    <t>Presun hmôt pre konštrukcie klampiarske v objektoch výšky nad 6 do 12 m</t>
  </si>
  <si>
    <t>304</t>
  </si>
  <si>
    <t>765</t>
  </si>
  <si>
    <t>Konštrukcie - krytiny tvrdé</t>
  </si>
  <si>
    <t>153</t>
  </si>
  <si>
    <t>765332810.S</t>
  </si>
  <si>
    <t>Demontáž betónovej krytiny uloženej na sucho, do sutiny , sklon strechy do 45°, -0,05t</t>
  </si>
  <si>
    <t>306</t>
  </si>
  <si>
    <t>766</t>
  </si>
  <si>
    <t>Konštrukcie stolárske</t>
  </si>
  <si>
    <t>766241002.S</t>
  </si>
  <si>
    <t>Montáž dreveného samonosného schodiska</t>
  </si>
  <si>
    <t>308</t>
  </si>
  <si>
    <t>155</t>
  </si>
  <si>
    <t>612330000103.S</t>
  </si>
  <si>
    <t>Dodávka dreveného schodiska vr. povrchovej úpravy - predbežná cena</t>
  </si>
  <si>
    <t>310</t>
  </si>
  <si>
    <t>766241003.S</t>
  </si>
  <si>
    <t>312</t>
  </si>
  <si>
    <t>157</t>
  </si>
  <si>
    <t>612330000102.S</t>
  </si>
  <si>
    <t>314</t>
  </si>
  <si>
    <t>766241014.S</t>
  </si>
  <si>
    <t>316</t>
  </si>
  <si>
    <t>159</t>
  </si>
  <si>
    <t>612330000101.S</t>
  </si>
  <si>
    <t>318</t>
  </si>
  <si>
    <t>766421821.S</t>
  </si>
  <si>
    <t>Demontáž obloženia podhľadu, palub. doskami  -0,01098t</t>
  </si>
  <si>
    <t>320</t>
  </si>
  <si>
    <t>161</t>
  </si>
  <si>
    <t>766621265.S</t>
  </si>
  <si>
    <t>Montáž okien drevených s hydroizolačnými páskami (exteriérová a interiérová)</t>
  </si>
  <si>
    <t>322</t>
  </si>
  <si>
    <t>283290006100.S</t>
  </si>
  <si>
    <t>Tesniaca paropriepustná fólia  pre tesnenie pripájacej škáry okenného rámu a muriva z exteriéru</t>
  </si>
  <si>
    <t>324</t>
  </si>
  <si>
    <t>163</t>
  </si>
  <si>
    <t>283290006200.S</t>
  </si>
  <si>
    <t>Tesniaca paronepriepustná fólia, pre tesnenie pripájacej škáry okenného rámu a muriva z interiéru</t>
  </si>
  <si>
    <t>326</t>
  </si>
  <si>
    <t>611110091040.S</t>
  </si>
  <si>
    <t>Okno, izolačné trojsklo</t>
  </si>
  <si>
    <t>328</t>
  </si>
  <si>
    <t>165</t>
  </si>
  <si>
    <t>766622190.S</t>
  </si>
  <si>
    <t>Montáž dverí drevených, vchodových exteriíérových, 1 m obvodu dverí</t>
  </si>
  <si>
    <t>330</t>
  </si>
  <si>
    <t>611720000020.S</t>
  </si>
  <si>
    <t>Dvere izolačné trojsklo 1100x2020mm</t>
  </si>
  <si>
    <t>332</t>
  </si>
  <si>
    <t>167</t>
  </si>
  <si>
    <t>611720000020.S1</t>
  </si>
  <si>
    <t>Dvere izolačné trojsklo 1050x1900mm</t>
  </si>
  <si>
    <t>334</t>
  </si>
  <si>
    <t>611720000020.S2</t>
  </si>
  <si>
    <t>Dvere  izolačné trojsklo 2050x2120mm</t>
  </si>
  <si>
    <t>336</t>
  </si>
  <si>
    <t>169</t>
  </si>
  <si>
    <t>766662112.S</t>
  </si>
  <si>
    <t>Montáž dverového krídla otočného jednokrídlového poldrážkového, do existujúcej zárubne, vrátane kovania</t>
  </si>
  <si>
    <t>338</t>
  </si>
  <si>
    <t>549150000600.S</t>
  </si>
  <si>
    <t>Kľučka dverová a rozeta 2</t>
  </si>
  <si>
    <t>340</t>
  </si>
  <si>
    <t>171</t>
  </si>
  <si>
    <t>611610002900.S</t>
  </si>
  <si>
    <t>Dvere vnútorné jednokrídlové, šírka 600-900 mm</t>
  </si>
  <si>
    <t>342</t>
  </si>
  <si>
    <t>766662113.R</t>
  </si>
  <si>
    <t>Montáž a dodávka dverí vr. zárubne 900x1500mm</t>
  </si>
  <si>
    <t>344</t>
  </si>
  <si>
    <t>173</t>
  </si>
  <si>
    <t>766702111.S</t>
  </si>
  <si>
    <t>Montáž zárubní obložkových pre dvere jednokrídlové</t>
  </si>
  <si>
    <t>346</t>
  </si>
  <si>
    <t>611810002700.S</t>
  </si>
  <si>
    <t>Zárubňa vnútorná obložková, šírka 600-900 mm, výška 1970 mm, pre jednokrídlové dvere</t>
  </si>
  <si>
    <t>348</t>
  </si>
  <si>
    <t>175</t>
  </si>
  <si>
    <t>611810003100.S</t>
  </si>
  <si>
    <t>350</t>
  </si>
  <si>
    <t>998766202.S</t>
  </si>
  <si>
    <t>Presun hmot pre konštrukcie stolárske v objektoch výšky nad 6 do 12 m</t>
  </si>
  <si>
    <t>352</t>
  </si>
  <si>
    <t>769</t>
  </si>
  <si>
    <t>Montáže vzduchotechnických zariadení</t>
  </si>
  <si>
    <t>177</t>
  </si>
  <si>
    <t>769011030.S</t>
  </si>
  <si>
    <t>Montáž ventilátora malého</t>
  </si>
  <si>
    <t>354</t>
  </si>
  <si>
    <t>429110011000.S</t>
  </si>
  <si>
    <t>Ventilátor malý</t>
  </si>
  <si>
    <t>356</t>
  </si>
  <si>
    <t>771</t>
  </si>
  <si>
    <t>Podlahy z dlaždíc</t>
  </si>
  <si>
    <t>179</t>
  </si>
  <si>
    <t>771575109</t>
  </si>
  <si>
    <t>Montáž podláh z dlaždíc keramických do tmelu vr. soklíkov</t>
  </si>
  <si>
    <t>358</t>
  </si>
  <si>
    <t>5976455002</t>
  </si>
  <si>
    <t>Dlaždice keramické s protišmykovým povrchom líca</t>
  </si>
  <si>
    <t>360</t>
  </si>
  <si>
    <t>181</t>
  </si>
  <si>
    <t>5976455005</t>
  </si>
  <si>
    <t>Terasová dlažba s protišmykovým povrchom líca , mrazuvzdorná hr. 20mm</t>
  </si>
  <si>
    <t>362</t>
  </si>
  <si>
    <t>5856111950</t>
  </si>
  <si>
    <t>Škárovacia hmota</t>
  </si>
  <si>
    <t>364</t>
  </si>
  <si>
    <t>183</t>
  </si>
  <si>
    <t>5859482693</t>
  </si>
  <si>
    <t>Lepidlo na obklady a dlažby</t>
  </si>
  <si>
    <t>366</t>
  </si>
  <si>
    <t>998771202.S</t>
  </si>
  <si>
    <t>Presun hmôt pre podlahy z dlaždíc v objektoch výšky nad 6 do 12 m</t>
  </si>
  <si>
    <t>368</t>
  </si>
  <si>
    <t>775</t>
  </si>
  <si>
    <t>Podlahy vlysové a parketové</t>
  </si>
  <si>
    <t>185</t>
  </si>
  <si>
    <t>775540030.S</t>
  </si>
  <si>
    <t>Montáž palubovej podlahy</t>
  </si>
  <si>
    <t>370</t>
  </si>
  <si>
    <t>611920004900.S</t>
  </si>
  <si>
    <t>Drevená podlaha</t>
  </si>
  <si>
    <t>372</t>
  </si>
  <si>
    <t>187</t>
  </si>
  <si>
    <t>998775202.S</t>
  </si>
  <si>
    <t>Presun hmôt pre podlahy vlysové a parketové v objektoch výšky nad 6 do 12 m</t>
  </si>
  <si>
    <t>374</t>
  </si>
  <si>
    <t>781</t>
  </si>
  <si>
    <t>Dokončovacie práce a obklady</t>
  </si>
  <si>
    <t>781445062</t>
  </si>
  <si>
    <t>Montáž obkladov stien z obkladačiek hutných, keramických do tmelu vr. líšt a doplnkov</t>
  </si>
  <si>
    <t>376</t>
  </si>
  <si>
    <t>189</t>
  </si>
  <si>
    <t>5976559000</t>
  </si>
  <si>
    <t>Obkladačky keramické glazované hladké vr. líšt a doplnkov</t>
  </si>
  <si>
    <t>378</t>
  </si>
  <si>
    <t>5856111950.1</t>
  </si>
  <si>
    <t>380</t>
  </si>
  <si>
    <t>191</t>
  </si>
  <si>
    <t>5858400020</t>
  </si>
  <si>
    <t>382</t>
  </si>
  <si>
    <t>998781202.S</t>
  </si>
  <si>
    <t>Presun hmôt pre obklady keramické v objektoch výšky nad 6 do 12 m</t>
  </si>
  <si>
    <t>384</t>
  </si>
  <si>
    <t>783</t>
  </si>
  <si>
    <t>Nátery</t>
  </si>
  <si>
    <t>193</t>
  </si>
  <si>
    <t>783222100.S</t>
  </si>
  <si>
    <t>Nátery kov.stav.doplnk.konštr. syntetické farby šedej na vzduchu schnúce dvojnásobné - 70µm</t>
  </si>
  <si>
    <t>386</t>
  </si>
  <si>
    <t>783225100.S</t>
  </si>
  <si>
    <t>Nátery kov.stav.doplnk.konštr. syntetické na vzduchu schnúce dvojnás. 1x s emailov. - 105µm</t>
  </si>
  <si>
    <t>388</t>
  </si>
  <si>
    <t>195</t>
  </si>
  <si>
    <t>783226100.S</t>
  </si>
  <si>
    <t>Nátery kov.stav.doplnk.konštr. syntetické na vzduchu schnúce základný - 35µm</t>
  </si>
  <si>
    <t>390</t>
  </si>
  <si>
    <t>783785103.S</t>
  </si>
  <si>
    <t>Nátery tesárskych konštrukcií protipožiarne vypeňovacie, 500 g/m2, odolnosť 10 - 17 min.</t>
  </si>
  <si>
    <t>392</t>
  </si>
  <si>
    <t>197</t>
  </si>
  <si>
    <t>783894612.S</t>
  </si>
  <si>
    <t>Náter farbami akrylátovými ekologickými riediteľnými vodou, biely náter sadrokartónových stropov 2x</t>
  </si>
  <si>
    <t>394</t>
  </si>
  <si>
    <t>783904811.S</t>
  </si>
  <si>
    <t>Ostatné práce odmastenie chemickými odhrdzavenie kovových konštrukcií</t>
  </si>
  <si>
    <t>396</t>
  </si>
  <si>
    <t>784</t>
  </si>
  <si>
    <t>Dokončovacie práce - maľby</t>
  </si>
  <si>
    <t>199</t>
  </si>
  <si>
    <t>784410100</t>
  </si>
  <si>
    <t>Penetrovanie jednonásobné jemnozrnných podkladov výšky do 3, 80 m</t>
  </si>
  <si>
    <t>398</t>
  </si>
  <si>
    <t>784411301.S</t>
  </si>
  <si>
    <t>Pačokovanie vápenným mliekom jednonásobné jemnozrnných podkladov výšky do 3,80 m</t>
  </si>
  <si>
    <t>400</t>
  </si>
  <si>
    <t>201</t>
  </si>
  <si>
    <t>784418013.S</t>
  </si>
  <si>
    <t>Zakrývanie podláh a zariadení v miestnostiach alebo na schodisku</t>
  </si>
  <si>
    <t>402</t>
  </si>
  <si>
    <t>784452472</t>
  </si>
  <si>
    <t>Maľby z maliarskych zmesí, ručne nanášané tónované s bielym stropom dvojnásobné na jemnozrnný podklad výšky do 3, 80 m</t>
  </si>
  <si>
    <t>404</t>
  </si>
  <si>
    <t>203</t>
  </si>
  <si>
    <t>784471111.S</t>
  </si>
  <si>
    <t>Bandážovanie styčných spojov šírky do 0,10 m do výšky 3,80 m</t>
  </si>
  <si>
    <t>406</t>
  </si>
  <si>
    <t>787</t>
  </si>
  <si>
    <t>Zasklievanie</t>
  </si>
  <si>
    <t>787600801.S</t>
  </si>
  <si>
    <t>Vysklievanie okien a dverí skla plochého do 1 m2,  -0,01000t</t>
  </si>
  <si>
    <t>408</t>
  </si>
  <si>
    <t>205</t>
  </si>
  <si>
    <t>787613350.S</t>
  </si>
  <si>
    <t>Zasklievanie okien sklom plochým vr. dopnkov</t>
  </si>
  <si>
    <t>410</t>
  </si>
  <si>
    <t>HZS</t>
  </si>
  <si>
    <t>Hodinové zúčtovacie sadzby</t>
  </si>
  <si>
    <t>HZS000111.S</t>
  </si>
  <si>
    <t>Búracie práce</t>
  </si>
  <si>
    <t>hod</t>
  </si>
  <si>
    <t>262144</t>
  </si>
  <si>
    <t>412</t>
  </si>
  <si>
    <t>207</t>
  </si>
  <si>
    <t>HZS000112.S</t>
  </si>
  <si>
    <t>Stavebno montážne práce</t>
  </si>
  <si>
    <t>414</t>
  </si>
  <si>
    <t>OST</t>
  </si>
  <si>
    <t>Ostatné</t>
  </si>
  <si>
    <t>OST001</t>
  </si>
  <si>
    <t>Zdvíhanie stropnych trámov  do roviny</t>
  </si>
  <si>
    <t>416</t>
  </si>
  <si>
    <t>02 - Elektroinštalácia, bleskozvod a uzemnenie</t>
  </si>
  <si>
    <t>D1 - PRÁCE A DODÁVKY M</t>
  </si>
  <si>
    <t>D2 - 210 01  Rúrkové vedenie, krabice, svorkovnice</t>
  </si>
  <si>
    <t>D3 - 210 04  Vonkajšie vedenie NN</t>
  </si>
  <si>
    <t xml:space="preserve">    210 10  Ukončenie vo - súbory pre káble</t>
  </si>
  <si>
    <t>D4 - 210 11  Spínacie, spúšťacie a regulač.ústrojenstvo</t>
  </si>
  <si>
    <t>D5 - 210 14  Ovládacie, návestné a signálne prístroje</t>
  </si>
  <si>
    <t>D6 - 210 19  Rozvádzače, rozvodné skrine, dosky, svork.</t>
  </si>
  <si>
    <t>D7 - 210 20  Svietidlá a osvetľovacie zariadenia</t>
  </si>
  <si>
    <t>D8 - 210 22  Vedenia uzemňovacie</t>
  </si>
  <si>
    <t>D9 - 210 8    Vodiče, šnúry a káble medené</t>
  </si>
  <si>
    <t>D10 - 210 9    Vodiče, šnúry a káble hliníkové</t>
  </si>
  <si>
    <t>D11 - 213 2    PPV a HZS</t>
  </si>
  <si>
    <t>D12 - 460 05  Stožiarové puzdra</t>
  </si>
  <si>
    <t>D13 - 460 08  Betónové základy</t>
  </si>
  <si>
    <t>D14 - 460 12  Ostatné práce pri stavbe nadzemných vedení</t>
  </si>
  <si>
    <t>D15 - 460 20  Káblové ryhy</t>
  </si>
  <si>
    <t>D16 - 460 42  Káblové lôžko</t>
  </si>
  <si>
    <t>D17 - 460 49  Krytie káblov, spojok, odbočníc</t>
  </si>
  <si>
    <t>D18 - 460 56  Zásyp rýh</t>
  </si>
  <si>
    <t>D1</t>
  </si>
  <si>
    <t>PRÁCE A DODÁVKY M</t>
  </si>
  <si>
    <t>D2</t>
  </si>
  <si>
    <t>210 01  Rúrkové vedenie, krabice, svorkovnice</t>
  </si>
  <si>
    <t>210010134</t>
  </si>
  <si>
    <t>Montáž ochrannej rúrky (plast-PE, novodur a pod) uložená pevne (d47)mm</t>
  </si>
  <si>
    <t>345658K001</t>
  </si>
  <si>
    <t>Chránička kábelová</t>
  </si>
  <si>
    <t>210010301</t>
  </si>
  <si>
    <t>Montáž krabice do muriva 1-nás KP (68) bez zapojenia, prístrojová</t>
  </si>
  <si>
    <t>kus</t>
  </si>
  <si>
    <t>345600K005</t>
  </si>
  <si>
    <t>Krabica KP prístrojová 1-nás : KPR 68 KA [D71x66] vodorovne max 3 krabice, sivá</t>
  </si>
  <si>
    <t>345600K015</t>
  </si>
  <si>
    <t>Krabica KU univerzálna 1-nás : KU 68-1901 KA [D73x43] vodorovne max 3 krabice, sivá</t>
  </si>
  <si>
    <t>211010010</t>
  </si>
  <si>
    <t>Osadenie plastovej "hmoždinky", vyvŕtanie diery D 8mm, do betónu, železobetónu, tvrdého kameňa</t>
  </si>
  <si>
    <t>345955K001</t>
  </si>
  <si>
    <t>Hmoždinka PA plast : HM 8/1 (pre skrutky D4÷5/ &gt;45mm)</t>
  </si>
  <si>
    <t>D3</t>
  </si>
  <si>
    <t>210 04  Vonkajšie vedenie NN</t>
  </si>
  <si>
    <t>210040711</t>
  </si>
  <si>
    <t>Vysekanie otvoru pre vývodkovú skriňu, malú, začistenie (aj pre výmenu skriniek)</t>
  </si>
  <si>
    <t>210040712</t>
  </si>
  <si>
    <t>Vysekanie otvoru pre vývodkovú skriňu, veľkú, začistenie (aj pre výmenu skriniek)</t>
  </si>
  <si>
    <t>210040731</t>
  </si>
  <si>
    <t>Vyrezanie rýh frézovaním, v plnom pálenom tehlovom murive hl.2,5 cm š.4 cm</t>
  </si>
  <si>
    <t>210 10  Ukončenie vo</t>
  </si>
  <si>
    <t>súbory pre káble</t>
  </si>
  <si>
    <t>210100017</t>
  </si>
  <si>
    <t>Ukončenie bezhalogénového vodiča v rozvádzači, zapojenie 4-6 mm2</t>
  </si>
  <si>
    <t>210100177</t>
  </si>
  <si>
    <t>Ukončenie bezhalogénových káblov v rozvádzači na svorky, zapojenie 5x 4-6 mm2</t>
  </si>
  <si>
    <t>D4</t>
  </si>
  <si>
    <t>210 11  Spínacie, spúšťacie a regulač.ústrojenstvo</t>
  </si>
  <si>
    <t>210110041</t>
  </si>
  <si>
    <t>Montáž, spínač zapustený IP20, rad.1</t>
  </si>
  <si>
    <t>345300L161.1</t>
  </si>
  <si>
    <t>Spínač rad.1, s krytom, bez rámika, biely</t>
  </si>
  <si>
    <t>345531L001.1</t>
  </si>
  <si>
    <t>Rámik 1-násobný , biely</t>
  </si>
  <si>
    <t>210110043</t>
  </si>
  <si>
    <t>Montáž, spínač zapustený IP20, rad.5</t>
  </si>
  <si>
    <t>345313L161.1</t>
  </si>
  <si>
    <t>Prepínač rad.5, s krytom, bez rámika, biely</t>
  </si>
  <si>
    <t>345531L001.61</t>
  </si>
  <si>
    <t>Rámik 1-násobný, biely</t>
  </si>
  <si>
    <t>210110045</t>
  </si>
  <si>
    <t>Montáž, prepínač zapustený IP20, rad.6</t>
  </si>
  <si>
    <t>345324L261.1</t>
  </si>
  <si>
    <t>Prepínač rad.6 , s krytom, bez rámika, biely</t>
  </si>
  <si>
    <t>345531L081.5</t>
  </si>
  <si>
    <t>Rámik 1-násobný, biela</t>
  </si>
  <si>
    <t>210111011</t>
  </si>
  <si>
    <t>Montáž, zásuvka zapustená IP20-40, x-násobná 10/16A - 250V, koncová</t>
  </si>
  <si>
    <t>345400L161.1</t>
  </si>
  <si>
    <t>Zásuvka 1-nás., bez rámika (bez oc) biela</t>
  </si>
  <si>
    <t>345531L001.9</t>
  </si>
  <si>
    <t>345532L001.2</t>
  </si>
  <si>
    <t>Rámik 2-násobný , univerzálny, biely</t>
  </si>
  <si>
    <t>345533L001.3</t>
  </si>
  <si>
    <t>Rámik 3-násobný, univerzálny, biely</t>
  </si>
  <si>
    <t>D5</t>
  </si>
  <si>
    <t>210 14  Ovládacie, návestné a signálne prístroje</t>
  </si>
  <si>
    <t>210140431</t>
  </si>
  <si>
    <t>Montáž a zapojenie kompletných skriniek s 1-tlač ovládačom</t>
  </si>
  <si>
    <t>3581350C26</t>
  </si>
  <si>
    <t>Skrinka plast, núdzové červené STOP hríbové tlačidlo</t>
  </si>
  <si>
    <t>210140741P</t>
  </si>
  <si>
    <t>Montáž nabíjacej stanice pre elektromobily</t>
  </si>
  <si>
    <t>358000D050.1</t>
  </si>
  <si>
    <t>Nabíjačka pre elktromobil</t>
  </si>
  <si>
    <t>D6</t>
  </si>
  <si>
    <t>210 19  Rozvádzače, rozvodné skrine, dosky, svork.</t>
  </si>
  <si>
    <t>210190002</t>
  </si>
  <si>
    <t>Montáž rozvodnice do 50kg</t>
  </si>
  <si>
    <t>357000A043.1</t>
  </si>
  <si>
    <t>.Rozvádzač RH</t>
  </si>
  <si>
    <t>210190007</t>
  </si>
  <si>
    <t>Dokončovacie práce na rozvádzačoch 20-50kg</t>
  </si>
  <si>
    <t>D7</t>
  </si>
  <si>
    <t>210 20  Svietidlá a osvetľovacie zariadenia</t>
  </si>
  <si>
    <t>210200067P</t>
  </si>
  <si>
    <t>Montáž svietidiel</t>
  </si>
  <si>
    <t>210200161P</t>
  </si>
  <si>
    <t>Montáž, závesný lištový systém s bodovými svietidlami, vrátane príslušenstva</t>
  </si>
  <si>
    <t>348011A002.2</t>
  </si>
  <si>
    <t>Závesný lištový systém s bodovými svietidlami</t>
  </si>
  <si>
    <t>210200171P.</t>
  </si>
  <si>
    <t>Montáž, svietidlo pre lištový systém</t>
  </si>
  <si>
    <t>348015A401.1</t>
  </si>
  <si>
    <t>Svietidlo bodové do lišt.systému</t>
  </si>
  <si>
    <t>210200206.P</t>
  </si>
  <si>
    <t>Montáž LED pásov</t>
  </si>
  <si>
    <t>348000P403.8</t>
  </si>
  <si>
    <t>.Svietidlo LED pás</t>
  </si>
  <si>
    <t>348111A801.2</t>
  </si>
  <si>
    <t>,Svietidlo typ. N, núdzové</t>
  </si>
  <si>
    <t>348111A802.4</t>
  </si>
  <si>
    <t>,Svietidlo ozn. A, strop.</t>
  </si>
  <si>
    <t>348111A802.5</t>
  </si>
  <si>
    <t>,Svietidlo ozn. E, strop.</t>
  </si>
  <si>
    <t>348111A802.6</t>
  </si>
  <si>
    <t>,Svietidlo ozn. D, nástenné</t>
  </si>
  <si>
    <t>348111A802.7</t>
  </si>
  <si>
    <t>,Svietidlo ozn. H, strop./nástenné</t>
  </si>
  <si>
    <t>348111A802.8</t>
  </si>
  <si>
    <t>Svietidlo ozn. B, strop.</t>
  </si>
  <si>
    <t>D8</t>
  </si>
  <si>
    <t>210 22  Vedenia uzemňovacie</t>
  </si>
  <si>
    <t>210220025</t>
  </si>
  <si>
    <t>Montáž uzemňovacieho vedenia v zemi, FeZn pás do 120mm2, spojenie svorkami</t>
  </si>
  <si>
    <t>3549000O33</t>
  </si>
  <si>
    <t>Plochý uzemňovací vodič</t>
  </si>
  <si>
    <t>210220050</t>
  </si>
  <si>
    <t>Montáž vývodu uzemnenia, FeZn drôt D10mm s PVC plášťom, spojenie svorkami</t>
  </si>
  <si>
    <t>3549000O05</t>
  </si>
  <si>
    <t>Kruhový bleskozvodný vodič</t>
  </si>
  <si>
    <t>210220107</t>
  </si>
  <si>
    <t>Montáž zachytávacieho, zvodového vodiča s podperami, AlMgSi drôt D8</t>
  </si>
  <si>
    <t>3549001O70</t>
  </si>
  <si>
    <t>3549001O88</t>
  </si>
  <si>
    <t xml:space="preserve">- distančný diel pre kruhové vodiče </t>
  </si>
  <si>
    <t>3549001O88.9</t>
  </si>
  <si>
    <t>Strešný držiak vedenia</t>
  </si>
  <si>
    <t>210220231</t>
  </si>
  <si>
    <t>Montáž zachytávacej tyče do dĺžky 3m, upevnenie, na stojan, podstavec</t>
  </si>
  <si>
    <t>3549034O11</t>
  </si>
  <si>
    <t xml:space="preserve">Tyč zachytávacia </t>
  </si>
  <si>
    <t>3549034O22</t>
  </si>
  <si>
    <t>- zachytávací hrot</t>
  </si>
  <si>
    <t>210220301</t>
  </si>
  <si>
    <t>Montáž bleskozvodnej svorky do 2 skrutiek (SS,SP1,SR 03)</t>
  </si>
  <si>
    <t>3549041O03</t>
  </si>
  <si>
    <t>Svorka skúšobná, rozpojovacia</t>
  </si>
  <si>
    <t>3549041O35.1</t>
  </si>
  <si>
    <t>Rýchlospojka Vario spojovacia</t>
  </si>
  <si>
    <t>210220302</t>
  </si>
  <si>
    <t>Montáž bleskozvodnej svorky nad 2 skrutky (SJ,SK,SO,SZ,ST,SR01-2)</t>
  </si>
  <si>
    <t>3549040O62.1</t>
  </si>
  <si>
    <t>Svorka krížová - pás x pás</t>
  </si>
  <si>
    <t>3549040O91</t>
  </si>
  <si>
    <t xml:space="preserve">Svorka žľabová </t>
  </si>
  <si>
    <t>3549044O82</t>
  </si>
  <si>
    <t xml:space="preserve">Svorka spojovacia 2-nás </t>
  </si>
  <si>
    <t>210220321</t>
  </si>
  <si>
    <t>Montáž svorky na potrubie</t>
  </si>
  <si>
    <t>3549092V01</t>
  </si>
  <si>
    <t xml:space="preserve">Svorka uzemňovacia </t>
  </si>
  <si>
    <t>3549092V02</t>
  </si>
  <si>
    <t>- páska uzemňovacia</t>
  </si>
  <si>
    <t>210220325</t>
  </si>
  <si>
    <t>Montáž a pripojenie ekvipotenciálnej svorkovnice</t>
  </si>
  <si>
    <t>3549090O05</t>
  </si>
  <si>
    <t>Prípojnica potenciálového vyrovnania</t>
  </si>
  <si>
    <t>210220401</t>
  </si>
  <si>
    <t>Označenie zvodu štítkom (kov, plast)</t>
  </si>
  <si>
    <t>3549071O02</t>
  </si>
  <si>
    <t>Číselný štítok pre rozpojovacie miesta</t>
  </si>
  <si>
    <t>210220403</t>
  </si>
  <si>
    <t>Montáž krabice, revíznych dvierok pre SZ, rozpojovacie svorky, pod omietku</t>
  </si>
  <si>
    <t>3549070O10</t>
  </si>
  <si>
    <t xml:space="preserve">Revízne dvierka - pod omietku </t>
  </si>
  <si>
    <t>D9</t>
  </si>
  <si>
    <t>210 8    Vodiče, šnúry a káble medené</t>
  </si>
  <si>
    <t>210800645</t>
  </si>
  <si>
    <t>Montáž, vodič Cu prepojovací, lanové jadro, uložený pevne H07V-K, CYA 4</t>
  </si>
  <si>
    <t>341010M418</t>
  </si>
  <si>
    <t>Vodič 1-žilový Cu 750V, lanko (CYA) : H07V-K 4 GNYE (RM) zel/žltý</t>
  </si>
  <si>
    <t>210800648</t>
  </si>
  <si>
    <t>Montáž, vodič Cu prepojovací, lanové jadro, uložený pevne H07V-K, CYA 16</t>
  </si>
  <si>
    <t>341010M439</t>
  </si>
  <si>
    <t>Vodič 1-žilový Cu 750V, lanko (CYA) : H07V-K 16 GNYE (RM) zel/žltý</t>
  </si>
  <si>
    <t>210880170</t>
  </si>
  <si>
    <t>Montáž, bezhalogénový vodič Cu lanové jadro, uložený pevne V07G-K, CXKE, CHKE, N2XH, NHXH 25</t>
  </si>
  <si>
    <t>341023N513</t>
  </si>
  <si>
    <t>Kábel 1-žilový bezhalogénový Cu 1kV 1-CXKH-R-J 1x25 B2ca-s1,d0,a1 lano (RMV)</t>
  </si>
  <si>
    <t>210880305</t>
  </si>
  <si>
    <t>Montáž, bezhalogénový kábel Cu 750V uložený pevne CXKE, CHKE, N2XH, NHXH 3x1,5</t>
  </si>
  <si>
    <t>341216E110</t>
  </si>
  <si>
    <t>Kábel bezhalogénový Cu 1kV : 1-CXKH-R-J 3x1,5 B2ca-s1,d0,a1</t>
  </si>
  <si>
    <t>341216E111</t>
  </si>
  <si>
    <t>Kábel bezhalogénový Cu 1kV : 1-CXKH-R-O 3x1,5 B2ca-s1,d0,a1</t>
  </si>
  <si>
    <t>341220H212</t>
  </si>
  <si>
    <t>Kábel bezhalogénový Cu 1kV : 1-CHKE-V-J 3x1,5 PS60 B2ca-s1,d1,a1</t>
  </si>
  <si>
    <t>210880306</t>
  </si>
  <si>
    <t>Montáž, bezhalogénový kábel Cu 750V uložený pevne CXKE, CHKE, N2XH, NHXH 3x2,5</t>
  </si>
  <si>
    <t>341216E120</t>
  </si>
  <si>
    <t>Kábel bezhalogénový Cu 1kV : 1-CXKH-R-J 3x2,5 B2ca-s1,d0,a1</t>
  </si>
  <si>
    <t>210880308</t>
  </si>
  <si>
    <t>Montáž, bezhalogénový kábel Cu 750V uložený pevne CXKE, CHKE, N2XH, NHXH 3x6-16</t>
  </si>
  <si>
    <t>341216E130</t>
  </si>
  <si>
    <t>Kábel bezhalogénový Cu 1kV : 1-CXKH-R-J 3x4 B2ca-s1,d0,a1</t>
  </si>
  <si>
    <t>210880317</t>
  </si>
  <si>
    <t>Montáž, bezhalogénový kábel Cu 750V uložený pevne CXKE, CHKE, N2XH, NHXH 5x4-6</t>
  </si>
  <si>
    <t>341216E340</t>
  </si>
  <si>
    <t>Kábel bezhalogénový Cu 1kV : 1-CXKH-R-J 5x6 B2ca-s1,d0,a1</t>
  </si>
  <si>
    <t>D10</t>
  </si>
  <si>
    <t>210 9    Vodiče, šnúry a káble hliníkové</t>
  </si>
  <si>
    <t>210901121P</t>
  </si>
  <si>
    <t>Montáž, kábel Al 1kV voľne uložený AYKYz 4x25</t>
  </si>
  <si>
    <t>341425M170</t>
  </si>
  <si>
    <t>Kábel Al závesný 1kV : 1-AYKYz 4x25</t>
  </si>
  <si>
    <t>D11</t>
  </si>
  <si>
    <t>213 2    PPV a HZS</t>
  </si>
  <si>
    <t>213290022P</t>
  </si>
  <si>
    <t>Koordinácia s ostatnými profesiami</t>
  </si>
  <si>
    <t>213290040</t>
  </si>
  <si>
    <t>Demontáž elektroinštalácie</t>
  </si>
  <si>
    <t>213290041</t>
  </si>
  <si>
    <t>Demontáž bleskozvodu</t>
  </si>
  <si>
    <t>213290153.5</t>
  </si>
  <si>
    <t>Drobné vysprávky a sádrovanie</t>
  </si>
  <si>
    <t>5854000E01</t>
  </si>
  <si>
    <t>Sadra biela, balenie 1kg</t>
  </si>
  <si>
    <t>213291000</t>
  </si>
  <si>
    <t>Spracovanie východiskovej revízie a vypracovanie správy</t>
  </si>
  <si>
    <t>213291002</t>
  </si>
  <si>
    <t>Revízia bleskozvodu a vypracovanie správy</t>
  </si>
  <si>
    <t>D12</t>
  </si>
  <si>
    <t>460 05  Stožiarové puzdra</t>
  </si>
  <si>
    <t>460050003P</t>
  </si>
  <si>
    <t>Jama pre pilierový rozvádzač, zemina tr.3</t>
  </si>
  <si>
    <t>D13</t>
  </si>
  <si>
    <t>460 08  Betónové základy</t>
  </si>
  <si>
    <t>460080001</t>
  </si>
  <si>
    <t>Betónový základ z prostého betónu do zeminy</t>
  </si>
  <si>
    <t>316788E101.1</t>
  </si>
  <si>
    <t>Betón</t>
  </si>
  <si>
    <t>D14</t>
  </si>
  <si>
    <t>460 12  Ostatné práce pri stavbe nadzemných vedení</t>
  </si>
  <si>
    <t>460120002</t>
  </si>
  <si>
    <t>Zásyp jamy, zemina tr.3-4</t>
  </si>
  <si>
    <t>D15</t>
  </si>
  <si>
    <t>460 20  Káblové ryhy</t>
  </si>
  <si>
    <t>460200263</t>
  </si>
  <si>
    <t>Káblové ryhy šírky 50, hĺbky 80 [cm], zemina tr.3</t>
  </si>
  <si>
    <t>D16</t>
  </si>
  <si>
    <t>460 42  Káblové lôžko</t>
  </si>
  <si>
    <t>460420373</t>
  </si>
  <si>
    <t>Zriadenie kábl lôžka š.45/10cm, piesok, tehly</t>
  </si>
  <si>
    <t>D17</t>
  </si>
  <si>
    <t>460 49  Krytie káblov, spojok, odbočníc</t>
  </si>
  <si>
    <t>460490012</t>
  </si>
  <si>
    <t>Zakrytie káblov výstražnou fóliou PVC šírky 33cm</t>
  </si>
  <si>
    <t>345658N003</t>
  </si>
  <si>
    <t>Výstražná polyetylénová fólia, červená</t>
  </si>
  <si>
    <t>460490012P</t>
  </si>
  <si>
    <t>Zakrytie káblov kábelovou doskou</t>
  </si>
  <si>
    <t>345658P407</t>
  </si>
  <si>
    <t>Zákrytová kábelová doska</t>
  </si>
  <si>
    <t>D18</t>
  </si>
  <si>
    <t>460 56  Zásyp rýh</t>
  </si>
  <si>
    <t>460560263</t>
  </si>
  <si>
    <t>Zásyp ryhy šírky 50, hĺbky 80 [cm], zemina tr.3</t>
  </si>
  <si>
    <t>03 - Zdravotechnika</t>
  </si>
  <si>
    <t xml:space="preserve">PSV - Práce a dodávky PSV   </t>
  </si>
  <si>
    <t xml:space="preserve">    713 - Izolácie tepelné   </t>
  </si>
  <si>
    <t xml:space="preserve">    721 - Zdravotech. vnútorná kanalizácia   </t>
  </si>
  <si>
    <t xml:space="preserve">    722 - Zdravotechnika - vnútorný vodovod   </t>
  </si>
  <si>
    <t xml:space="preserve">    725 - Zdravotechnika - zariaď. predmety   </t>
  </si>
  <si>
    <t xml:space="preserve">    732 - Ústredné kúrenie - strojovne   </t>
  </si>
  <si>
    <t xml:space="preserve">Práce a dodávky PSV   </t>
  </si>
  <si>
    <t xml:space="preserve">Izolácie tepelné   </t>
  </si>
  <si>
    <t>713482111.S</t>
  </si>
  <si>
    <t>Montáž trubíc z PE, hr.do 10 mm,vnút.priemer do 38 mm</t>
  </si>
  <si>
    <t>283310001400.S</t>
  </si>
  <si>
    <t>Izolačná PE trubica dxhr. 25x9 mm, nadrezaná, na izolovanie rozvodov vody, kúrenia, zdravotechniky</t>
  </si>
  <si>
    <t>283310001000.S</t>
  </si>
  <si>
    <t>Izolačná PE trubica dxhr. 15x9 mm, nadrezaná, na izolovanie rozvodov vody, kúrenia, zdravotechniky</t>
  </si>
  <si>
    <t>283310001200.S</t>
  </si>
  <si>
    <t>Izolačná PE trubica dxhr. 20x9 mm, nadrezaná, na izolovanie rozvodov vody, kúrenia, zdravotechniky</t>
  </si>
  <si>
    <t>283310001600.S</t>
  </si>
  <si>
    <t>Izolačná PE trubica dxhr. 35x9 mm, nadrezaná, na izolovanie rozvodov vody, kúrenia, zdravotechniky</t>
  </si>
  <si>
    <t>721</t>
  </si>
  <si>
    <t xml:space="preserve">Zdravotech. vnútorná kanalizácia   </t>
  </si>
  <si>
    <t>721170040</t>
  </si>
  <si>
    <t>Ohyb odpadneho potrubia PVC D 40</t>
  </si>
  <si>
    <t>721170050</t>
  </si>
  <si>
    <t>Ohyb odpadneho potrubia PVC D 50</t>
  </si>
  <si>
    <t>721170063</t>
  </si>
  <si>
    <t>Ohyb odpadneho potrubia PVC D 63</t>
  </si>
  <si>
    <t>721170075</t>
  </si>
  <si>
    <t>Ohyb odpadneho potrubia PVC D 75</t>
  </si>
  <si>
    <t>721171106</t>
  </si>
  <si>
    <t>Potrubie z novodurových rúr TPD 5-177-67 odpadové hrdlové D 63x1,8</t>
  </si>
  <si>
    <t>721171107</t>
  </si>
  <si>
    <t>Potrubie z novodurových rúr TPD 5-177-67 odpadové hrdlové D 75x1,8</t>
  </si>
  <si>
    <t>721171109</t>
  </si>
  <si>
    <t>Potrubie z novodurových rúr TPD 5-177-67 odpadové hrdlové D 110x2,2</t>
  </si>
  <si>
    <t>721171111</t>
  </si>
  <si>
    <t>Potrubie z novodurových rúr TPD 5-177-67 odpadové hrdlové D 140x2,8</t>
  </si>
  <si>
    <t>721172109.S</t>
  </si>
  <si>
    <t>Potrubie z PVC - U odpadové zvislé hrdlové Dxt 110x2,2 mm</t>
  </si>
  <si>
    <t>721173204</t>
  </si>
  <si>
    <t>Potrubie z novodurových rúr TPD 5-177-67 pripájacie D 40x1,8</t>
  </si>
  <si>
    <t>721173205</t>
  </si>
  <si>
    <t>Potrubie z novodurových rúr TPD 5-177-67 pripájacie D 50x1,8</t>
  </si>
  <si>
    <t>721173206</t>
  </si>
  <si>
    <t>Potrubie z novodurových rúr TPD 5-177-67 pripájacie D 63x1,8</t>
  </si>
  <si>
    <t>721194104</t>
  </si>
  <si>
    <t>Zriadenie prípojky na potrubí vyvedenie a upevnenie odpadových výpustiek D 40x1,8</t>
  </si>
  <si>
    <t>721194105</t>
  </si>
  <si>
    <t>Zriadenie prípojky na potrubí vyvedenie a upevnenie odpadových výpustiek D 50x1,8</t>
  </si>
  <si>
    <t>721194106</t>
  </si>
  <si>
    <t>Zriadenie prípojky na potrubí vyvedenie a upevnenie odpadových výpustiek D 63x1,8</t>
  </si>
  <si>
    <t>721194109</t>
  </si>
  <si>
    <t>Zriadenie prípojky na potrubí vyvedenie a upevnenie odpadových výpustiek D 110x2,3</t>
  </si>
  <si>
    <t>721272116</t>
  </si>
  <si>
    <t>Zavzdusnovacia hlavica  DN 75</t>
  </si>
  <si>
    <t>721274103</t>
  </si>
  <si>
    <t>Ventilačné hlavice strešná - plastové DN 100 HUL 810</t>
  </si>
  <si>
    <t>721290111</t>
  </si>
  <si>
    <t>Ostatné - skúška tesnosti kanalizácie v objektoch vodou do DN 125</t>
  </si>
  <si>
    <t>998721101</t>
  </si>
  <si>
    <t>Presun hmôt pre vnútornú kanalizáciu v objektoch výšky do 6 m</t>
  </si>
  <si>
    <t>286530263800.S</t>
  </si>
  <si>
    <t>Čistiaca tvarovka PE 90° s kruhovým servisným otvorom, D 75 mm</t>
  </si>
  <si>
    <t xml:space="preserve">Zdravotechnika - vnútorný vodovod   </t>
  </si>
  <si>
    <t>722172100</t>
  </si>
  <si>
    <t>Potrubie z plastických rúr PP-R D20/1.9 - PN10, polyfúznym zváraním</t>
  </si>
  <si>
    <t>722172101</t>
  </si>
  <si>
    <t>Potrubie z plastických rúr PP-R D25/2.3 - PN10, polyfúznym zváraním</t>
  </si>
  <si>
    <t>722172102</t>
  </si>
  <si>
    <t>Potrubie z plastických rúr PP-R Dxt 32x2.9 mm - PN10, polyfúznym zváraním</t>
  </si>
  <si>
    <t>722172103</t>
  </si>
  <si>
    <t>Potrubie z plastických rúr PP-R D40/3.7 - PN10, polyfúznym zváraním</t>
  </si>
  <si>
    <t>722172110.S</t>
  </si>
  <si>
    <t>Potrubie z plastických rúr PP-R D 16 mm - PN16, polyfúznym zváraním</t>
  </si>
  <si>
    <t>722181111.S</t>
  </si>
  <si>
    <t>Ochrana potrubia plstenými pásmi do DN 20</t>
  </si>
  <si>
    <t>722181113.S</t>
  </si>
  <si>
    <t>Ochrana potrubia plstenými pásmi DN 25</t>
  </si>
  <si>
    <t>722181114.S</t>
  </si>
  <si>
    <t>Ochrana potrubia plstenými pásmi DN 32 a DN 40</t>
  </si>
  <si>
    <t>722181131.S</t>
  </si>
  <si>
    <t>Ochrana potrubia gumovými vložkami do upevňovacích prvkov proti prenášaniu hluku do DN 25</t>
  </si>
  <si>
    <t>722181134</t>
  </si>
  <si>
    <t>Ochrana potrubia gumovými vložkami do upevňovacích prvkov proti prenášaniu hluku nad 25 do DN 50</t>
  </si>
  <si>
    <t>722211010.S</t>
  </si>
  <si>
    <t>Montáž guľového uzáveru prírubového DN 25</t>
  </si>
  <si>
    <t>551110024700.S</t>
  </si>
  <si>
    <t>Guľový uzáver prírubový na vodu nerez, DN 25, dĺ. 125 mm</t>
  </si>
  <si>
    <t>722212440.S</t>
  </si>
  <si>
    <t>Orientačný štítok na stenu ON 73 6621</t>
  </si>
  <si>
    <t>722220111.S</t>
  </si>
  <si>
    <t>Montáž armatúry závitovej s jedným závitom, nástenka pre výtokový ventil G 1/2</t>
  </si>
  <si>
    <t>197730076600.S</t>
  </si>
  <si>
    <t>Nástenka lisovacia koncová, 1/2" Fx18, PN 10</t>
  </si>
  <si>
    <t>722220121</t>
  </si>
  <si>
    <t>Montáž armatúry závitovej s jedným závitom,nástenka pre batériu G 1/2</t>
  </si>
  <si>
    <t>pár</t>
  </si>
  <si>
    <t>722221020.S</t>
  </si>
  <si>
    <t>Montáž guľového kohúta závitového priameho pre vodu G 1</t>
  </si>
  <si>
    <t>551110005100.S</t>
  </si>
  <si>
    <t>Guľový uzáver pre vodu 1"</t>
  </si>
  <si>
    <t>722229101</t>
  </si>
  <si>
    <t>Montáž ventilu výtok.,plavák.,vypúšť.,odvodňov.,kohút.plniaceho,vypúšťacieho PN 0.6, ventilov G 1/2</t>
  </si>
  <si>
    <t>5511084600</t>
  </si>
  <si>
    <t>Ventil priamy 1"</t>
  </si>
  <si>
    <t>5517400560</t>
  </si>
  <si>
    <t>Armatúry a príslušenstvo     guľový kohút 1" voda</t>
  </si>
  <si>
    <t>722229105</t>
  </si>
  <si>
    <t>Montáž ventilu výtok.,plavák.,vypúšť.,odvodňov.,kohút.plniaceho,vypúšťacieho PN 0.6, ventilov G 6/4</t>
  </si>
  <si>
    <t>5511084800</t>
  </si>
  <si>
    <t>Ventil priamy 6/4"</t>
  </si>
  <si>
    <t>5517400650</t>
  </si>
  <si>
    <t>Armatúry a príslušenstvo     guľový kohút 6/4"voda</t>
  </si>
  <si>
    <t>5517401150</t>
  </si>
  <si>
    <t>Armatúry a príslušenstvo     spätná klapka zvislá 1 1/2"</t>
  </si>
  <si>
    <t>722290226.S</t>
  </si>
  <si>
    <t>Tlaková skúška vodovodného potrubia závitového do DN 50</t>
  </si>
  <si>
    <t>722290234.S</t>
  </si>
  <si>
    <t>Prepláchnutie a dezinfekcia vodovodného potrubia do DN 80</t>
  </si>
  <si>
    <t>722290822.S</t>
  </si>
  <si>
    <t>Vnútrostav. premiestnenie vybúraných hmôt vnútorný vodovod vodorovne do 100 m z budov vys. do 12 m</t>
  </si>
  <si>
    <t>998722101.S</t>
  </si>
  <si>
    <t>Presun hmôt pre vnútorný vodovod v objektoch výšky do 6 m</t>
  </si>
  <si>
    <t>725</t>
  </si>
  <si>
    <t xml:space="preserve">Zdravotechnika - zariaď. predmety   </t>
  </si>
  <si>
    <t>725119205</t>
  </si>
  <si>
    <t>Montáž záchodovej misy normálnej</t>
  </si>
  <si>
    <t>6423002500</t>
  </si>
  <si>
    <t>Wc kombi</t>
  </si>
  <si>
    <t>5516661300</t>
  </si>
  <si>
    <t>Rúrka odpadová pre WC</t>
  </si>
  <si>
    <t>KUS</t>
  </si>
  <si>
    <t>725190000.S</t>
  </si>
  <si>
    <t>Montáž pisoárovej deliacej steny plastovej</t>
  </si>
  <si>
    <t>554950000100.S</t>
  </si>
  <si>
    <t>Pisoárová deliaca stena, plastová, biela</t>
  </si>
  <si>
    <t>725219201</t>
  </si>
  <si>
    <t>Montáž umývadla bez výtokovej armatúry z bieleho diturvitu so zápachovou uzávierkou na konzoly</t>
  </si>
  <si>
    <t>sub</t>
  </si>
  <si>
    <t>6421374200</t>
  </si>
  <si>
    <t xml:space="preserve">Umývadlo biele </t>
  </si>
  <si>
    <t>642110000100</t>
  </si>
  <si>
    <t>Umývadlo keramické</t>
  </si>
  <si>
    <t>725332320</t>
  </si>
  <si>
    <t>Montáž výlevky bez výtokovej armatúry a splachovacej nádrže, diturvitová</t>
  </si>
  <si>
    <t>súb</t>
  </si>
  <si>
    <t>5523400000</t>
  </si>
  <si>
    <t>Výlevka smaltovaná</t>
  </si>
  <si>
    <t>725819202</t>
  </si>
  <si>
    <t>Montáž ventilu nástenného G 3/4</t>
  </si>
  <si>
    <t>5514014300</t>
  </si>
  <si>
    <t>Ventil výtokový 1/2"</t>
  </si>
  <si>
    <t>725829201</t>
  </si>
  <si>
    <t xml:space="preserve">Montáž batérie umývadlovej a drezovej </t>
  </si>
  <si>
    <t>5514360200</t>
  </si>
  <si>
    <t>Umývadlová batéria</t>
  </si>
  <si>
    <t>725829801.S</t>
  </si>
  <si>
    <t>Montáž batérie výlevkovej</t>
  </si>
  <si>
    <t>551450000600.S</t>
  </si>
  <si>
    <t>Batéria výlevková</t>
  </si>
  <si>
    <t>725859101</t>
  </si>
  <si>
    <t>Montáž ventilu odpadového pre zariaďovacie predmety do DN 32</t>
  </si>
  <si>
    <t>541310000100.S</t>
  </si>
  <si>
    <t xml:space="preserve">Elektrický prietokový ohrievač </t>
  </si>
  <si>
    <t>725869101</t>
  </si>
  <si>
    <t>Montáž zápachovej uzávierky pre zariaďovacie predmety,umývadlová   do D 40</t>
  </si>
  <si>
    <t>5516131100</t>
  </si>
  <si>
    <t>Uzávierka záp. umyv</t>
  </si>
  <si>
    <t>Kus</t>
  </si>
  <si>
    <t>5516170300</t>
  </si>
  <si>
    <t xml:space="preserve">Uzávierka zápachová </t>
  </si>
  <si>
    <t>725869371.S</t>
  </si>
  <si>
    <t>Montáž zápachovej uzávierky pre zariaďovacie predmety, pisoárovej do D 50 mm</t>
  </si>
  <si>
    <t>551620011000.S</t>
  </si>
  <si>
    <t>Zápachová uzávierka - sifón pre pisoáre DN 50</t>
  </si>
  <si>
    <t>725989101</t>
  </si>
  <si>
    <t>Montáž dvierok kovových lakovaných</t>
  </si>
  <si>
    <t>5516757500</t>
  </si>
  <si>
    <t>Dvierka krycie</t>
  </si>
  <si>
    <t>5516667000</t>
  </si>
  <si>
    <t>Rúrka prívodná s krytom pre WC</t>
  </si>
  <si>
    <t>5516666800</t>
  </si>
  <si>
    <t>Koleno odpadové PD 100</t>
  </si>
  <si>
    <t>732</t>
  </si>
  <si>
    <t xml:space="preserve">Ústredné kúrenie - strojovne   </t>
  </si>
  <si>
    <t>732219205.S</t>
  </si>
  <si>
    <t>Montáž prietokového ohrievača vody pre ohrev pitnej vody</t>
  </si>
  <si>
    <t>04 - Prípojka NN</t>
  </si>
  <si>
    <t>D1 - PRÁCE A DODÁVKY HSV</t>
  </si>
  <si>
    <t xml:space="preserve">    9 - OSTATNÉ KONŠTRUKCIE A PRÁCE</t>
  </si>
  <si>
    <t>D2 - PRÁCE A DODÁVKY M</t>
  </si>
  <si>
    <t>D3 - 210 01  Rúrkové vedenie, krabice, svorkovnice</t>
  </si>
  <si>
    <t>D4 - 210 04  Vonkajšie vedenie NN</t>
  </si>
  <si>
    <t>D5 - 210 19  Rozvádzače, rozvodné skrine, dosky, svork.</t>
  </si>
  <si>
    <t>D6 - 210 9    Vodiče, šnúry a káble hliníkové</t>
  </si>
  <si>
    <t>D7 - 213 2    PPV a HZS</t>
  </si>
  <si>
    <t>D8 - 460 05  Stožiarové puzdra</t>
  </si>
  <si>
    <t>D9 - 460 08  Betónové základy</t>
  </si>
  <si>
    <t>D10 - 460 12  Ostatné práce pri stavbe nadzemných vedení</t>
  </si>
  <si>
    <t>PRÁCE A DODÁVKY HSV</t>
  </si>
  <si>
    <t>OSTATNÉ KONŠTRUKCIE A PRÁCE</t>
  </si>
  <si>
    <t>949942101.p</t>
  </si>
  <si>
    <t>Doprava plošiny</t>
  </si>
  <si>
    <t>km</t>
  </si>
  <si>
    <t>949942101P</t>
  </si>
  <si>
    <t>Montážna plošina</t>
  </si>
  <si>
    <t>949946121.1</t>
  </si>
  <si>
    <t>Doprava stožiarov</t>
  </si>
  <si>
    <t>210010024</t>
  </si>
  <si>
    <t>Montáž el-inšt rúrky (plast) tuhá, uložená pevne D40 (d36)mm</t>
  </si>
  <si>
    <t>345653I305</t>
  </si>
  <si>
    <t>Rúrka el-inšt 40</t>
  </si>
  <si>
    <t>210040001</t>
  </si>
  <si>
    <t>Montáž betónového NN stožiara 9-12m/3-10kN, vrátane krycej hlavičky, rozvozu, vztýčenia a pod., bez výstroja, jednoduchý</t>
  </si>
  <si>
    <t>316790E107.1</t>
  </si>
  <si>
    <t>Predpätý betónový stožiar</t>
  </si>
  <si>
    <t>316790E992</t>
  </si>
  <si>
    <t>Plastový kryt s kotvou, čiapka</t>
  </si>
  <si>
    <t>210040202P</t>
  </si>
  <si>
    <t>Montáž konzoly na betónový stožiar</t>
  </si>
  <si>
    <t>316791E010.1</t>
  </si>
  <si>
    <t>Objímka na závesný kábel</t>
  </si>
  <si>
    <t>210100004</t>
  </si>
  <si>
    <t>Ukončenie vodiča v rozvádzači, zapojenie 25 mm2</t>
  </si>
  <si>
    <t>210100139</t>
  </si>
  <si>
    <t>Ukončenie celoplastových káblov v rozvádzači na svorky, zapojenie 4x 25 mm2</t>
  </si>
  <si>
    <t>210191532P</t>
  </si>
  <si>
    <t>Usadenie rozvádzača ER 1.0+1.1</t>
  </si>
  <si>
    <t>357000A045.5</t>
  </si>
  <si>
    <t>Rozvádzač pilierový RE2.0 25A P2 25/25</t>
  </si>
  <si>
    <t>357500H093.3</t>
  </si>
  <si>
    <t>Páska BANDIMEX - pás 19x0,4mm, pás nerez</t>
  </si>
  <si>
    <t>357500H093.4</t>
  </si>
  <si>
    <t>Páska BANDIMEX - spony 19x0,75</t>
  </si>
  <si>
    <t>210191541P</t>
  </si>
  <si>
    <t>Montáž pilier. rozvádzača</t>
  </si>
  <si>
    <t>210901090</t>
  </si>
  <si>
    <t>Montáž, kábel Al 1kV uložený pevne AYKY 4x25</t>
  </si>
  <si>
    <t>341410M100</t>
  </si>
  <si>
    <t>Kábel Al 1kV : 1-AYKY-J 4x25</t>
  </si>
  <si>
    <t>213290020</t>
  </si>
  <si>
    <t>Manipulácia v sieti NN</t>
  </si>
  <si>
    <t>460050013</t>
  </si>
  <si>
    <t>Jama pre nepätkovaný stožiar, jednoduchý J, na rovine, do 10m, zemina tr.3</t>
  </si>
  <si>
    <t>460080002</t>
  </si>
  <si>
    <t>Betónový základ z prostého betónu do debnenia</t>
  </si>
  <si>
    <t>132810450.1</t>
  </si>
  <si>
    <t>05 - Vodovodna prípojka</t>
  </si>
  <si>
    <t xml:space="preserve">    8 - Rúrové vedenie</t>
  </si>
  <si>
    <t xml:space="preserve">    99 - Presun hmôt HSV</t>
  </si>
  <si>
    <t>M - Práce a dodávky M</t>
  </si>
  <si>
    <t xml:space="preserve">    23-M - Montáže potrubia</t>
  </si>
  <si>
    <t xml:space="preserve">    46-M - Zemné práce pri extr.mont.prácach</t>
  </si>
  <si>
    <t>132201201</t>
  </si>
  <si>
    <t>Výkop ryhy šírky 600-2000mm horn.3 do 100m3</t>
  </si>
  <si>
    <t>132201209</t>
  </si>
  <si>
    <t>Príplatok k cenám za lepivosť pri hĺbení rýh š. nad 600 do 2 000 mm zapaž. i nezapažených, s urovnaním dna v hornine 3</t>
  </si>
  <si>
    <t>162301101</t>
  </si>
  <si>
    <t>Vodorovné premiestnenie výkopku po spevnenej ceste z horniny tr.1-4, do 100 m3 na vzdialenosť do 500 m</t>
  </si>
  <si>
    <t>167101101.S</t>
  </si>
  <si>
    <t>Nakladanie neuľahnutého výkopku z hornín tr.1-4 do 100 m3</t>
  </si>
  <si>
    <t>171201101.S</t>
  </si>
  <si>
    <t>Uloženie sypaniny do násypov s rozprestretím sypaniny vo vrstvách a s hrubým urovnaním nezhutnených</t>
  </si>
  <si>
    <t>174101001</t>
  </si>
  <si>
    <t>Zásyp sypaninou so zhutnením jám, šachiet, rýh, zárezov alebo okolo objektov do 100 m3</t>
  </si>
  <si>
    <t>175101102</t>
  </si>
  <si>
    <t>Obsyp potrubia sypaninou z vhodných hornín 1 až 4 s prehodením sypaniny</t>
  </si>
  <si>
    <t>581530000300.S</t>
  </si>
  <si>
    <t>Piesok technický triedený</t>
  </si>
  <si>
    <t>451541111</t>
  </si>
  <si>
    <t>Lôžko pod potrubie, stoky a drobné objekty, v otvorenom výkope zo štrkodrvy 0-63 mm</t>
  </si>
  <si>
    <t>Rúrové vedenie</t>
  </si>
  <si>
    <t>871171000.S</t>
  </si>
  <si>
    <t>Montáž vodovodného potrubia z dvojvsrtvového zváraných natupo D 32x3,0 mm</t>
  </si>
  <si>
    <t>286130033400.S</t>
  </si>
  <si>
    <t>Rúra HDPE na vodu 32x3,0</t>
  </si>
  <si>
    <t>286530020100.S</t>
  </si>
  <si>
    <t>Koleno 90° na tupo0, na vodu, plyn a kanalizáciu, D 32 mm</t>
  </si>
  <si>
    <t>892233111.</t>
  </si>
  <si>
    <t>Preplach a dezinfekcia vodovodného potrubia DN 40</t>
  </si>
  <si>
    <t>892241111</t>
  </si>
  <si>
    <t>Ostatné práce na rúrovom vedení, tlakové skúšky vodovodného potrubia DN do 80</t>
  </si>
  <si>
    <t>Presun hmôt HSV</t>
  </si>
  <si>
    <t>998276101</t>
  </si>
  <si>
    <t>Presun hmôt pre rúrové vedenie hĺbené z rúr z plast., hmôt alebo sklolamin. v otvorenom výkope</t>
  </si>
  <si>
    <t>722263416</t>
  </si>
  <si>
    <t>Montáž vodomeru s vodomernou zostavou</t>
  </si>
  <si>
    <t>Práce a dodávky M</t>
  </si>
  <si>
    <t>23-M</t>
  </si>
  <si>
    <t>Montáže potrubia</t>
  </si>
  <si>
    <t>230170001</t>
  </si>
  <si>
    <t>Príprava pre skúšku tesnosti DN do - 40</t>
  </si>
  <si>
    <t>úsek</t>
  </si>
  <si>
    <t>230170011</t>
  </si>
  <si>
    <t>Skúška tesnosti potrubia podľa STN 13 0020 DN do - 40</t>
  </si>
  <si>
    <t>46-M</t>
  </si>
  <si>
    <t>Zemné práce pri extr.mont.prácach</t>
  </si>
  <si>
    <t>Rozvinutie a uloženie výstražnej fólie z PVC do ryhy, šírka 33 cm</t>
  </si>
  <si>
    <t>283230008100</t>
  </si>
  <si>
    <t>Výstražná fólia PE biela</t>
  </si>
  <si>
    <t>06 - Kanalizačna prípojka</t>
  </si>
  <si>
    <t>131201101</t>
  </si>
  <si>
    <t>Výkop nezapaženej jamy v hornine 3, do 100 m3</t>
  </si>
  <si>
    <t>131201109</t>
  </si>
  <si>
    <t>Hĺbenie nezapažených jám a zárezov. Príplatok za lepivosť horniny 3</t>
  </si>
  <si>
    <t>452311146.S</t>
  </si>
  <si>
    <t>Dosky, bloky, sedlá z betónu v otvorenom výkope tr. C 20/25</t>
  </si>
  <si>
    <t>871324004</t>
  </si>
  <si>
    <t>Montáž kanalizačného PP potrubia hladkého plnostenného SN 10 DN 160</t>
  </si>
  <si>
    <t>286140001200</t>
  </si>
  <si>
    <t>Rúra, DN 160 dĺ. 3 m hladká pre gravitačnú kanalizáciu</t>
  </si>
  <si>
    <t>286140001000.S</t>
  </si>
  <si>
    <t>Rúra hladká PP pre gravitačnú kanalizáciu DN 160, dĺ. 1 m</t>
  </si>
  <si>
    <t>877324004</t>
  </si>
  <si>
    <t>Montáž kanalizačného PP kolena DN 160</t>
  </si>
  <si>
    <t>286540069700</t>
  </si>
  <si>
    <t>Koleno PP, DN 160x45° hladké pre gravitačnú kanalizáciu</t>
  </si>
  <si>
    <t>877324052.S</t>
  </si>
  <si>
    <t>Montáž kanalizačnej PP redukcie DN 150/125</t>
  </si>
  <si>
    <t>286540083500.S</t>
  </si>
  <si>
    <t>Redukcia PP, DN 160/125 hladká pre gravitačnú kanalizáciu</t>
  </si>
  <si>
    <t>892311000</t>
  </si>
  <si>
    <t>Skúška tesnosti kanalizácie D 150</t>
  </si>
  <si>
    <t>894810003.S</t>
  </si>
  <si>
    <t>Montáž PP revíznej kanalizačnej šachty priemeru 425 mm do výšky šachty 2 m s roznášacím prstencom a poklopom</t>
  </si>
  <si>
    <t>286610032600.S</t>
  </si>
  <si>
    <t>Šachtové dno prietočné DN 160x0°-90°, ku kanalizačnej revíznej šachte 425 mm, PP</t>
  </si>
  <si>
    <t>286610044600.S</t>
  </si>
  <si>
    <t>Vlnovcová šachtová rúra kanalizačná 425 mm, dĺžka 2 m, PP</t>
  </si>
  <si>
    <t>286610044900.S</t>
  </si>
  <si>
    <t>Teleskopická rúra s tesnením, ku kanalizačnej revíznej šachte 425 mm, dĺžka 375 mm, PVC-U</t>
  </si>
  <si>
    <t>286710035800.S</t>
  </si>
  <si>
    <t>Gumové tesnenie šachtovej rúry 425 mm ku kanalizačnej revíznej šachte 425 mm</t>
  </si>
  <si>
    <t>552410001300.S</t>
  </si>
  <si>
    <t>Poklop liatinový štvorcový na teleskopickú rúru DN 425</t>
  </si>
  <si>
    <t>Napojenie na kanalizačnú šachtu KŠ2</t>
  </si>
  <si>
    <t>230230121r</t>
  </si>
  <si>
    <t>Príprava na tlakovú skúšku kanalizácie a vody</t>
  </si>
  <si>
    <t>Rozvinutie a uloženie výstražnej fólie z PVC do ryhy</t>
  </si>
  <si>
    <t>2830010610</t>
  </si>
  <si>
    <t>Výstražná fólia HNEDÁ - KANALIZÁCIA</t>
  </si>
  <si>
    <t>07 - Sadove úpravy</t>
  </si>
  <si>
    <t>171203111.S</t>
  </si>
  <si>
    <t>Uloženie a hrubé rozhrnutie výkopku bez zhutnenia v rovine alebo na svahu do 1:5</t>
  </si>
  <si>
    <t>180402111.S</t>
  </si>
  <si>
    <t>Založenie trávnika parkového výsevom v rovine do 1:5</t>
  </si>
  <si>
    <t>005720001400.S</t>
  </si>
  <si>
    <t>Osivá tráv - semená parkovej zmesi</t>
  </si>
  <si>
    <t>180502211.S</t>
  </si>
  <si>
    <t>Založenie trávnika mačinovaním na vrstve ornice</t>
  </si>
  <si>
    <t>181301101.S</t>
  </si>
  <si>
    <t>Rozprestretie ornice v rovine, plocha do 500 m2, hr.do 100 mm</t>
  </si>
  <si>
    <t>103640000100.S</t>
  </si>
  <si>
    <t>Zemina pre terénne úpravy - ornica</t>
  </si>
  <si>
    <t>182001121.S</t>
  </si>
  <si>
    <t>Plošná úprava terénu pri nerovnostiach terénu nad 100-150 mm v rovine alebo na svahu do 1:5</t>
  </si>
  <si>
    <t>183101114.S</t>
  </si>
  <si>
    <t>Hĺbenie jamky v rovine alebo na svahu do 1:5, objem nad 0,05 do 0,125 m3</t>
  </si>
  <si>
    <t>183402111.S</t>
  </si>
  <si>
    <t>Rozrušenie pôdy na hĺbku nad 50 do 15O mm v rovine alebo na svahu do 1:5</t>
  </si>
  <si>
    <t>183403114.S</t>
  </si>
  <si>
    <t>Obrobenie pôdy kultivátorovaním v rovine alebo na svahu do 1:5</t>
  </si>
  <si>
    <t>183403153.S</t>
  </si>
  <si>
    <t>Obrobenie pôdy hrabaním v rovine alebo na svahu do 1:5</t>
  </si>
  <si>
    <t>183403161.R</t>
  </si>
  <si>
    <t>Valcovanie trávnika v rovine alebo na svahu do 1:5</t>
  </si>
  <si>
    <t>183403161.S</t>
  </si>
  <si>
    <t>Obrobenie pôdy valcovaním v rovine alebo na svahu do 1:5</t>
  </si>
  <si>
    <t>183405312.S</t>
  </si>
  <si>
    <t>Prevzdušnenie trávnika s pieskovaním</t>
  </si>
  <si>
    <t>ha</t>
  </si>
  <si>
    <t>184201111.S</t>
  </si>
  <si>
    <t>Výsadba stromu do predom vyhĺbenej jamky v rovine alebo na svahu do 1:5 pri výške kmeňa do 1, 8 m</t>
  </si>
  <si>
    <t>026510003400.R</t>
  </si>
  <si>
    <t>Magnolia Soulangeana</t>
  </si>
  <si>
    <t>026510003400.R1</t>
  </si>
  <si>
    <t>Catalpa bignonioides</t>
  </si>
  <si>
    <t>026510003400.R2</t>
  </si>
  <si>
    <t>Okrasná čerešňa – sakura</t>
  </si>
  <si>
    <t>026510003400.R3</t>
  </si>
  <si>
    <t>Magnólia veľkokvetá Gallissoniensis</t>
  </si>
  <si>
    <t>026510003400.R4</t>
  </si>
  <si>
    <t>Tuja západná Smaragd špirála</t>
  </si>
  <si>
    <t>184202112.S</t>
  </si>
  <si>
    <t>Zakotvenie dreviny troma a viac kolmi pri priemere kolov do 100 mm pri dĺžke kolov do 2 m do 3 m</t>
  </si>
  <si>
    <t>052170000500.S</t>
  </si>
  <si>
    <t>Tyč ihličňanová tr. 1, hrúbka 6-7 cm, dĺžky do 6 m  bez kôry</t>
  </si>
  <si>
    <t>184802111.S</t>
  </si>
  <si>
    <t>Chemické odburinenie pôdy v rovine alebo na svahu do 1:5 postrekom naširoko</t>
  </si>
  <si>
    <t>252310000100.S</t>
  </si>
  <si>
    <t>Postrekový prípravok na ničenie burín v trávniku</t>
  </si>
  <si>
    <t>l</t>
  </si>
  <si>
    <t>184816111.S</t>
  </si>
  <si>
    <t>Hnojenie stomov a sadeníc - dodávka a montáž</t>
  </si>
  <si>
    <t>184852010.S</t>
  </si>
  <si>
    <t>Hnojenie trávnika v rovine alebo na svahu do 1:5 umelým hnojivom</t>
  </si>
  <si>
    <t>251910000100.S</t>
  </si>
  <si>
    <t>Hnojivo záhradné bezchloridové granulované balené</t>
  </si>
  <si>
    <t>08 - Fotovoltický zdroj</t>
  </si>
  <si>
    <t xml:space="preserve"> NH PARTNER s.r.o. </t>
  </si>
  <si>
    <t xml:space="preserve">                                         </t>
  </si>
  <si>
    <t>D3 - 210 02  Oc.konšt. pre vn.rozvod,prístroje,rozvodne</t>
  </si>
  <si>
    <t>D4 - 210 16  Meracie prístroje</t>
  </si>
  <si>
    <t>D6 - 210 21  Kondezátory, tlmivky a VF zariadenia</t>
  </si>
  <si>
    <t>D7 - 210 22  Vedenia uzemňovacie</t>
  </si>
  <si>
    <t>D8 - 210 8    Vodiče, šnúry a káble medené</t>
  </si>
  <si>
    <t>D9 - 210 9    Vodiče, šnúry a káble hliníkové</t>
  </si>
  <si>
    <t>D10 - 213 2    PPV a HZS</t>
  </si>
  <si>
    <t>D11 - 220 27  Vodiče a šnúry pre vnútornú inštaláciu</t>
  </si>
  <si>
    <t>D12 - 220 28  Káble pre prívody a vnútornú inštaláciu</t>
  </si>
  <si>
    <t>D13 - 460 20  Káblové ryhy</t>
  </si>
  <si>
    <t>D14 - 460 42  Káblové lôžko</t>
  </si>
  <si>
    <t>D15 - 460 49  Krytie káblov, spojok, odbočníc</t>
  </si>
  <si>
    <t>D16 - 460 56  Zásyp rýh</t>
  </si>
  <si>
    <t>210010003</t>
  </si>
  <si>
    <t>Montáž el-inšt rúrky (plast) ohybná, pod omietku D25 (d23)mm</t>
  </si>
  <si>
    <t>345650I493</t>
  </si>
  <si>
    <t>.Rúrka el-inšt PVC ohybná 30,6 mm 25mm PVC, čierna, UV stabilná</t>
  </si>
  <si>
    <t>345659I033.1</t>
  </si>
  <si>
    <t>Príchytka PVC (klip) s čelusťami 25, čierna, UV stabilná</t>
  </si>
  <si>
    <t>210010103</t>
  </si>
  <si>
    <t>Montáž el-inšt lišty (plast) vrátane spojok, ohybov, rohov, bez krabíc, šírka nad 40 do 60mm</t>
  </si>
  <si>
    <t>345711K020</t>
  </si>
  <si>
    <t>Kanál el-inšt PVC 60x60 HD (šxv) biely</t>
  </si>
  <si>
    <t>211010006</t>
  </si>
  <si>
    <t>Osadenie plastovej "hmoždinky", vyvŕtanie diery D 8mm, do muriva z ostro pálen. tehál, alebo stredne tvrdého kameňa</t>
  </si>
  <si>
    <t>210 02  Oc.konšt. pre vn.rozvod,prístroje,rozvodne</t>
  </si>
  <si>
    <t>5534751F03.1</t>
  </si>
  <si>
    <t>Dodávka a montáž carportu</t>
  </si>
  <si>
    <t>210100005P</t>
  </si>
  <si>
    <t>Ukončenie vodiča SXKD-5E-FTP-PE</t>
  </si>
  <si>
    <t>210100018</t>
  </si>
  <si>
    <t>Ukončenie bezhalogénového vodiča v rozvádzači, zapojenie 10-16 mm2</t>
  </si>
  <si>
    <t>210100019</t>
  </si>
  <si>
    <t>Ukončenie bezhalogénového vodiča v rozvádzači, zapojenie 25 mm2</t>
  </si>
  <si>
    <t>210 16  Meracie prístroje</t>
  </si>
  <si>
    <t>210160682P</t>
  </si>
  <si>
    <t>Montáž, smartmeter</t>
  </si>
  <si>
    <t>357994T040.1</t>
  </si>
  <si>
    <t>Smartmeter</t>
  </si>
  <si>
    <t>210190001</t>
  </si>
  <si>
    <t>Montáž rozvodnice do 20kg</t>
  </si>
  <si>
    <t>357000A065.6</t>
  </si>
  <si>
    <t>Rozvádzač R-FVZ</t>
  </si>
  <si>
    <t>210 21  Kondezátory, tlmivky a VF zariadenia</t>
  </si>
  <si>
    <t>210210431P</t>
  </si>
  <si>
    <t>.Montáž invertorového meniča</t>
  </si>
  <si>
    <t>405S013902.1</t>
  </si>
  <si>
    <t>Invertor 4kW</t>
  </si>
  <si>
    <t>210220021</t>
  </si>
  <si>
    <t>Montáž uzemňovacieho vedenia v zemi, FeZn pás do 120mm2, vrátane prepojenia zvarom</t>
  </si>
  <si>
    <t>3549000A34</t>
  </si>
  <si>
    <t>Plochá uzemňovacia páska (FeZn) 30x4 [0,95kg/m]</t>
  </si>
  <si>
    <t>210220022</t>
  </si>
  <si>
    <t>Montáž uzemňovacieho vedenia v zemi, FeZn drôt D8-10mm, spojenie svorkami</t>
  </si>
  <si>
    <t>Kruhový bleskozvodný vodič (St-FT) : 5021162, typ RD 10-PVC, potiahnutý čiernym PVC plášťom (78mm2)</t>
  </si>
  <si>
    <t>3549040A30</t>
  </si>
  <si>
    <t>Svorka pripájacia (FeZn) : SP 1, pre spojenie kovových súčiastoky (2xM8)</t>
  </si>
  <si>
    <t>3549040A43</t>
  </si>
  <si>
    <t>Svorka odbočná, spojovacia (FeZn) : SR 02, pre uzemňovaciu pásku 30x4 (4xM8) matice s podložkami</t>
  </si>
  <si>
    <t>Prípojnica potenciálového vyrovnania 5015073 : 1809, s plastovým podstavcom a krytom</t>
  </si>
  <si>
    <t>210800646P</t>
  </si>
  <si>
    <t>Montáž vodiča SOLAR 6mm2</t>
  </si>
  <si>
    <t>341029E530.1</t>
  </si>
  <si>
    <t>Vodič 1-žilový Cu 1kV, lanko : EFK SOLAR 6</t>
  </si>
  <si>
    <t>210880167</t>
  </si>
  <si>
    <t>Montáž, bezhalogénový vodič Cu plný drôt, uložený pevne V07G-U, CXKE, CHKE, N2XH, NHXH 6</t>
  </si>
  <si>
    <t>341023E807</t>
  </si>
  <si>
    <t>Vodič 1-žilový bezhalogénový Cu 1kV, drôt : 1-CXKH-R-J 1x6 P60 B2ca-s1,d0,a1</t>
  </si>
  <si>
    <t>210880169</t>
  </si>
  <si>
    <t>Montáž, bezhalogénový vodič Cu plný drôt, uložený pevne V07G-U, CXKE, CHKE, N2XH, NHXH 16</t>
  </si>
  <si>
    <t>341023N511</t>
  </si>
  <si>
    <t>Kábel 1-žilový bezhalogénový Cu 1kV : NOPOVIC® 1-CXKH-R-J 1x16 B2ca-s1,d0,a1 drôt (RE)</t>
  </si>
  <si>
    <t>Kábel 1-žilový bezhalogénový Cu 1kV : NOPOVIC® 1-CXKH-R-J 1x25 B2ca-s1,d0,a1 lano (RMV)</t>
  </si>
  <si>
    <t>341216E330</t>
  </si>
  <si>
    <t>Kábel bezhalogénový Cu 1kV : 1-CXKH-R-J 5x4 B2ca-s1,d0,a1</t>
  </si>
  <si>
    <t>210950201P</t>
  </si>
  <si>
    <t>Príplatok na zaťahovanie kábla do ohybnej rúrky</t>
  </si>
  <si>
    <t>213290120.2</t>
  </si>
  <si>
    <t>.Práce na rozvádzači R-FVZ</t>
  </si>
  <si>
    <t>213290151P</t>
  </si>
  <si>
    <t>Spustenie a oživenie systému</t>
  </si>
  <si>
    <t>220 27  Vodiče a šnúry pre vnútornú inštaláciu</t>
  </si>
  <si>
    <t>220271601P</t>
  </si>
  <si>
    <t>Ukončenie solárneho  vodiča a lana do 6 mm2,</t>
  </si>
  <si>
    <t>220 28  Káble pre prívody a vnútornú inštaláciu</t>
  </si>
  <si>
    <t>220280401</t>
  </si>
  <si>
    <t>Montáž, kábel uložený v el-inšt lište SEKU, SYKY do D7mm</t>
  </si>
  <si>
    <t>341810I401.1</t>
  </si>
  <si>
    <t>Kábel inštalačný FTP - CAT 5E, SXKD 5E-FTP-PE 24AWG</t>
  </si>
  <si>
    <t>Výstražná polyetylénová fólia s potlačou blesku Anticor : 611, šírka 330mm, červená</t>
  </si>
  <si>
    <t>Zákrytová kábelová doska HDPE : KAD300, s klipom pre spojenie, dĺžka 1m, hrúbka 2mm, červená</t>
  </si>
  <si>
    <t>131201101.S</t>
  </si>
  <si>
    <t>1768606310</t>
  </si>
  <si>
    <t>131201109.S</t>
  </si>
  <si>
    <t>1245907744</t>
  </si>
  <si>
    <t>202061254</t>
  </si>
  <si>
    <t>275313711.S</t>
  </si>
  <si>
    <t>Betón základových pätiek, prostý tr. C 25/30</t>
  </si>
  <si>
    <t>1710124551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</si>
</sst>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0" borderId="22" xfId="0" applyNumberFormat="1" applyFont="1" applyBorder="1" applyAlignment="1" applyProtection="1">
      <alignment vertical="center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</xf>
    <xf numFmtId="0" fontId="33" fillId="0" borderId="22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167" fontId="20" fillId="2" borderId="22" xfId="0" applyNumberFormat="1" applyFont="1" applyFill="1" applyBorder="1" applyAlignment="1" applyProtection="1">
      <alignment vertical="center"/>
      <protection locked="0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0" fontId="32" fillId="2" borderId="19" xfId="0" applyFont="1" applyFill="1" applyBorder="1" applyAlignment="1" applyProtection="1">
      <alignment horizontal="left" vertical="center"/>
      <protection locked="0"/>
    </xf>
    <xf numFmtId="0" fontId="32" fillId="0" borderId="2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 wrapText="1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4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63"/>
      <c r="AS2" s="263"/>
      <c r="AT2" s="263"/>
      <c r="AU2" s="263"/>
      <c r="AV2" s="263"/>
      <c r="AW2" s="263"/>
      <c r="AX2" s="263"/>
      <c r="AY2" s="263"/>
      <c r="AZ2" s="263"/>
      <c r="BA2" s="263"/>
      <c r="BB2" s="263"/>
      <c r="BC2" s="263"/>
      <c r="BD2" s="263"/>
      <c r="BE2" s="263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pans="1:74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7" t="s">
        <v>13</v>
      </c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P5" s="19"/>
      <c r="AQ5" s="19"/>
      <c r="AR5" s="17"/>
      <c r="BE5" s="244" t="s">
        <v>14</v>
      </c>
      <c r="BS5" s="14" t="s">
        <v>6</v>
      </c>
    </row>
    <row r="6" spans="1:74" s="1" customFormat="1" ht="36.950000000000003" customHeight="1">
      <c r="B6" s="18"/>
      <c r="C6" s="19"/>
      <c r="D6" s="25" t="s">
        <v>15</v>
      </c>
      <c r="E6" s="19"/>
      <c r="F6" s="19"/>
      <c r="G6" s="19"/>
      <c r="H6" s="19"/>
      <c r="I6" s="19"/>
      <c r="J6" s="19"/>
      <c r="K6" s="249" t="s">
        <v>16</v>
      </c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248"/>
      <c r="AP6" s="19"/>
      <c r="AQ6" s="19"/>
      <c r="AR6" s="17"/>
      <c r="BE6" s="245"/>
      <c r="BS6" s="14" t="s">
        <v>6</v>
      </c>
    </row>
    <row r="7" spans="1:74" s="1" customFormat="1" ht="12" customHeight="1">
      <c r="B7" s="18"/>
      <c r="C7" s="19"/>
      <c r="D7" s="26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18</v>
      </c>
      <c r="AL7" s="19"/>
      <c r="AM7" s="19"/>
      <c r="AN7" s="24" t="s">
        <v>1</v>
      </c>
      <c r="AO7" s="19"/>
      <c r="AP7" s="19"/>
      <c r="AQ7" s="19"/>
      <c r="AR7" s="17"/>
      <c r="BE7" s="245"/>
      <c r="BS7" s="14" t="s">
        <v>6</v>
      </c>
    </row>
    <row r="8" spans="1:74" s="1" customFormat="1" ht="12" customHeight="1">
      <c r="B8" s="18"/>
      <c r="C8" s="19"/>
      <c r="D8" s="26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21</v>
      </c>
      <c r="AL8" s="19"/>
      <c r="AM8" s="19"/>
      <c r="AN8" s="27" t="s">
        <v>22</v>
      </c>
      <c r="AO8" s="19"/>
      <c r="AP8" s="19"/>
      <c r="AQ8" s="19"/>
      <c r="AR8" s="17"/>
      <c r="BE8" s="245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45"/>
      <c r="BS9" s="14" t="s">
        <v>6</v>
      </c>
    </row>
    <row r="10" spans="1:74" s="1" customFormat="1" ht="12" customHeight="1">
      <c r="B10" s="18"/>
      <c r="C10" s="19"/>
      <c r="D10" s="26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45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45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45"/>
      <c r="BS12" s="14" t="s">
        <v>6</v>
      </c>
    </row>
    <row r="13" spans="1:74" s="1" customFormat="1" ht="12" customHeight="1">
      <c r="B13" s="18"/>
      <c r="C13" s="19"/>
      <c r="D13" s="26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24</v>
      </c>
      <c r="AL13" s="19"/>
      <c r="AM13" s="19"/>
      <c r="AN13" s="28" t="s">
        <v>27</v>
      </c>
      <c r="AO13" s="19"/>
      <c r="AP13" s="19"/>
      <c r="AQ13" s="19"/>
      <c r="AR13" s="17"/>
      <c r="BE13" s="245"/>
      <c r="BS13" s="14" t="s">
        <v>6</v>
      </c>
    </row>
    <row r="14" spans="1:74" ht="12.75">
      <c r="B14" s="18"/>
      <c r="C14" s="19"/>
      <c r="D14" s="19"/>
      <c r="E14" s="250" t="s">
        <v>27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6" t="s">
        <v>25</v>
      </c>
      <c r="AL14" s="19"/>
      <c r="AM14" s="19"/>
      <c r="AN14" s="28" t="s">
        <v>27</v>
      </c>
      <c r="AO14" s="19"/>
      <c r="AP14" s="19"/>
      <c r="AQ14" s="19"/>
      <c r="AR14" s="17"/>
      <c r="BE14" s="245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45"/>
      <c r="BS15" s="14" t="s">
        <v>4</v>
      </c>
    </row>
    <row r="16" spans="1:74" s="1" customFormat="1" ht="12" customHeight="1">
      <c r="B16" s="18"/>
      <c r="C16" s="19"/>
      <c r="D16" s="26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45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20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45"/>
      <c r="BS17" s="14" t="s">
        <v>29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45"/>
      <c r="BS18" s="14" t="s">
        <v>6</v>
      </c>
    </row>
    <row r="19" spans="1:71" s="1" customFormat="1" ht="12" customHeight="1">
      <c r="B19" s="18"/>
      <c r="C19" s="19"/>
      <c r="D19" s="26" t="s">
        <v>30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45"/>
      <c r="BS19" s="14" t="s">
        <v>6</v>
      </c>
    </row>
    <row r="20" spans="1:71" s="1" customFormat="1" ht="18.399999999999999" customHeight="1">
      <c r="B20" s="18"/>
      <c r="C20" s="19"/>
      <c r="D20" s="19"/>
      <c r="E20" s="24" t="s">
        <v>20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45"/>
      <c r="BS20" s="14" t="s">
        <v>29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45"/>
    </row>
    <row r="22" spans="1:71" s="1" customFormat="1" ht="12" customHeight="1">
      <c r="B22" s="18"/>
      <c r="C22" s="19"/>
      <c r="D22" s="26" t="s">
        <v>31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45"/>
    </row>
    <row r="23" spans="1:71" s="1" customFormat="1" ht="16.5" customHeight="1">
      <c r="B23" s="18"/>
      <c r="C23" s="19"/>
      <c r="D23" s="19"/>
      <c r="E23" s="252" t="s">
        <v>1</v>
      </c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19"/>
      <c r="AP23" s="19"/>
      <c r="AQ23" s="19"/>
      <c r="AR23" s="17"/>
      <c r="BE23" s="245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45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45"/>
    </row>
    <row r="26" spans="1:71" s="2" customFormat="1" ht="25.9" customHeight="1">
      <c r="A26" s="31"/>
      <c r="B26" s="32"/>
      <c r="C26" s="33"/>
      <c r="D26" s="34" t="s">
        <v>32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53">
        <f>ROUND(AG94,2)</f>
        <v>0</v>
      </c>
      <c r="AL26" s="254"/>
      <c r="AM26" s="254"/>
      <c r="AN26" s="254"/>
      <c r="AO26" s="254"/>
      <c r="AP26" s="33"/>
      <c r="AQ26" s="33"/>
      <c r="AR26" s="36"/>
      <c r="BE26" s="245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45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55" t="s">
        <v>33</v>
      </c>
      <c r="M28" s="255"/>
      <c r="N28" s="255"/>
      <c r="O28" s="255"/>
      <c r="P28" s="255"/>
      <c r="Q28" s="33"/>
      <c r="R28" s="33"/>
      <c r="S28" s="33"/>
      <c r="T28" s="33"/>
      <c r="U28" s="33"/>
      <c r="V28" s="33"/>
      <c r="W28" s="255" t="s">
        <v>34</v>
      </c>
      <c r="X28" s="255"/>
      <c r="Y28" s="255"/>
      <c r="Z28" s="255"/>
      <c r="AA28" s="255"/>
      <c r="AB28" s="255"/>
      <c r="AC28" s="255"/>
      <c r="AD28" s="255"/>
      <c r="AE28" s="255"/>
      <c r="AF28" s="33"/>
      <c r="AG28" s="33"/>
      <c r="AH28" s="33"/>
      <c r="AI28" s="33"/>
      <c r="AJ28" s="33"/>
      <c r="AK28" s="255" t="s">
        <v>35</v>
      </c>
      <c r="AL28" s="255"/>
      <c r="AM28" s="255"/>
      <c r="AN28" s="255"/>
      <c r="AO28" s="255"/>
      <c r="AP28" s="33"/>
      <c r="AQ28" s="33"/>
      <c r="AR28" s="36"/>
      <c r="BE28" s="245"/>
    </row>
    <row r="29" spans="1:71" s="3" customFormat="1" ht="14.45" customHeight="1">
      <c r="B29" s="37"/>
      <c r="C29" s="38"/>
      <c r="D29" s="26" t="s">
        <v>36</v>
      </c>
      <c r="E29" s="38"/>
      <c r="F29" s="39" t="s">
        <v>37</v>
      </c>
      <c r="G29" s="38"/>
      <c r="H29" s="38"/>
      <c r="I29" s="38"/>
      <c r="J29" s="38"/>
      <c r="K29" s="38"/>
      <c r="L29" s="258">
        <v>0.2</v>
      </c>
      <c r="M29" s="257"/>
      <c r="N29" s="257"/>
      <c r="O29" s="257"/>
      <c r="P29" s="257"/>
      <c r="Q29" s="38"/>
      <c r="R29" s="38"/>
      <c r="S29" s="38"/>
      <c r="T29" s="38"/>
      <c r="U29" s="38"/>
      <c r="V29" s="38"/>
      <c r="W29" s="256">
        <f>ROUND(AZ94, 2)</f>
        <v>0</v>
      </c>
      <c r="X29" s="257"/>
      <c r="Y29" s="257"/>
      <c r="Z29" s="257"/>
      <c r="AA29" s="257"/>
      <c r="AB29" s="257"/>
      <c r="AC29" s="257"/>
      <c r="AD29" s="257"/>
      <c r="AE29" s="257"/>
      <c r="AF29" s="38"/>
      <c r="AG29" s="38"/>
      <c r="AH29" s="38"/>
      <c r="AI29" s="38"/>
      <c r="AJ29" s="38"/>
      <c r="AK29" s="256">
        <f>ROUND(AV94, 2)</f>
        <v>0</v>
      </c>
      <c r="AL29" s="257"/>
      <c r="AM29" s="257"/>
      <c r="AN29" s="257"/>
      <c r="AO29" s="257"/>
      <c r="AP29" s="38"/>
      <c r="AQ29" s="38"/>
      <c r="AR29" s="40"/>
      <c r="BE29" s="246"/>
    </row>
    <row r="30" spans="1:71" s="3" customFormat="1" ht="14.45" customHeight="1">
      <c r="B30" s="37"/>
      <c r="C30" s="38"/>
      <c r="D30" s="38"/>
      <c r="E30" s="38"/>
      <c r="F30" s="39" t="s">
        <v>38</v>
      </c>
      <c r="G30" s="38"/>
      <c r="H30" s="38"/>
      <c r="I30" s="38"/>
      <c r="J30" s="38"/>
      <c r="K30" s="38"/>
      <c r="L30" s="258">
        <v>0.2</v>
      </c>
      <c r="M30" s="257"/>
      <c r="N30" s="257"/>
      <c r="O30" s="257"/>
      <c r="P30" s="257"/>
      <c r="Q30" s="38"/>
      <c r="R30" s="38"/>
      <c r="S30" s="38"/>
      <c r="T30" s="38"/>
      <c r="U30" s="38"/>
      <c r="V30" s="38"/>
      <c r="W30" s="256">
        <f>ROUND(BA94, 2)</f>
        <v>0</v>
      </c>
      <c r="X30" s="257"/>
      <c r="Y30" s="257"/>
      <c r="Z30" s="257"/>
      <c r="AA30" s="257"/>
      <c r="AB30" s="257"/>
      <c r="AC30" s="257"/>
      <c r="AD30" s="257"/>
      <c r="AE30" s="257"/>
      <c r="AF30" s="38"/>
      <c r="AG30" s="38"/>
      <c r="AH30" s="38"/>
      <c r="AI30" s="38"/>
      <c r="AJ30" s="38"/>
      <c r="AK30" s="256">
        <f>ROUND(AW94, 2)</f>
        <v>0</v>
      </c>
      <c r="AL30" s="257"/>
      <c r="AM30" s="257"/>
      <c r="AN30" s="257"/>
      <c r="AO30" s="257"/>
      <c r="AP30" s="38"/>
      <c r="AQ30" s="38"/>
      <c r="AR30" s="40"/>
      <c r="BE30" s="246"/>
    </row>
    <row r="31" spans="1:71" s="3" customFormat="1" ht="14.45" hidden="1" customHeight="1">
      <c r="B31" s="37"/>
      <c r="C31" s="38"/>
      <c r="D31" s="38"/>
      <c r="E31" s="38"/>
      <c r="F31" s="26" t="s">
        <v>39</v>
      </c>
      <c r="G31" s="38"/>
      <c r="H31" s="38"/>
      <c r="I31" s="38"/>
      <c r="J31" s="38"/>
      <c r="K31" s="38"/>
      <c r="L31" s="258">
        <v>0.2</v>
      </c>
      <c r="M31" s="257"/>
      <c r="N31" s="257"/>
      <c r="O31" s="257"/>
      <c r="P31" s="257"/>
      <c r="Q31" s="38"/>
      <c r="R31" s="38"/>
      <c r="S31" s="38"/>
      <c r="T31" s="38"/>
      <c r="U31" s="38"/>
      <c r="V31" s="38"/>
      <c r="W31" s="256">
        <f>ROUND(BB94, 2)</f>
        <v>0</v>
      </c>
      <c r="X31" s="257"/>
      <c r="Y31" s="257"/>
      <c r="Z31" s="257"/>
      <c r="AA31" s="257"/>
      <c r="AB31" s="257"/>
      <c r="AC31" s="257"/>
      <c r="AD31" s="257"/>
      <c r="AE31" s="257"/>
      <c r="AF31" s="38"/>
      <c r="AG31" s="38"/>
      <c r="AH31" s="38"/>
      <c r="AI31" s="38"/>
      <c r="AJ31" s="38"/>
      <c r="AK31" s="256">
        <v>0</v>
      </c>
      <c r="AL31" s="257"/>
      <c r="AM31" s="257"/>
      <c r="AN31" s="257"/>
      <c r="AO31" s="257"/>
      <c r="AP31" s="38"/>
      <c r="AQ31" s="38"/>
      <c r="AR31" s="40"/>
      <c r="BE31" s="246"/>
    </row>
    <row r="32" spans="1:71" s="3" customFormat="1" ht="14.45" hidden="1" customHeight="1">
      <c r="B32" s="37"/>
      <c r="C32" s="38"/>
      <c r="D32" s="38"/>
      <c r="E32" s="38"/>
      <c r="F32" s="26" t="s">
        <v>40</v>
      </c>
      <c r="G32" s="38"/>
      <c r="H32" s="38"/>
      <c r="I32" s="38"/>
      <c r="J32" s="38"/>
      <c r="K32" s="38"/>
      <c r="L32" s="258">
        <v>0.2</v>
      </c>
      <c r="M32" s="257"/>
      <c r="N32" s="257"/>
      <c r="O32" s="257"/>
      <c r="P32" s="257"/>
      <c r="Q32" s="38"/>
      <c r="R32" s="38"/>
      <c r="S32" s="38"/>
      <c r="T32" s="38"/>
      <c r="U32" s="38"/>
      <c r="V32" s="38"/>
      <c r="W32" s="256">
        <f>ROUND(BC94, 2)</f>
        <v>0</v>
      </c>
      <c r="X32" s="257"/>
      <c r="Y32" s="257"/>
      <c r="Z32" s="257"/>
      <c r="AA32" s="257"/>
      <c r="AB32" s="257"/>
      <c r="AC32" s="257"/>
      <c r="AD32" s="257"/>
      <c r="AE32" s="257"/>
      <c r="AF32" s="38"/>
      <c r="AG32" s="38"/>
      <c r="AH32" s="38"/>
      <c r="AI32" s="38"/>
      <c r="AJ32" s="38"/>
      <c r="AK32" s="256">
        <v>0</v>
      </c>
      <c r="AL32" s="257"/>
      <c r="AM32" s="257"/>
      <c r="AN32" s="257"/>
      <c r="AO32" s="257"/>
      <c r="AP32" s="38"/>
      <c r="AQ32" s="38"/>
      <c r="AR32" s="40"/>
      <c r="BE32" s="246"/>
    </row>
    <row r="33" spans="1:57" s="3" customFormat="1" ht="14.45" hidden="1" customHeight="1">
      <c r="B33" s="37"/>
      <c r="C33" s="38"/>
      <c r="D33" s="38"/>
      <c r="E33" s="38"/>
      <c r="F33" s="39" t="s">
        <v>41</v>
      </c>
      <c r="G33" s="38"/>
      <c r="H33" s="38"/>
      <c r="I33" s="38"/>
      <c r="J33" s="38"/>
      <c r="K33" s="38"/>
      <c r="L33" s="258">
        <v>0</v>
      </c>
      <c r="M33" s="257"/>
      <c r="N33" s="257"/>
      <c r="O33" s="257"/>
      <c r="P33" s="257"/>
      <c r="Q33" s="38"/>
      <c r="R33" s="38"/>
      <c r="S33" s="38"/>
      <c r="T33" s="38"/>
      <c r="U33" s="38"/>
      <c r="V33" s="38"/>
      <c r="W33" s="256">
        <f>ROUND(BD94, 2)</f>
        <v>0</v>
      </c>
      <c r="X33" s="257"/>
      <c r="Y33" s="257"/>
      <c r="Z33" s="257"/>
      <c r="AA33" s="257"/>
      <c r="AB33" s="257"/>
      <c r="AC33" s="257"/>
      <c r="AD33" s="257"/>
      <c r="AE33" s="257"/>
      <c r="AF33" s="38"/>
      <c r="AG33" s="38"/>
      <c r="AH33" s="38"/>
      <c r="AI33" s="38"/>
      <c r="AJ33" s="38"/>
      <c r="AK33" s="256">
        <v>0</v>
      </c>
      <c r="AL33" s="257"/>
      <c r="AM33" s="257"/>
      <c r="AN33" s="257"/>
      <c r="AO33" s="257"/>
      <c r="AP33" s="38"/>
      <c r="AQ33" s="38"/>
      <c r="AR33" s="40"/>
      <c r="BE33" s="246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45"/>
    </row>
    <row r="35" spans="1:57" s="2" customFormat="1" ht="25.9" customHeight="1">
      <c r="A35" s="31"/>
      <c r="B35" s="32"/>
      <c r="C35" s="41"/>
      <c r="D35" s="42" t="s">
        <v>42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43</v>
      </c>
      <c r="U35" s="43"/>
      <c r="V35" s="43"/>
      <c r="W35" s="43"/>
      <c r="X35" s="262" t="s">
        <v>44</v>
      </c>
      <c r="Y35" s="260"/>
      <c r="Z35" s="260"/>
      <c r="AA35" s="260"/>
      <c r="AB35" s="260"/>
      <c r="AC35" s="43"/>
      <c r="AD35" s="43"/>
      <c r="AE35" s="43"/>
      <c r="AF35" s="43"/>
      <c r="AG35" s="43"/>
      <c r="AH35" s="43"/>
      <c r="AI35" s="43"/>
      <c r="AJ35" s="43"/>
      <c r="AK35" s="259">
        <f>SUM(AK26:AK33)</f>
        <v>0</v>
      </c>
      <c r="AL35" s="260"/>
      <c r="AM35" s="260"/>
      <c r="AN35" s="260"/>
      <c r="AO35" s="261"/>
      <c r="AP35" s="41"/>
      <c r="AQ35" s="41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5"/>
      <c r="C49" s="46"/>
      <c r="D49" s="47" t="s">
        <v>45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46</v>
      </c>
      <c r="AI49" s="48"/>
      <c r="AJ49" s="48"/>
      <c r="AK49" s="48"/>
      <c r="AL49" s="48"/>
      <c r="AM49" s="48"/>
      <c r="AN49" s="48"/>
      <c r="AO49" s="48"/>
      <c r="AP49" s="46"/>
      <c r="AQ49" s="46"/>
      <c r="AR49" s="49"/>
    </row>
    <row r="50" spans="1:57" ht="11.25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t="11.25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t="11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t="11.25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t="11.25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t="11.2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t="11.25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t="11.25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t="11.25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t="11.25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50" t="s">
        <v>47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50" t="s">
        <v>48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50" t="s">
        <v>47</v>
      </c>
      <c r="AI60" s="35"/>
      <c r="AJ60" s="35"/>
      <c r="AK60" s="35"/>
      <c r="AL60" s="35"/>
      <c r="AM60" s="50" t="s">
        <v>48</v>
      </c>
      <c r="AN60" s="35"/>
      <c r="AO60" s="35"/>
      <c r="AP60" s="33"/>
      <c r="AQ60" s="33"/>
      <c r="AR60" s="36"/>
      <c r="BE60" s="31"/>
    </row>
    <row r="61" spans="1:57" ht="11.25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t="11.25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11.25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47" t="s">
        <v>49</v>
      </c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47" t="s">
        <v>50</v>
      </c>
      <c r="AI64" s="51"/>
      <c r="AJ64" s="51"/>
      <c r="AK64" s="51"/>
      <c r="AL64" s="51"/>
      <c r="AM64" s="51"/>
      <c r="AN64" s="51"/>
      <c r="AO64" s="51"/>
      <c r="AP64" s="33"/>
      <c r="AQ64" s="33"/>
      <c r="AR64" s="36"/>
      <c r="BE64" s="31"/>
    </row>
    <row r="65" spans="1:57" ht="11.2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t="11.2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t="11.25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t="11.25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t="11.25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t="11.25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t="11.25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t="11.25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t="11.25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t="11.25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50" t="s">
        <v>47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50" t="s">
        <v>48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50" t="s">
        <v>47</v>
      </c>
      <c r="AI75" s="35"/>
      <c r="AJ75" s="35"/>
      <c r="AK75" s="35"/>
      <c r="AL75" s="35"/>
      <c r="AM75" s="50" t="s">
        <v>48</v>
      </c>
      <c r="AN75" s="35"/>
      <c r="AO75" s="35"/>
      <c r="AP75" s="33"/>
      <c r="AQ75" s="33"/>
      <c r="AR75" s="36"/>
      <c r="BE75" s="31"/>
    </row>
    <row r="76" spans="1:57" s="2" customFormat="1" ht="11.25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36"/>
      <c r="BE77" s="31"/>
    </row>
    <row r="81" spans="1:91" s="2" customFormat="1" ht="6.95" customHeight="1">
      <c r="A81" s="31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36"/>
      <c r="BE81" s="31"/>
    </row>
    <row r="82" spans="1:91" s="2" customFormat="1" ht="24.95" customHeight="1">
      <c r="A82" s="31"/>
      <c r="B82" s="32"/>
      <c r="C82" s="20" t="s">
        <v>51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6"/>
      <c r="C84" s="26" t="s">
        <v>12</v>
      </c>
      <c r="D84" s="57"/>
      <c r="E84" s="57"/>
      <c r="F84" s="57"/>
      <c r="G84" s="57"/>
      <c r="H84" s="57"/>
      <c r="I84" s="57"/>
      <c r="J84" s="57"/>
      <c r="K84" s="57"/>
      <c r="L84" s="57" t="str">
        <f>K5</f>
        <v>2024-175-1</v>
      </c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8"/>
    </row>
    <row r="85" spans="1:91" s="5" customFormat="1" ht="36.950000000000003" customHeight="1">
      <c r="B85" s="59"/>
      <c r="C85" s="60" t="s">
        <v>15</v>
      </c>
      <c r="D85" s="61"/>
      <c r="E85" s="61"/>
      <c r="F85" s="61"/>
      <c r="G85" s="61"/>
      <c r="H85" s="61"/>
      <c r="I85" s="61"/>
      <c r="J85" s="61"/>
      <c r="K85" s="61"/>
      <c r="L85" s="223" t="str">
        <f>K6</f>
        <v>Fedákov mlyn</v>
      </c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61"/>
      <c r="AQ85" s="61"/>
      <c r="AR85" s="62"/>
    </row>
    <row r="86" spans="1:91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19</v>
      </c>
      <c r="D87" s="33"/>
      <c r="E87" s="33"/>
      <c r="F87" s="33"/>
      <c r="G87" s="33"/>
      <c r="H87" s="33"/>
      <c r="I87" s="33"/>
      <c r="J87" s="33"/>
      <c r="K87" s="33"/>
      <c r="L87" s="63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21</v>
      </c>
      <c r="AJ87" s="33"/>
      <c r="AK87" s="33"/>
      <c r="AL87" s="33"/>
      <c r="AM87" s="225" t="str">
        <f>IF(AN8= "","",AN8)</f>
        <v>17. 9. 2024</v>
      </c>
      <c r="AN87" s="225"/>
      <c r="AO87" s="33"/>
      <c r="AP87" s="33"/>
      <c r="AQ87" s="33"/>
      <c r="AR87" s="36"/>
      <c r="BE87" s="31"/>
    </row>
    <row r="88" spans="1:91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2" customHeight="1">
      <c r="A89" s="31"/>
      <c r="B89" s="32"/>
      <c r="C89" s="26" t="s">
        <v>23</v>
      </c>
      <c r="D89" s="33"/>
      <c r="E89" s="33"/>
      <c r="F89" s="33"/>
      <c r="G89" s="33"/>
      <c r="H89" s="33"/>
      <c r="I89" s="33"/>
      <c r="J89" s="33"/>
      <c r="K89" s="33"/>
      <c r="L89" s="57" t="str">
        <f>IF(E11= "","",E11)</f>
        <v xml:space="preserve">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28</v>
      </c>
      <c r="AJ89" s="33"/>
      <c r="AK89" s="33"/>
      <c r="AL89" s="33"/>
      <c r="AM89" s="226" t="str">
        <f>IF(E17="","",E17)</f>
        <v xml:space="preserve"> </v>
      </c>
      <c r="AN89" s="227"/>
      <c r="AO89" s="227"/>
      <c r="AP89" s="227"/>
      <c r="AQ89" s="33"/>
      <c r="AR89" s="36"/>
      <c r="AS89" s="228" t="s">
        <v>52</v>
      </c>
      <c r="AT89" s="229"/>
      <c r="AU89" s="65"/>
      <c r="AV89" s="65"/>
      <c r="AW89" s="65"/>
      <c r="AX89" s="65"/>
      <c r="AY89" s="65"/>
      <c r="AZ89" s="65"/>
      <c r="BA89" s="65"/>
      <c r="BB89" s="65"/>
      <c r="BC89" s="65"/>
      <c r="BD89" s="66"/>
      <c r="BE89" s="31"/>
    </row>
    <row r="90" spans="1:91" s="2" customFormat="1" ht="15.2" customHeight="1">
      <c r="A90" s="31"/>
      <c r="B90" s="32"/>
      <c r="C90" s="26" t="s">
        <v>26</v>
      </c>
      <c r="D90" s="33"/>
      <c r="E90" s="33"/>
      <c r="F90" s="33"/>
      <c r="G90" s="33"/>
      <c r="H90" s="33"/>
      <c r="I90" s="33"/>
      <c r="J90" s="33"/>
      <c r="K90" s="33"/>
      <c r="L90" s="57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30</v>
      </c>
      <c r="AJ90" s="33"/>
      <c r="AK90" s="33"/>
      <c r="AL90" s="33"/>
      <c r="AM90" s="226" t="str">
        <f>IF(E20="","",E20)</f>
        <v xml:space="preserve"> </v>
      </c>
      <c r="AN90" s="227"/>
      <c r="AO90" s="227"/>
      <c r="AP90" s="227"/>
      <c r="AQ90" s="33"/>
      <c r="AR90" s="36"/>
      <c r="AS90" s="230"/>
      <c r="AT90" s="231"/>
      <c r="AU90" s="67"/>
      <c r="AV90" s="67"/>
      <c r="AW90" s="67"/>
      <c r="AX90" s="67"/>
      <c r="AY90" s="67"/>
      <c r="AZ90" s="67"/>
      <c r="BA90" s="67"/>
      <c r="BB90" s="67"/>
      <c r="BC90" s="67"/>
      <c r="BD90" s="68"/>
      <c r="BE90" s="31"/>
    </row>
    <row r="91" spans="1:91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32"/>
      <c r="AT91" s="233"/>
      <c r="AU91" s="69"/>
      <c r="AV91" s="69"/>
      <c r="AW91" s="69"/>
      <c r="AX91" s="69"/>
      <c r="AY91" s="69"/>
      <c r="AZ91" s="69"/>
      <c r="BA91" s="69"/>
      <c r="BB91" s="69"/>
      <c r="BC91" s="69"/>
      <c r="BD91" s="70"/>
      <c r="BE91" s="31"/>
    </row>
    <row r="92" spans="1:91" s="2" customFormat="1" ht="29.25" customHeight="1">
      <c r="A92" s="31"/>
      <c r="B92" s="32"/>
      <c r="C92" s="234" t="s">
        <v>53</v>
      </c>
      <c r="D92" s="235"/>
      <c r="E92" s="235"/>
      <c r="F92" s="235"/>
      <c r="G92" s="235"/>
      <c r="H92" s="71"/>
      <c r="I92" s="237" t="s">
        <v>54</v>
      </c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6" t="s">
        <v>55</v>
      </c>
      <c r="AH92" s="235"/>
      <c r="AI92" s="235"/>
      <c r="AJ92" s="235"/>
      <c r="AK92" s="235"/>
      <c r="AL92" s="235"/>
      <c r="AM92" s="235"/>
      <c r="AN92" s="237" t="s">
        <v>56</v>
      </c>
      <c r="AO92" s="235"/>
      <c r="AP92" s="238"/>
      <c r="AQ92" s="72" t="s">
        <v>57</v>
      </c>
      <c r="AR92" s="36"/>
      <c r="AS92" s="73" t="s">
        <v>58</v>
      </c>
      <c r="AT92" s="74" t="s">
        <v>59</v>
      </c>
      <c r="AU92" s="74" t="s">
        <v>60</v>
      </c>
      <c r="AV92" s="74" t="s">
        <v>61</v>
      </c>
      <c r="AW92" s="74" t="s">
        <v>62</v>
      </c>
      <c r="AX92" s="74" t="s">
        <v>63</v>
      </c>
      <c r="AY92" s="74" t="s">
        <v>64</v>
      </c>
      <c r="AZ92" s="74" t="s">
        <v>65</v>
      </c>
      <c r="BA92" s="74" t="s">
        <v>66</v>
      </c>
      <c r="BB92" s="74" t="s">
        <v>67</v>
      </c>
      <c r="BC92" s="74" t="s">
        <v>68</v>
      </c>
      <c r="BD92" s="75" t="s">
        <v>69</v>
      </c>
      <c r="BE92" s="31"/>
    </row>
    <row r="93" spans="1:91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6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8"/>
      <c r="BE93" s="31"/>
    </row>
    <row r="94" spans="1:91" s="6" customFormat="1" ht="32.450000000000003" customHeight="1">
      <c r="B94" s="79"/>
      <c r="C94" s="80" t="s">
        <v>70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242">
        <f>ROUND(SUM(AG95:AG102),2)</f>
        <v>0</v>
      </c>
      <c r="AH94" s="242"/>
      <c r="AI94" s="242"/>
      <c r="AJ94" s="242"/>
      <c r="AK94" s="242"/>
      <c r="AL94" s="242"/>
      <c r="AM94" s="242"/>
      <c r="AN94" s="243">
        <f t="shared" ref="AN94:AN102" si="0">SUM(AG94,AT94)</f>
        <v>0</v>
      </c>
      <c r="AO94" s="243"/>
      <c r="AP94" s="243"/>
      <c r="AQ94" s="83" t="s">
        <v>1</v>
      </c>
      <c r="AR94" s="84"/>
      <c r="AS94" s="85">
        <f>ROUND(SUM(AS95:AS102),2)</f>
        <v>0</v>
      </c>
      <c r="AT94" s="86">
        <f t="shared" ref="AT94:AT102" si="1">ROUND(SUM(AV94:AW94),2)</f>
        <v>0</v>
      </c>
      <c r="AU94" s="87">
        <f>ROUND(SUM(AU95:AU102),5)</f>
        <v>0</v>
      </c>
      <c r="AV94" s="86">
        <f>ROUND(AZ94*L29,2)</f>
        <v>0</v>
      </c>
      <c r="AW94" s="86">
        <f>ROUND(BA94*L30,2)</f>
        <v>0</v>
      </c>
      <c r="AX94" s="86">
        <f>ROUND(BB94*L29,2)</f>
        <v>0</v>
      </c>
      <c r="AY94" s="86">
        <f>ROUND(BC94*L30,2)</f>
        <v>0</v>
      </c>
      <c r="AZ94" s="86">
        <f>ROUND(SUM(AZ95:AZ102),2)</f>
        <v>0</v>
      </c>
      <c r="BA94" s="86">
        <f>ROUND(SUM(BA95:BA102),2)</f>
        <v>0</v>
      </c>
      <c r="BB94" s="86">
        <f>ROUND(SUM(BB95:BB102),2)</f>
        <v>0</v>
      </c>
      <c r="BC94" s="86">
        <f>ROUND(SUM(BC95:BC102),2)</f>
        <v>0</v>
      </c>
      <c r="BD94" s="88">
        <f>ROUND(SUM(BD95:BD102),2)</f>
        <v>0</v>
      </c>
      <c r="BS94" s="89" t="s">
        <v>71</v>
      </c>
      <c r="BT94" s="89" t="s">
        <v>72</v>
      </c>
      <c r="BU94" s="90" t="s">
        <v>73</v>
      </c>
      <c r="BV94" s="89" t="s">
        <v>74</v>
      </c>
      <c r="BW94" s="89" t="s">
        <v>5</v>
      </c>
      <c r="BX94" s="89" t="s">
        <v>75</v>
      </c>
      <c r="CL94" s="89" t="s">
        <v>1</v>
      </c>
    </row>
    <row r="95" spans="1:91" s="7" customFormat="1" ht="16.5" customHeight="1">
      <c r="A95" s="91" t="s">
        <v>76</v>
      </c>
      <c r="B95" s="92"/>
      <c r="C95" s="93"/>
      <c r="D95" s="239" t="s">
        <v>77</v>
      </c>
      <c r="E95" s="239"/>
      <c r="F95" s="239"/>
      <c r="G95" s="239"/>
      <c r="H95" s="239"/>
      <c r="I95" s="94"/>
      <c r="J95" s="239" t="s">
        <v>78</v>
      </c>
      <c r="K95" s="239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40">
        <f>'01 - Stavebná časť'!J30</f>
        <v>0</v>
      </c>
      <c r="AH95" s="241"/>
      <c r="AI95" s="241"/>
      <c r="AJ95" s="241"/>
      <c r="AK95" s="241"/>
      <c r="AL95" s="241"/>
      <c r="AM95" s="241"/>
      <c r="AN95" s="240">
        <f t="shared" si="0"/>
        <v>0</v>
      </c>
      <c r="AO95" s="241"/>
      <c r="AP95" s="241"/>
      <c r="AQ95" s="95" t="s">
        <v>79</v>
      </c>
      <c r="AR95" s="96"/>
      <c r="AS95" s="97">
        <v>0</v>
      </c>
      <c r="AT95" s="98">
        <f t="shared" si="1"/>
        <v>0</v>
      </c>
      <c r="AU95" s="99">
        <f>'01 - Stavebná časť'!P141</f>
        <v>0</v>
      </c>
      <c r="AV95" s="98">
        <f>'01 - Stavebná časť'!J33</f>
        <v>0</v>
      </c>
      <c r="AW95" s="98">
        <f>'01 - Stavebná časť'!J34</f>
        <v>0</v>
      </c>
      <c r="AX95" s="98">
        <f>'01 - Stavebná časť'!J35</f>
        <v>0</v>
      </c>
      <c r="AY95" s="98">
        <f>'01 - Stavebná časť'!J36</f>
        <v>0</v>
      </c>
      <c r="AZ95" s="98">
        <f>'01 - Stavebná časť'!F33</f>
        <v>0</v>
      </c>
      <c r="BA95" s="98">
        <f>'01 - Stavebná časť'!F34</f>
        <v>0</v>
      </c>
      <c r="BB95" s="98">
        <f>'01 - Stavebná časť'!F35</f>
        <v>0</v>
      </c>
      <c r="BC95" s="98">
        <f>'01 - Stavebná časť'!F36</f>
        <v>0</v>
      </c>
      <c r="BD95" s="100">
        <f>'01 - Stavebná časť'!F37</f>
        <v>0</v>
      </c>
      <c r="BT95" s="101" t="s">
        <v>80</v>
      </c>
      <c r="BV95" s="101" t="s">
        <v>74</v>
      </c>
      <c r="BW95" s="101" t="s">
        <v>81</v>
      </c>
      <c r="BX95" s="101" t="s">
        <v>5</v>
      </c>
      <c r="CL95" s="101" t="s">
        <v>1</v>
      </c>
      <c r="CM95" s="101" t="s">
        <v>72</v>
      </c>
    </row>
    <row r="96" spans="1:91" s="7" customFormat="1" ht="16.5" customHeight="1">
      <c r="A96" s="91" t="s">
        <v>76</v>
      </c>
      <c r="B96" s="92"/>
      <c r="C96" s="93"/>
      <c r="D96" s="239" t="s">
        <v>82</v>
      </c>
      <c r="E96" s="239"/>
      <c r="F96" s="239"/>
      <c r="G96" s="239"/>
      <c r="H96" s="239"/>
      <c r="I96" s="94"/>
      <c r="J96" s="239" t="s">
        <v>83</v>
      </c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40">
        <f>'02 - Elektroinštalácia, b...'!J30</f>
        <v>0</v>
      </c>
      <c r="AH96" s="241"/>
      <c r="AI96" s="241"/>
      <c r="AJ96" s="241"/>
      <c r="AK96" s="241"/>
      <c r="AL96" s="241"/>
      <c r="AM96" s="241"/>
      <c r="AN96" s="240">
        <f t="shared" si="0"/>
        <v>0</v>
      </c>
      <c r="AO96" s="241"/>
      <c r="AP96" s="241"/>
      <c r="AQ96" s="95" t="s">
        <v>79</v>
      </c>
      <c r="AR96" s="96"/>
      <c r="AS96" s="97">
        <v>0</v>
      </c>
      <c r="AT96" s="98">
        <f t="shared" si="1"/>
        <v>0</v>
      </c>
      <c r="AU96" s="99">
        <f>'02 - Elektroinštalácia, b...'!P135</f>
        <v>0</v>
      </c>
      <c r="AV96" s="98">
        <f>'02 - Elektroinštalácia, b...'!J33</f>
        <v>0</v>
      </c>
      <c r="AW96" s="98">
        <f>'02 - Elektroinštalácia, b...'!J34</f>
        <v>0</v>
      </c>
      <c r="AX96" s="98">
        <f>'02 - Elektroinštalácia, b...'!J35</f>
        <v>0</v>
      </c>
      <c r="AY96" s="98">
        <f>'02 - Elektroinštalácia, b...'!J36</f>
        <v>0</v>
      </c>
      <c r="AZ96" s="98">
        <f>'02 - Elektroinštalácia, b...'!F33</f>
        <v>0</v>
      </c>
      <c r="BA96" s="98">
        <f>'02 - Elektroinštalácia, b...'!F34</f>
        <v>0</v>
      </c>
      <c r="BB96" s="98">
        <f>'02 - Elektroinštalácia, b...'!F35</f>
        <v>0</v>
      </c>
      <c r="BC96" s="98">
        <f>'02 - Elektroinštalácia, b...'!F36</f>
        <v>0</v>
      </c>
      <c r="BD96" s="100">
        <f>'02 - Elektroinštalácia, b...'!F37</f>
        <v>0</v>
      </c>
      <c r="BT96" s="101" t="s">
        <v>80</v>
      </c>
      <c r="BV96" s="101" t="s">
        <v>74</v>
      </c>
      <c r="BW96" s="101" t="s">
        <v>84</v>
      </c>
      <c r="BX96" s="101" t="s">
        <v>5</v>
      </c>
      <c r="CL96" s="101" t="s">
        <v>1</v>
      </c>
      <c r="CM96" s="101" t="s">
        <v>72</v>
      </c>
    </row>
    <row r="97" spans="1:91" s="7" customFormat="1" ht="16.5" customHeight="1">
      <c r="A97" s="91" t="s">
        <v>76</v>
      </c>
      <c r="B97" s="92"/>
      <c r="C97" s="93"/>
      <c r="D97" s="239" t="s">
        <v>85</v>
      </c>
      <c r="E97" s="239"/>
      <c r="F97" s="239"/>
      <c r="G97" s="239"/>
      <c r="H97" s="239"/>
      <c r="I97" s="94"/>
      <c r="J97" s="239" t="s">
        <v>86</v>
      </c>
      <c r="K97" s="239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  <c r="Z97" s="239"/>
      <c r="AA97" s="239"/>
      <c r="AB97" s="239"/>
      <c r="AC97" s="239"/>
      <c r="AD97" s="239"/>
      <c r="AE97" s="239"/>
      <c r="AF97" s="239"/>
      <c r="AG97" s="240">
        <f>'03 - Zdravotechnika'!J30</f>
        <v>0</v>
      </c>
      <c r="AH97" s="241"/>
      <c r="AI97" s="241"/>
      <c r="AJ97" s="241"/>
      <c r="AK97" s="241"/>
      <c r="AL97" s="241"/>
      <c r="AM97" s="241"/>
      <c r="AN97" s="240">
        <f t="shared" si="0"/>
        <v>0</v>
      </c>
      <c r="AO97" s="241"/>
      <c r="AP97" s="241"/>
      <c r="AQ97" s="95" t="s">
        <v>79</v>
      </c>
      <c r="AR97" s="96"/>
      <c r="AS97" s="97">
        <v>0</v>
      </c>
      <c r="AT97" s="98">
        <f t="shared" si="1"/>
        <v>0</v>
      </c>
      <c r="AU97" s="99">
        <f>'03 - Zdravotechnika'!P122</f>
        <v>0</v>
      </c>
      <c r="AV97" s="98">
        <f>'03 - Zdravotechnika'!J33</f>
        <v>0</v>
      </c>
      <c r="AW97" s="98">
        <f>'03 - Zdravotechnika'!J34</f>
        <v>0</v>
      </c>
      <c r="AX97" s="98">
        <f>'03 - Zdravotechnika'!J35</f>
        <v>0</v>
      </c>
      <c r="AY97" s="98">
        <f>'03 - Zdravotechnika'!J36</f>
        <v>0</v>
      </c>
      <c r="AZ97" s="98">
        <f>'03 - Zdravotechnika'!F33</f>
        <v>0</v>
      </c>
      <c r="BA97" s="98">
        <f>'03 - Zdravotechnika'!F34</f>
        <v>0</v>
      </c>
      <c r="BB97" s="98">
        <f>'03 - Zdravotechnika'!F35</f>
        <v>0</v>
      </c>
      <c r="BC97" s="98">
        <f>'03 - Zdravotechnika'!F36</f>
        <v>0</v>
      </c>
      <c r="BD97" s="100">
        <f>'03 - Zdravotechnika'!F37</f>
        <v>0</v>
      </c>
      <c r="BT97" s="101" t="s">
        <v>80</v>
      </c>
      <c r="BV97" s="101" t="s">
        <v>74</v>
      </c>
      <c r="BW97" s="101" t="s">
        <v>87</v>
      </c>
      <c r="BX97" s="101" t="s">
        <v>5</v>
      </c>
      <c r="CL97" s="101" t="s">
        <v>1</v>
      </c>
      <c r="CM97" s="101" t="s">
        <v>72</v>
      </c>
    </row>
    <row r="98" spans="1:91" s="7" customFormat="1" ht="16.5" customHeight="1">
      <c r="A98" s="91" t="s">
        <v>76</v>
      </c>
      <c r="B98" s="92"/>
      <c r="C98" s="93"/>
      <c r="D98" s="239" t="s">
        <v>88</v>
      </c>
      <c r="E98" s="239"/>
      <c r="F98" s="239"/>
      <c r="G98" s="239"/>
      <c r="H98" s="239"/>
      <c r="I98" s="94"/>
      <c r="J98" s="239" t="s">
        <v>89</v>
      </c>
      <c r="K98" s="239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40">
        <f>'04 - Prípojka NN'!J30</f>
        <v>0</v>
      </c>
      <c r="AH98" s="241"/>
      <c r="AI98" s="241"/>
      <c r="AJ98" s="241"/>
      <c r="AK98" s="241"/>
      <c r="AL98" s="241"/>
      <c r="AM98" s="241"/>
      <c r="AN98" s="240">
        <f t="shared" si="0"/>
        <v>0</v>
      </c>
      <c r="AO98" s="241"/>
      <c r="AP98" s="241"/>
      <c r="AQ98" s="95" t="s">
        <v>79</v>
      </c>
      <c r="AR98" s="96"/>
      <c r="AS98" s="97">
        <v>0</v>
      </c>
      <c r="AT98" s="98">
        <f t="shared" si="1"/>
        <v>0</v>
      </c>
      <c r="AU98" s="99">
        <f>'04 - Prípojka NN'!P128</f>
        <v>0</v>
      </c>
      <c r="AV98" s="98">
        <f>'04 - Prípojka NN'!J33</f>
        <v>0</v>
      </c>
      <c r="AW98" s="98">
        <f>'04 - Prípojka NN'!J34</f>
        <v>0</v>
      </c>
      <c r="AX98" s="98">
        <f>'04 - Prípojka NN'!J35</f>
        <v>0</v>
      </c>
      <c r="AY98" s="98">
        <f>'04 - Prípojka NN'!J36</f>
        <v>0</v>
      </c>
      <c r="AZ98" s="98">
        <f>'04 - Prípojka NN'!F33</f>
        <v>0</v>
      </c>
      <c r="BA98" s="98">
        <f>'04 - Prípojka NN'!F34</f>
        <v>0</v>
      </c>
      <c r="BB98" s="98">
        <f>'04 - Prípojka NN'!F35</f>
        <v>0</v>
      </c>
      <c r="BC98" s="98">
        <f>'04 - Prípojka NN'!F36</f>
        <v>0</v>
      </c>
      <c r="BD98" s="100">
        <f>'04 - Prípojka NN'!F37</f>
        <v>0</v>
      </c>
      <c r="BT98" s="101" t="s">
        <v>80</v>
      </c>
      <c r="BV98" s="101" t="s">
        <v>74</v>
      </c>
      <c r="BW98" s="101" t="s">
        <v>90</v>
      </c>
      <c r="BX98" s="101" t="s">
        <v>5</v>
      </c>
      <c r="CL98" s="101" t="s">
        <v>1</v>
      </c>
      <c r="CM98" s="101" t="s">
        <v>72</v>
      </c>
    </row>
    <row r="99" spans="1:91" s="7" customFormat="1" ht="16.5" customHeight="1">
      <c r="A99" s="91" t="s">
        <v>76</v>
      </c>
      <c r="B99" s="92"/>
      <c r="C99" s="93"/>
      <c r="D99" s="239" t="s">
        <v>91</v>
      </c>
      <c r="E99" s="239"/>
      <c r="F99" s="239"/>
      <c r="G99" s="239"/>
      <c r="H99" s="239"/>
      <c r="I99" s="94"/>
      <c r="J99" s="239" t="s">
        <v>92</v>
      </c>
      <c r="K99" s="239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F99" s="239"/>
      <c r="AG99" s="240">
        <f>'05 - Vodovodna prípojka'!J30</f>
        <v>0</v>
      </c>
      <c r="AH99" s="241"/>
      <c r="AI99" s="241"/>
      <c r="AJ99" s="241"/>
      <c r="AK99" s="241"/>
      <c r="AL99" s="241"/>
      <c r="AM99" s="241"/>
      <c r="AN99" s="240">
        <f t="shared" si="0"/>
        <v>0</v>
      </c>
      <c r="AO99" s="241"/>
      <c r="AP99" s="241"/>
      <c r="AQ99" s="95" t="s">
        <v>79</v>
      </c>
      <c r="AR99" s="96"/>
      <c r="AS99" s="97">
        <v>0</v>
      </c>
      <c r="AT99" s="98">
        <f t="shared" si="1"/>
        <v>0</v>
      </c>
      <c r="AU99" s="99">
        <f>'05 - Vodovodna prípojka'!P127</f>
        <v>0</v>
      </c>
      <c r="AV99" s="98">
        <f>'05 - Vodovodna prípojka'!J33</f>
        <v>0</v>
      </c>
      <c r="AW99" s="98">
        <f>'05 - Vodovodna prípojka'!J34</f>
        <v>0</v>
      </c>
      <c r="AX99" s="98">
        <f>'05 - Vodovodna prípojka'!J35</f>
        <v>0</v>
      </c>
      <c r="AY99" s="98">
        <f>'05 - Vodovodna prípojka'!J36</f>
        <v>0</v>
      </c>
      <c r="AZ99" s="98">
        <f>'05 - Vodovodna prípojka'!F33</f>
        <v>0</v>
      </c>
      <c r="BA99" s="98">
        <f>'05 - Vodovodna prípojka'!F34</f>
        <v>0</v>
      </c>
      <c r="BB99" s="98">
        <f>'05 - Vodovodna prípojka'!F35</f>
        <v>0</v>
      </c>
      <c r="BC99" s="98">
        <f>'05 - Vodovodna prípojka'!F36</f>
        <v>0</v>
      </c>
      <c r="BD99" s="100">
        <f>'05 - Vodovodna prípojka'!F37</f>
        <v>0</v>
      </c>
      <c r="BT99" s="101" t="s">
        <v>80</v>
      </c>
      <c r="BV99" s="101" t="s">
        <v>74</v>
      </c>
      <c r="BW99" s="101" t="s">
        <v>93</v>
      </c>
      <c r="BX99" s="101" t="s">
        <v>5</v>
      </c>
      <c r="CL99" s="101" t="s">
        <v>1</v>
      </c>
      <c r="CM99" s="101" t="s">
        <v>72</v>
      </c>
    </row>
    <row r="100" spans="1:91" s="7" customFormat="1" ht="16.5" customHeight="1">
      <c r="A100" s="91" t="s">
        <v>76</v>
      </c>
      <c r="B100" s="92"/>
      <c r="C100" s="93"/>
      <c r="D100" s="239" t="s">
        <v>94</v>
      </c>
      <c r="E100" s="239"/>
      <c r="F100" s="239"/>
      <c r="G100" s="239"/>
      <c r="H100" s="239"/>
      <c r="I100" s="94"/>
      <c r="J100" s="239" t="s">
        <v>95</v>
      </c>
      <c r="K100" s="239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40">
        <f>'06 - Kanalizačna prípojka'!J30</f>
        <v>0</v>
      </c>
      <c r="AH100" s="241"/>
      <c r="AI100" s="241"/>
      <c r="AJ100" s="241"/>
      <c r="AK100" s="241"/>
      <c r="AL100" s="241"/>
      <c r="AM100" s="241"/>
      <c r="AN100" s="240">
        <f t="shared" si="0"/>
        <v>0</v>
      </c>
      <c r="AO100" s="241"/>
      <c r="AP100" s="241"/>
      <c r="AQ100" s="95" t="s">
        <v>79</v>
      </c>
      <c r="AR100" s="96"/>
      <c r="AS100" s="97">
        <v>0</v>
      </c>
      <c r="AT100" s="98">
        <f t="shared" si="1"/>
        <v>0</v>
      </c>
      <c r="AU100" s="99">
        <f>'06 - Kanalizačna prípojka'!P125</f>
        <v>0</v>
      </c>
      <c r="AV100" s="98">
        <f>'06 - Kanalizačna prípojka'!J33</f>
        <v>0</v>
      </c>
      <c r="AW100" s="98">
        <f>'06 - Kanalizačna prípojka'!J34</f>
        <v>0</v>
      </c>
      <c r="AX100" s="98">
        <f>'06 - Kanalizačna prípojka'!J35</f>
        <v>0</v>
      </c>
      <c r="AY100" s="98">
        <f>'06 - Kanalizačna prípojka'!J36</f>
        <v>0</v>
      </c>
      <c r="AZ100" s="98">
        <f>'06 - Kanalizačna prípojka'!F33</f>
        <v>0</v>
      </c>
      <c r="BA100" s="98">
        <f>'06 - Kanalizačna prípojka'!F34</f>
        <v>0</v>
      </c>
      <c r="BB100" s="98">
        <f>'06 - Kanalizačna prípojka'!F35</f>
        <v>0</v>
      </c>
      <c r="BC100" s="98">
        <f>'06 - Kanalizačna prípojka'!F36</f>
        <v>0</v>
      </c>
      <c r="BD100" s="100">
        <f>'06 - Kanalizačna prípojka'!F37</f>
        <v>0</v>
      </c>
      <c r="BT100" s="101" t="s">
        <v>80</v>
      </c>
      <c r="BV100" s="101" t="s">
        <v>74</v>
      </c>
      <c r="BW100" s="101" t="s">
        <v>96</v>
      </c>
      <c r="BX100" s="101" t="s">
        <v>5</v>
      </c>
      <c r="CL100" s="101" t="s">
        <v>1</v>
      </c>
      <c r="CM100" s="101" t="s">
        <v>72</v>
      </c>
    </row>
    <row r="101" spans="1:91" s="7" customFormat="1" ht="16.5" customHeight="1">
      <c r="A101" s="91" t="s">
        <v>76</v>
      </c>
      <c r="B101" s="92"/>
      <c r="C101" s="93"/>
      <c r="D101" s="239" t="s">
        <v>97</v>
      </c>
      <c r="E101" s="239"/>
      <c r="F101" s="239"/>
      <c r="G101" s="239"/>
      <c r="H101" s="239"/>
      <c r="I101" s="94"/>
      <c r="J101" s="239" t="s">
        <v>98</v>
      </c>
      <c r="K101" s="239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40">
        <f>'07 - Sadove úpravy'!J30</f>
        <v>0</v>
      </c>
      <c r="AH101" s="241"/>
      <c r="AI101" s="241"/>
      <c r="AJ101" s="241"/>
      <c r="AK101" s="241"/>
      <c r="AL101" s="241"/>
      <c r="AM101" s="241"/>
      <c r="AN101" s="240">
        <f t="shared" si="0"/>
        <v>0</v>
      </c>
      <c r="AO101" s="241"/>
      <c r="AP101" s="241"/>
      <c r="AQ101" s="95" t="s">
        <v>79</v>
      </c>
      <c r="AR101" s="96"/>
      <c r="AS101" s="97">
        <v>0</v>
      </c>
      <c r="AT101" s="98">
        <f t="shared" si="1"/>
        <v>0</v>
      </c>
      <c r="AU101" s="99">
        <f>'07 - Sadove úpravy'!P118</f>
        <v>0</v>
      </c>
      <c r="AV101" s="98">
        <f>'07 - Sadove úpravy'!J33</f>
        <v>0</v>
      </c>
      <c r="AW101" s="98">
        <f>'07 - Sadove úpravy'!J34</f>
        <v>0</v>
      </c>
      <c r="AX101" s="98">
        <f>'07 - Sadove úpravy'!J35</f>
        <v>0</v>
      </c>
      <c r="AY101" s="98">
        <f>'07 - Sadove úpravy'!J36</f>
        <v>0</v>
      </c>
      <c r="AZ101" s="98">
        <f>'07 - Sadove úpravy'!F33</f>
        <v>0</v>
      </c>
      <c r="BA101" s="98">
        <f>'07 - Sadove úpravy'!F34</f>
        <v>0</v>
      </c>
      <c r="BB101" s="98">
        <f>'07 - Sadove úpravy'!F35</f>
        <v>0</v>
      </c>
      <c r="BC101" s="98">
        <f>'07 - Sadove úpravy'!F36</f>
        <v>0</v>
      </c>
      <c r="BD101" s="100">
        <f>'07 - Sadove úpravy'!F37</f>
        <v>0</v>
      </c>
      <c r="BT101" s="101" t="s">
        <v>80</v>
      </c>
      <c r="BV101" s="101" t="s">
        <v>74</v>
      </c>
      <c r="BW101" s="101" t="s">
        <v>99</v>
      </c>
      <c r="BX101" s="101" t="s">
        <v>5</v>
      </c>
      <c r="CL101" s="101" t="s">
        <v>1</v>
      </c>
      <c r="CM101" s="101" t="s">
        <v>72</v>
      </c>
    </row>
    <row r="102" spans="1:91" s="7" customFormat="1" ht="16.5" customHeight="1">
      <c r="A102" s="91" t="s">
        <v>76</v>
      </c>
      <c r="B102" s="92"/>
      <c r="C102" s="93"/>
      <c r="D102" s="239" t="s">
        <v>100</v>
      </c>
      <c r="E102" s="239"/>
      <c r="F102" s="239"/>
      <c r="G102" s="239"/>
      <c r="H102" s="239"/>
      <c r="I102" s="94"/>
      <c r="J102" s="239" t="s">
        <v>101</v>
      </c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240">
        <f>'08 - Fotovoltický zdroj'!J30</f>
        <v>0</v>
      </c>
      <c r="AH102" s="241"/>
      <c r="AI102" s="241"/>
      <c r="AJ102" s="241"/>
      <c r="AK102" s="241"/>
      <c r="AL102" s="241"/>
      <c r="AM102" s="241"/>
      <c r="AN102" s="240">
        <f t="shared" si="0"/>
        <v>0</v>
      </c>
      <c r="AO102" s="241"/>
      <c r="AP102" s="241"/>
      <c r="AQ102" s="95" t="s">
        <v>79</v>
      </c>
      <c r="AR102" s="96"/>
      <c r="AS102" s="102">
        <v>0</v>
      </c>
      <c r="AT102" s="103">
        <f t="shared" si="1"/>
        <v>0</v>
      </c>
      <c r="AU102" s="104">
        <f>'08 - Fotovoltický zdroj'!P136</f>
        <v>0</v>
      </c>
      <c r="AV102" s="103">
        <f>'08 - Fotovoltický zdroj'!J33</f>
        <v>0</v>
      </c>
      <c r="AW102" s="103">
        <f>'08 - Fotovoltický zdroj'!J34</f>
        <v>0</v>
      </c>
      <c r="AX102" s="103">
        <f>'08 - Fotovoltický zdroj'!J35</f>
        <v>0</v>
      </c>
      <c r="AY102" s="103">
        <f>'08 - Fotovoltický zdroj'!J36</f>
        <v>0</v>
      </c>
      <c r="AZ102" s="103">
        <f>'08 - Fotovoltický zdroj'!F33</f>
        <v>0</v>
      </c>
      <c r="BA102" s="103">
        <f>'08 - Fotovoltický zdroj'!F34</f>
        <v>0</v>
      </c>
      <c r="BB102" s="103">
        <f>'08 - Fotovoltický zdroj'!F35</f>
        <v>0</v>
      </c>
      <c r="BC102" s="103">
        <f>'08 - Fotovoltický zdroj'!F36</f>
        <v>0</v>
      </c>
      <c r="BD102" s="105">
        <f>'08 - Fotovoltický zdroj'!F37</f>
        <v>0</v>
      </c>
      <c r="BT102" s="101" t="s">
        <v>80</v>
      </c>
      <c r="BV102" s="101" t="s">
        <v>74</v>
      </c>
      <c r="BW102" s="101" t="s">
        <v>102</v>
      </c>
      <c r="BX102" s="101" t="s">
        <v>5</v>
      </c>
      <c r="CL102" s="101" t="s">
        <v>20</v>
      </c>
      <c r="CM102" s="101" t="s">
        <v>72</v>
      </c>
    </row>
    <row r="103" spans="1:91" s="2" customFormat="1" ht="30" customHeight="1">
      <c r="A103" s="31"/>
      <c r="B103" s="32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6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91" s="2" customFormat="1" ht="6.95" customHeight="1">
      <c r="A104" s="31"/>
      <c r="B104" s="52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36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</sheetData>
  <sheetProtection algorithmName="SHA-512" hashValue="mXH7au2Gig7TFWnqOqNKzwcJHMaPfA5jVDXLnJs1Ngpst7HPlt/3OVOnghiPxyJvWw9H8cNBq91pqzcIg9POFg==" saltValue="xk1ezqrctR+NXPAcDnQwg+vm2YQLuqiIdMgHRlrRvWU3NLhOY3+lZNMEoIt3ttZqS8uckN+RISO7n3+F8G+Lyw==" spinCount="100000" sheet="1" objects="1" scenarios="1" formatColumns="0" formatRows="0"/>
  <mergeCells count="70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2:AP102"/>
    <mergeCell ref="AG102:AM102"/>
    <mergeCell ref="D102:H102"/>
    <mergeCell ref="J102:AF102"/>
    <mergeCell ref="AG94:AM94"/>
    <mergeCell ref="AN94:AP94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01 - Stavebná časť'!C2" display="/"/>
    <hyperlink ref="A96" location="'02 - Elektroinštalácia, b...'!C2" display="/"/>
    <hyperlink ref="A97" location="'03 - Zdravotechnika'!C2" display="/"/>
    <hyperlink ref="A98" location="'04 - Prípojka NN'!C2" display="/"/>
    <hyperlink ref="A99" location="'05 - Vodovodna prípojka'!C2" display="/"/>
    <hyperlink ref="A100" location="'06 - Kanalizačna prípojka'!C2" display="/"/>
    <hyperlink ref="A101" location="'07 - Sadove úpravy'!C2" display="/"/>
    <hyperlink ref="A102" location="'08 - Fotovoltický zdroj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7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AT2" s="14" t="s">
        <v>81</v>
      </c>
    </row>
    <row r="3" spans="1:46" s="1" customFormat="1" ht="6.95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7"/>
      <c r="AT3" s="14" t="s">
        <v>72</v>
      </c>
    </row>
    <row r="4" spans="1:46" s="1" customFormat="1" ht="24.95" customHeight="1">
      <c r="B4" s="17"/>
      <c r="D4" s="108" t="s">
        <v>103</v>
      </c>
      <c r="L4" s="17"/>
      <c r="M4" s="109" t="s">
        <v>9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0" t="s">
        <v>15</v>
      </c>
      <c r="L6" s="17"/>
    </row>
    <row r="7" spans="1:46" s="1" customFormat="1" ht="16.5" customHeight="1">
      <c r="B7" s="17"/>
      <c r="E7" s="264" t="str">
        <f>'Rekapitulácia stavby'!K6</f>
        <v>Fedákov mlyn</v>
      </c>
      <c r="F7" s="265"/>
      <c r="G7" s="265"/>
      <c r="H7" s="265"/>
      <c r="L7" s="17"/>
    </row>
    <row r="8" spans="1:46" s="2" customFormat="1" ht="12" customHeight="1">
      <c r="A8" s="31"/>
      <c r="B8" s="36"/>
      <c r="C8" s="31"/>
      <c r="D8" s="110" t="s">
        <v>104</v>
      </c>
      <c r="E8" s="31"/>
      <c r="F8" s="31"/>
      <c r="G8" s="31"/>
      <c r="H8" s="31"/>
      <c r="I8" s="31"/>
      <c r="J8" s="31"/>
      <c r="K8" s="31"/>
      <c r="L8" s="49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6" t="s">
        <v>105</v>
      </c>
      <c r="F9" s="267"/>
      <c r="G9" s="267"/>
      <c r="H9" s="267"/>
      <c r="I9" s="31"/>
      <c r="J9" s="31"/>
      <c r="K9" s="31"/>
      <c r="L9" s="49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9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0" t="s">
        <v>17</v>
      </c>
      <c r="E11" s="31"/>
      <c r="F11" s="111" t="s">
        <v>1</v>
      </c>
      <c r="G11" s="31"/>
      <c r="H11" s="31"/>
      <c r="I11" s="110" t="s">
        <v>18</v>
      </c>
      <c r="J11" s="111" t="s">
        <v>1</v>
      </c>
      <c r="K11" s="31"/>
      <c r="L11" s="49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0" t="s">
        <v>19</v>
      </c>
      <c r="E12" s="31"/>
      <c r="F12" s="111" t="s">
        <v>20</v>
      </c>
      <c r="G12" s="31"/>
      <c r="H12" s="31"/>
      <c r="I12" s="110" t="s">
        <v>21</v>
      </c>
      <c r="J12" s="112" t="str">
        <f>'Rekapitulácia stavby'!AN8</f>
        <v>17. 9. 2024</v>
      </c>
      <c r="K12" s="31"/>
      <c r="L12" s="49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9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0" t="s">
        <v>23</v>
      </c>
      <c r="E14" s="31"/>
      <c r="F14" s="31"/>
      <c r="G14" s="31"/>
      <c r="H14" s="31"/>
      <c r="I14" s="110" t="s">
        <v>24</v>
      </c>
      <c r="J14" s="111" t="str">
        <f>IF('Rekapitulácia stavby'!AN10="","",'Rekapitulácia stavby'!AN10)</f>
        <v/>
      </c>
      <c r="K14" s="31"/>
      <c r="L14" s="49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1" t="str">
        <f>IF('Rekapitulácia stavby'!E11="","",'Rekapitulácia stavby'!E11)</f>
        <v xml:space="preserve"> </v>
      </c>
      <c r="F15" s="31"/>
      <c r="G15" s="31"/>
      <c r="H15" s="31"/>
      <c r="I15" s="110" t="s">
        <v>25</v>
      </c>
      <c r="J15" s="111" t="str">
        <f>IF('Rekapitulácia stavby'!AN11="","",'Rekapitulácia stavby'!AN11)</f>
        <v/>
      </c>
      <c r="K15" s="31"/>
      <c r="L15" s="49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9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52" s="2" customFormat="1" ht="12" customHeight="1">
      <c r="A17" s="31"/>
      <c r="B17" s="36"/>
      <c r="C17" s="31"/>
      <c r="D17" s="110" t="s">
        <v>26</v>
      </c>
      <c r="E17" s="31"/>
      <c r="F17" s="31"/>
      <c r="G17" s="31"/>
      <c r="H17" s="31"/>
      <c r="I17" s="110" t="s">
        <v>24</v>
      </c>
      <c r="J17" s="27" t="str">
        <f>'Rekapitulácia stavby'!AN13</f>
        <v>Vyplň údaj</v>
      </c>
      <c r="K17" s="31"/>
      <c r="L17" s="49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52" s="2" customFormat="1" ht="18" customHeight="1">
      <c r="A18" s="31"/>
      <c r="B18" s="36"/>
      <c r="C18" s="31"/>
      <c r="D18" s="31"/>
      <c r="E18" s="268" t="str">
        <f>'Rekapitulácia stavby'!E14</f>
        <v>Vyplň údaj</v>
      </c>
      <c r="F18" s="269"/>
      <c r="G18" s="269"/>
      <c r="H18" s="269"/>
      <c r="I18" s="110" t="s">
        <v>25</v>
      </c>
      <c r="J18" s="27" t="str">
        <f>'Rekapitulácia stavby'!AN14</f>
        <v>Vyplň údaj</v>
      </c>
      <c r="K18" s="31"/>
      <c r="L18" s="49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52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9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52" s="2" customFormat="1" ht="12" customHeight="1">
      <c r="A20" s="31"/>
      <c r="B20" s="36"/>
      <c r="C20" s="31"/>
      <c r="D20" s="110" t="s">
        <v>28</v>
      </c>
      <c r="E20" s="31"/>
      <c r="F20" s="31"/>
      <c r="G20" s="31"/>
      <c r="H20" s="31"/>
      <c r="I20" s="110" t="s">
        <v>24</v>
      </c>
      <c r="J20" s="111" t="str">
        <f>IF('Rekapitulácia stavby'!AN16="","",'Rekapitulácia stavby'!AN16)</f>
        <v/>
      </c>
      <c r="K20" s="31"/>
      <c r="L20" s="49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52" s="2" customFormat="1" ht="18" customHeight="1">
      <c r="A21" s="31"/>
      <c r="B21" s="36"/>
      <c r="C21" s="31"/>
      <c r="D21" s="31"/>
      <c r="E21" s="111" t="str">
        <f>IF('Rekapitulácia stavby'!E17="","",'Rekapitulácia stavby'!E17)</f>
        <v xml:space="preserve"> </v>
      </c>
      <c r="F21" s="31"/>
      <c r="G21" s="31"/>
      <c r="H21" s="31"/>
      <c r="I21" s="110" t="s">
        <v>25</v>
      </c>
      <c r="J21" s="111" t="str">
        <f>IF('Rekapitulácia stavby'!AN17="","",'Rekapitulácia stavby'!AN17)</f>
        <v/>
      </c>
      <c r="K21" s="31"/>
      <c r="L21" s="49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52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9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52" s="2" customFormat="1" ht="12" customHeight="1">
      <c r="A23" s="31"/>
      <c r="B23" s="36"/>
      <c r="C23" s="31"/>
      <c r="D23" s="110" t="s">
        <v>30</v>
      </c>
      <c r="E23" s="31"/>
      <c r="F23" s="31"/>
      <c r="G23" s="31"/>
      <c r="H23" s="31"/>
      <c r="I23" s="110" t="s">
        <v>24</v>
      </c>
      <c r="J23" s="111" t="str">
        <f>IF('Rekapitulácia stavby'!AN19="","",'Rekapitulácia stavby'!AN19)</f>
        <v/>
      </c>
      <c r="K23" s="31"/>
      <c r="L23" s="49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52" s="2" customFormat="1" ht="18" customHeight="1">
      <c r="A24" s="31"/>
      <c r="B24" s="36"/>
      <c r="C24" s="31"/>
      <c r="D24" s="31"/>
      <c r="E24" s="111" t="str">
        <f>IF('Rekapitulácia stavby'!E20="","",'Rekapitulácia stavby'!E20)</f>
        <v xml:space="preserve"> </v>
      </c>
      <c r="F24" s="31"/>
      <c r="G24" s="31"/>
      <c r="H24" s="31"/>
      <c r="I24" s="110" t="s">
        <v>25</v>
      </c>
      <c r="J24" s="111" t="str">
        <f>IF('Rekapitulácia stavby'!AN20="","",'Rekapitulácia stavby'!AN20)</f>
        <v/>
      </c>
      <c r="K24" s="31"/>
      <c r="L24" s="49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52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9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52" s="2" customFormat="1" ht="12" customHeight="1">
      <c r="A26" s="31"/>
      <c r="B26" s="36"/>
      <c r="C26" s="31"/>
      <c r="D26" s="110" t="s">
        <v>31</v>
      </c>
      <c r="E26" s="31"/>
      <c r="F26" s="31"/>
      <c r="G26" s="31"/>
      <c r="H26" s="31"/>
      <c r="I26" s="31"/>
      <c r="J26" s="31"/>
      <c r="K26" s="31"/>
      <c r="L26" s="49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52" s="8" customFormat="1" ht="16.5" customHeight="1">
      <c r="A27" s="113"/>
      <c r="B27" s="114"/>
      <c r="C27" s="113"/>
      <c r="D27" s="113"/>
      <c r="E27" s="270" t="s">
        <v>1</v>
      </c>
      <c r="F27" s="270"/>
      <c r="G27" s="270"/>
      <c r="H27" s="270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52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9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52" s="2" customFormat="1" ht="6.95" customHeight="1">
      <c r="A29" s="31"/>
      <c r="B29" s="36"/>
      <c r="C29" s="31"/>
      <c r="D29" s="116"/>
      <c r="E29" s="116"/>
      <c r="F29" s="116"/>
      <c r="G29" s="116"/>
      <c r="H29" s="116"/>
      <c r="I29" s="116"/>
      <c r="J29" s="116"/>
      <c r="K29" s="116"/>
      <c r="L29" s="117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</row>
    <row r="30" spans="1:52" s="2" customFormat="1" ht="25.35" customHeight="1">
      <c r="A30" s="31"/>
      <c r="B30" s="36"/>
      <c r="C30" s="31"/>
      <c r="D30" s="119" t="s">
        <v>32</v>
      </c>
      <c r="E30" s="31"/>
      <c r="F30" s="31"/>
      <c r="G30" s="31"/>
      <c r="H30" s="31"/>
      <c r="I30" s="31"/>
      <c r="J30" s="120">
        <f>ROUND(J141, 2)</f>
        <v>0</v>
      </c>
      <c r="K30" s="31"/>
      <c r="L30" s="117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</row>
    <row r="31" spans="1:52" s="2" customFormat="1" ht="6.95" customHeight="1">
      <c r="A31" s="31"/>
      <c r="B31" s="36"/>
      <c r="C31" s="31"/>
      <c r="D31" s="116"/>
      <c r="E31" s="116"/>
      <c r="F31" s="116"/>
      <c r="G31" s="116"/>
      <c r="H31" s="116"/>
      <c r="I31" s="116"/>
      <c r="J31" s="116"/>
      <c r="K31" s="116"/>
      <c r="L31" s="49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52" s="2" customFormat="1" ht="14.45" customHeight="1">
      <c r="A32" s="31"/>
      <c r="B32" s="36"/>
      <c r="C32" s="31"/>
      <c r="D32" s="31"/>
      <c r="E32" s="31"/>
      <c r="F32" s="121" t="s">
        <v>34</v>
      </c>
      <c r="G32" s="31"/>
      <c r="H32" s="31"/>
      <c r="I32" s="121" t="s">
        <v>33</v>
      </c>
      <c r="J32" s="121" t="s">
        <v>35</v>
      </c>
      <c r="K32" s="31"/>
      <c r="L32" s="49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52" s="2" customFormat="1" ht="14.45" customHeight="1">
      <c r="A33" s="31"/>
      <c r="B33" s="36"/>
      <c r="C33" s="31"/>
      <c r="D33" s="122" t="s">
        <v>36</v>
      </c>
      <c r="E33" s="123" t="s">
        <v>37</v>
      </c>
      <c r="F33" s="124">
        <f>ROUND((SUM(BE141:BE374)),  2)</f>
        <v>0</v>
      </c>
      <c r="G33" s="118"/>
      <c r="H33" s="118"/>
      <c r="I33" s="125">
        <v>0.2</v>
      </c>
      <c r="J33" s="124">
        <f>ROUND(((SUM(BE141:BE374))*I33),  2)</f>
        <v>0</v>
      </c>
      <c r="K33" s="31"/>
      <c r="L33" s="117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</row>
    <row r="34" spans="1:52" s="2" customFormat="1" ht="14.45" customHeight="1">
      <c r="A34" s="31"/>
      <c r="B34" s="36"/>
      <c r="C34" s="31"/>
      <c r="D34" s="31"/>
      <c r="E34" s="123" t="s">
        <v>38</v>
      </c>
      <c r="F34" s="124">
        <f>ROUND((SUM(BF141:BF374)),  2)</f>
        <v>0</v>
      </c>
      <c r="G34" s="118"/>
      <c r="H34" s="118"/>
      <c r="I34" s="125">
        <v>0.2</v>
      </c>
      <c r="J34" s="124">
        <f>ROUND(((SUM(BF141:BF374))*I34),  2)</f>
        <v>0</v>
      </c>
      <c r="K34" s="31"/>
      <c r="L34" s="49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52" s="2" customFormat="1" ht="14.45" hidden="1" customHeight="1">
      <c r="A35" s="31"/>
      <c r="B35" s="36"/>
      <c r="C35" s="31"/>
      <c r="D35" s="31"/>
      <c r="E35" s="110" t="s">
        <v>39</v>
      </c>
      <c r="F35" s="126">
        <f>ROUND((SUM(BG141:BG374)),  2)</f>
        <v>0</v>
      </c>
      <c r="G35" s="31"/>
      <c r="H35" s="31"/>
      <c r="I35" s="127">
        <v>0.2</v>
      </c>
      <c r="J35" s="126">
        <f>0</f>
        <v>0</v>
      </c>
      <c r="K35" s="31"/>
      <c r="L35" s="49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52" s="2" customFormat="1" ht="14.45" hidden="1" customHeight="1">
      <c r="A36" s="31"/>
      <c r="B36" s="36"/>
      <c r="C36" s="31"/>
      <c r="D36" s="31"/>
      <c r="E36" s="110" t="s">
        <v>40</v>
      </c>
      <c r="F36" s="126">
        <f>ROUND((SUM(BH141:BH374)),  2)</f>
        <v>0</v>
      </c>
      <c r="G36" s="31"/>
      <c r="H36" s="31"/>
      <c r="I36" s="127">
        <v>0.2</v>
      </c>
      <c r="J36" s="126">
        <f>0</f>
        <v>0</v>
      </c>
      <c r="K36" s="31"/>
      <c r="L36" s="49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52" s="2" customFormat="1" ht="14.45" hidden="1" customHeight="1">
      <c r="A37" s="31"/>
      <c r="B37" s="36"/>
      <c r="C37" s="31"/>
      <c r="D37" s="31"/>
      <c r="E37" s="123" t="s">
        <v>41</v>
      </c>
      <c r="F37" s="124">
        <f>ROUND((SUM(BI141:BI374)),  2)</f>
        <v>0</v>
      </c>
      <c r="G37" s="118"/>
      <c r="H37" s="118"/>
      <c r="I37" s="125">
        <v>0</v>
      </c>
      <c r="J37" s="124">
        <f>0</f>
        <v>0</v>
      </c>
      <c r="K37" s="31"/>
      <c r="L37" s="49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52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9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52" s="2" customFormat="1" ht="25.35" customHeight="1">
      <c r="A39" s="31"/>
      <c r="B39" s="36"/>
      <c r="C39" s="128"/>
      <c r="D39" s="129" t="s">
        <v>42</v>
      </c>
      <c r="E39" s="130"/>
      <c r="F39" s="130"/>
      <c r="G39" s="131" t="s">
        <v>43</v>
      </c>
      <c r="H39" s="132" t="s">
        <v>44</v>
      </c>
      <c r="I39" s="130"/>
      <c r="J39" s="133">
        <f>SUM(J30:J37)</f>
        <v>0</v>
      </c>
      <c r="K39" s="134"/>
      <c r="L39" s="49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52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9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52" s="1" customFormat="1" ht="14.45" customHeight="1">
      <c r="B41" s="17"/>
      <c r="L41" s="17"/>
    </row>
    <row r="42" spans="1:52" s="1" customFormat="1" ht="14.45" customHeight="1">
      <c r="B42" s="17"/>
      <c r="L42" s="17"/>
    </row>
    <row r="43" spans="1:52" s="1" customFormat="1" ht="14.45" customHeight="1">
      <c r="B43" s="17"/>
      <c r="L43" s="17"/>
    </row>
    <row r="44" spans="1:52" s="1" customFormat="1" ht="14.45" customHeight="1">
      <c r="B44" s="17"/>
      <c r="L44" s="17"/>
    </row>
    <row r="45" spans="1:52" s="1" customFormat="1" ht="14.45" customHeight="1">
      <c r="B45" s="17"/>
      <c r="L45" s="17"/>
    </row>
    <row r="46" spans="1:52" s="1" customFormat="1" ht="14.45" customHeight="1">
      <c r="B46" s="17"/>
      <c r="L46" s="17"/>
    </row>
    <row r="47" spans="1:52" s="1" customFormat="1" ht="14.45" customHeight="1">
      <c r="B47" s="17"/>
      <c r="L47" s="17"/>
    </row>
    <row r="48" spans="1:52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9"/>
      <c r="D50" s="135" t="s">
        <v>45</v>
      </c>
      <c r="E50" s="136"/>
      <c r="F50" s="136"/>
      <c r="G50" s="135" t="s">
        <v>46</v>
      </c>
      <c r="H50" s="136"/>
      <c r="I50" s="136"/>
      <c r="J50" s="136"/>
      <c r="K50" s="136"/>
      <c r="L50" s="4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7" t="s">
        <v>47</v>
      </c>
      <c r="E61" s="138"/>
      <c r="F61" s="139" t="s">
        <v>48</v>
      </c>
      <c r="G61" s="137" t="s">
        <v>47</v>
      </c>
      <c r="H61" s="138"/>
      <c r="I61" s="138"/>
      <c r="J61" s="140" t="s">
        <v>48</v>
      </c>
      <c r="K61" s="138"/>
      <c r="L61" s="49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35" t="s">
        <v>49</v>
      </c>
      <c r="E65" s="141"/>
      <c r="F65" s="141"/>
      <c r="G65" s="135" t="s">
        <v>50</v>
      </c>
      <c r="H65" s="141"/>
      <c r="I65" s="141"/>
      <c r="J65" s="141"/>
      <c r="K65" s="141"/>
      <c r="L65" s="49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7" t="s">
        <v>47</v>
      </c>
      <c r="E76" s="138"/>
      <c r="F76" s="139" t="s">
        <v>48</v>
      </c>
      <c r="G76" s="137" t="s">
        <v>47</v>
      </c>
      <c r="H76" s="138"/>
      <c r="I76" s="138"/>
      <c r="J76" s="140" t="s">
        <v>48</v>
      </c>
      <c r="K76" s="138"/>
      <c r="L76" s="49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2"/>
      <c r="C77" s="143"/>
      <c r="D77" s="143"/>
      <c r="E77" s="143"/>
      <c r="F77" s="143"/>
      <c r="G77" s="143"/>
      <c r="H77" s="143"/>
      <c r="I77" s="143"/>
      <c r="J77" s="143"/>
      <c r="K77" s="143"/>
      <c r="L77" s="49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hidden="1" customHeight="1">
      <c r="A81" s="31"/>
      <c r="B81" s="144"/>
      <c r="C81" s="145"/>
      <c r="D81" s="145"/>
      <c r="E81" s="145"/>
      <c r="F81" s="145"/>
      <c r="G81" s="145"/>
      <c r="H81" s="145"/>
      <c r="I81" s="145"/>
      <c r="J81" s="145"/>
      <c r="K81" s="145"/>
      <c r="L81" s="49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106</v>
      </c>
      <c r="D82" s="33"/>
      <c r="E82" s="33"/>
      <c r="F82" s="33"/>
      <c r="G82" s="33"/>
      <c r="H82" s="33"/>
      <c r="I82" s="33"/>
      <c r="J82" s="33"/>
      <c r="K82" s="33"/>
      <c r="L82" s="49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9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49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71" t="str">
        <f>E7</f>
        <v>Fedákov mlyn</v>
      </c>
      <c r="F85" s="272"/>
      <c r="G85" s="272"/>
      <c r="H85" s="272"/>
      <c r="I85" s="33"/>
      <c r="J85" s="33"/>
      <c r="K85" s="33"/>
      <c r="L85" s="49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104</v>
      </c>
      <c r="D86" s="33"/>
      <c r="E86" s="33"/>
      <c r="F86" s="33"/>
      <c r="G86" s="33"/>
      <c r="H86" s="33"/>
      <c r="I86" s="33"/>
      <c r="J86" s="33"/>
      <c r="K86" s="33"/>
      <c r="L86" s="49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23" t="str">
        <f>E9</f>
        <v>01 - Stavebná časť</v>
      </c>
      <c r="F87" s="273"/>
      <c r="G87" s="273"/>
      <c r="H87" s="273"/>
      <c r="I87" s="33"/>
      <c r="J87" s="33"/>
      <c r="K87" s="33"/>
      <c r="L87" s="49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9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19</v>
      </c>
      <c r="D89" s="33"/>
      <c r="E89" s="33"/>
      <c r="F89" s="24" t="str">
        <f>F12</f>
        <v xml:space="preserve"> </v>
      </c>
      <c r="G89" s="33"/>
      <c r="H89" s="33"/>
      <c r="I89" s="26" t="s">
        <v>21</v>
      </c>
      <c r="J89" s="64" t="str">
        <f>IF(J12="","",J12)</f>
        <v>17. 9. 2024</v>
      </c>
      <c r="K89" s="33"/>
      <c r="L89" s="49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9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hidden="1" customHeight="1">
      <c r="A91" s="31"/>
      <c r="B91" s="32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28</v>
      </c>
      <c r="J91" s="29" t="str">
        <f>E21</f>
        <v xml:space="preserve"> </v>
      </c>
      <c r="K91" s="33"/>
      <c r="L91" s="49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hidden="1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30</v>
      </c>
      <c r="J92" s="29" t="str">
        <f>E24</f>
        <v xml:space="preserve"> </v>
      </c>
      <c r="K92" s="33"/>
      <c r="L92" s="49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9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6" t="s">
        <v>107</v>
      </c>
      <c r="D94" s="147"/>
      <c r="E94" s="147"/>
      <c r="F94" s="147"/>
      <c r="G94" s="147"/>
      <c r="H94" s="147"/>
      <c r="I94" s="147"/>
      <c r="J94" s="148" t="s">
        <v>108</v>
      </c>
      <c r="K94" s="147"/>
      <c r="L94" s="49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9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hidden="1" customHeight="1">
      <c r="A96" s="31"/>
      <c r="B96" s="32"/>
      <c r="C96" s="149" t="s">
        <v>109</v>
      </c>
      <c r="D96" s="33"/>
      <c r="E96" s="33"/>
      <c r="F96" s="33"/>
      <c r="G96" s="33"/>
      <c r="H96" s="33"/>
      <c r="I96" s="33"/>
      <c r="J96" s="82">
        <f>J141</f>
        <v>0</v>
      </c>
      <c r="K96" s="33"/>
      <c r="L96" s="49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110</v>
      </c>
    </row>
    <row r="97" spans="2:12" s="9" customFormat="1" ht="24.95" hidden="1" customHeight="1">
      <c r="B97" s="150"/>
      <c r="C97" s="151"/>
      <c r="D97" s="152" t="s">
        <v>111</v>
      </c>
      <c r="E97" s="153"/>
      <c r="F97" s="153"/>
      <c r="G97" s="153"/>
      <c r="H97" s="153"/>
      <c r="I97" s="153"/>
      <c r="J97" s="154">
        <f>J142</f>
        <v>0</v>
      </c>
      <c r="K97" s="151"/>
      <c r="L97" s="155"/>
    </row>
    <row r="98" spans="2:12" s="10" customFormat="1" ht="19.899999999999999" hidden="1" customHeight="1">
      <c r="B98" s="156"/>
      <c r="C98" s="157"/>
      <c r="D98" s="158" t="s">
        <v>112</v>
      </c>
      <c r="E98" s="159"/>
      <c r="F98" s="159"/>
      <c r="G98" s="159"/>
      <c r="H98" s="159"/>
      <c r="I98" s="159"/>
      <c r="J98" s="160">
        <f>J143</f>
        <v>0</v>
      </c>
      <c r="K98" s="157"/>
      <c r="L98" s="161"/>
    </row>
    <row r="99" spans="2:12" s="10" customFormat="1" ht="19.899999999999999" hidden="1" customHeight="1">
      <c r="B99" s="156"/>
      <c r="C99" s="157"/>
      <c r="D99" s="158" t="s">
        <v>113</v>
      </c>
      <c r="E99" s="159"/>
      <c r="F99" s="159"/>
      <c r="G99" s="159"/>
      <c r="H99" s="159"/>
      <c r="I99" s="159"/>
      <c r="J99" s="160">
        <f>J154</f>
        <v>0</v>
      </c>
      <c r="K99" s="157"/>
      <c r="L99" s="161"/>
    </row>
    <row r="100" spans="2:12" s="10" customFormat="1" ht="19.899999999999999" hidden="1" customHeight="1">
      <c r="B100" s="156"/>
      <c r="C100" s="157"/>
      <c r="D100" s="158" t="s">
        <v>114</v>
      </c>
      <c r="E100" s="159"/>
      <c r="F100" s="159"/>
      <c r="G100" s="159"/>
      <c r="H100" s="159"/>
      <c r="I100" s="159"/>
      <c r="J100" s="160">
        <f>J167</f>
        <v>0</v>
      </c>
      <c r="K100" s="157"/>
      <c r="L100" s="161"/>
    </row>
    <row r="101" spans="2:12" s="10" customFormat="1" ht="19.899999999999999" hidden="1" customHeight="1">
      <c r="B101" s="156"/>
      <c r="C101" s="157"/>
      <c r="D101" s="158" t="s">
        <v>115</v>
      </c>
      <c r="E101" s="159"/>
      <c r="F101" s="159"/>
      <c r="G101" s="159"/>
      <c r="H101" s="159"/>
      <c r="I101" s="159"/>
      <c r="J101" s="160">
        <f>J176</f>
        <v>0</v>
      </c>
      <c r="K101" s="157"/>
      <c r="L101" s="161"/>
    </row>
    <row r="102" spans="2:12" s="10" customFormat="1" ht="19.899999999999999" hidden="1" customHeight="1">
      <c r="B102" s="156"/>
      <c r="C102" s="157"/>
      <c r="D102" s="158" t="s">
        <v>116</v>
      </c>
      <c r="E102" s="159"/>
      <c r="F102" s="159"/>
      <c r="G102" s="159"/>
      <c r="H102" s="159"/>
      <c r="I102" s="159"/>
      <c r="J102" s="160">
        <f>J181</f>
        <v>0</v>
      </c>
      <c r="K102" s="157"/>
      <c r="L102" s="161"/>
    </row>
    <row r="103" spans="2:12" s="10" customFormat="1" ht="19.899999999999999" hidden="1" customHeight="1">
      <c r="B103" s="156"/>
      <c r="C103" s="157"/>
      <c r="D103" s="158" t="s">
        <v>117</v>
      </c>
      <c r="E103" s="159"/>
      <c r="F103" s="159"/>
      <c r="G103" s="159"/>
      <c r="H103" s="159"/>
      <c r="I103" s="159"/>
      <c r="J103" s="160">
        <f>J207</f>
        <v>0</v>
      </c>
      <c r="K103" s="157"/>
      <c r="L103" s="161"/>
    </row>
    <row r="104" spans="2:12" s="9" customFormat="1" ht="24.95" hidden="1" customHeight="1">
      <c r="B104" s="150"/>
      <c r="C104" s="151"/>
      <c r="D104" s="152" t="s">
        <v>118</v>
      </c>
      <c r="E104" s="153"/>
      <c r="F104" s="153"/>
      <c r="G104" s="153"/>
      <c r="H104" s="153"/>
      <c r="I104" s="153"/>
      <c r="J104" s="154">
        <f>J234</f>
        <v>0</v>
      </c>
      <c r="K104" s="151"/>
      <c r="L104" s="155"/>
    </row>
    <row r="105" spans="2:12" s="10" customFormat="1" ht="19.899999999999999" hidden="1" customHeight="1">
      <c r="B105" s="156"/>
      <c r="C105" s="157"/>
      <c r="D105" s="158" t="s">
        <v>119</v>
      </c>
      <c r="E105" s="159"/>
      <c r="F105" s="159"/>
      <c r="G105" s="159"/>
      <c r="H105" s="159"/>
      <c r="I105" s="159"/>
      <c r="J105" s="160">
        <f>J235</f>
        <v>0</v>
      </c>
      <c r="K105" s="157"/>
      <c r="L105" s="161"/>
    </row>
    <row r="106" spans="2:12" s="10" customFormat="1" ht="19.899999999999999" hidden="1" customHeight="1">
      <c r="B106" s="156"/>
      <c r="C106" s="157"/>
      <c r="D106" s="158" t="s">
        <v>120</v>
      </c>
      <c r="E106" s="159"/>
      <c r="F106" s="159"/>
      <c r="G106" s="159"/>
      <c r="H106" s="159"/>
      <c r="I106" s="159"/>
      <c r="J106" s="160">
        <f>J251</f>
        <v>0</v>
      </c>
      <c r="K106" s="157"/>
      <c r="L106" s="161"/>
    </row>
    <row r="107" spans="2:12" s="10" customFormat="1" ht="19.899999999999999" hidden="1" customHeight="1">
      <c r="B107" s="156"/>
      <c r="C107" s="157"/>
      <c r="D107" s="158" t="s">
        <v>121</v>
      </c>
      <c r="E107" s="159"/>
      <c r="F107" s="159"/>
      <c r="G107" s="159"/>
      <c r="H107" s="159"/>
      <c r="I107" s="159"/>
      <c r="J107" s="160">
        <f>J260</f>
        <v>0</v>
      </c>
      <c r="K107" s="157"/>
      <c r="L107" s="161"/>
    </row>
    <row r="108" spans="2:12" s="10" customFormat="1" ht="19.899999999999999" hidden="1" customHeight="1">
      <c r="B108" s="156"/>
      <c r="C108" s="157"/>
      <c r="D108" s="158" t="s">
        <v>122</v>
      </c>
      <c r="E108" s="159"/>
      <c r="F108" s="159"/>
      <c r="G108" s="159"/>
      <c r="H108" s="159"/>
      <c r="I108" s="159"/>
      <c r="J108" s="160">
        <f>J263</f>
        <v>0</v>
      </c>
      <c r="K108" s="157"/>
      <c r="L108" s="161"/>
    </row>
    <row r="109" spans="2:12" s="10" customFormat="1" ht="19.899999999999999" hidden="1" customHeight="1">
      <c r="B109" s="156"/>
      <c r="C109" s="157"/>
      <c r="D109" s="158" t="s">
        <v>123</v>
      </c>
      <c r="E109" s="159"/>
      <c r="F109" s="159"/>
      <c r="G109" s="159"/>
      <c r="H109" s="159"/>
      <c r="I109" s="159"/>
      <c r="J109" s="160">
        <f>J282</f>
        <v>0</v>
      </c>
      <c r="K109" s="157"/>
      <c r="L109" s="161"/>
    </row>
    <row r="110" spans="2:12" s="10" customFormat="1" ht="19.899999999999999" hidden="1" customHeight="1">
      <c r="B110" s="156"/>
      <c r="C110" s="157"/>
      <c r="D110" s="158" t="s">
        <v>124</v>
      </c>
      <c r="E110" s="159"/>
      <c r="F110" s="159"/>
      <c r="G110" s="159"/>
      <c r="H110" s="159"/>
      <c r="I110" s="159"/>
      <c r="J110" s="160">
        <f>J294</f>
        <v>0</v>
      </c>
      <c r="K110" s="157"/>
      <c r="L110" s="161"/>
    </row>
    <row r="111" spans="2:12" s="10" customFormat="1" ht="19.899999999999999" hidden="1" customHeight="1">
      <c r="B111" s="156"/>
      <c r="C111" s="157"/>
      <c r="D111" s="158" t="s">
        <v>125</v>
      </c>
      <c r="E111" s="159"/>
      <c r="F111" s="159"/>
      <c r="G111" s="159"/>
      <c r="H111" s="159"/>
      <c r="I111" s="159"/>
      <c r="J111" s="160">
        <f>J308</f>
        <v>0</v>
      </c>
      <c r="K111" s="157"/>
      <c r="L111" s="161"/>
    </row>
    <row r="112" spans="2:12" s="10" customFormat="1" ht="19.899999999999999" hidden="1" customHeight="1">
      <c r="B112" s="156"/>
      <c r="C112" s="157"/>
      <c r="D112" s="158" t="s">
        <v>126</v>
      </c>
      <c r="E112" s="159"/>
      <c r="F112" s="159"/>
      <c r="G112" s="159"/>
      <c r="H112" s="159"/>
      <c r="I112" s="159"/>
      <c r="J112" s="160">
        <f>J310</f>
        <v>0</v>
      </c>
      <c r="K112" s="157"/>
      <c r="L112" s="161"/>
    </row>
    <row r="113" spans="1:31" s="10" customFormat="1" ht="19.899999999999999" hidden="1" customHeight="1">
      <c r="B113" s="156"/>
      <c r="C113" s="157"/>
      <c r="D113" s="158" t="s">
        <v>127</v>
      </c>
      <c r="E113" s="159"/>
      <c r="F113" s="159"/>
      <c r="G113" s="159"/>
      <c r="H113" s="159"/>
      <c r="I113" s="159"/>
      <c r="J113" s="160">
        <f>J334</f>
        <v>0</v>
      </c>
      <c r="K113" s="157"/>
      <c r="L113" s="161"/>
    </row>
    <row r="114" spans="1:31" s="10" customFormat="1" ht="19.899999999999999" hidden="1" customHeight="1">
      <c r="B114" s="156"/>
      <c r="C114" s="157"/>
      <c r="D114" s="158" t="s">
        <v>128</v>
      </c>
      <c r="E114" s="159"/>
      <c r="F114" s="159"/>
      <c r="G114" s="159"/>
      <c r="H114" s="159"/>
      <c r="I114" s="159"/>
      <c r="J114" s="160">
        <f>J337</f>
        <v>0</v>
      </c>
      <c r="K114" s="157"/>
      <c r="L114" s="161"/>
    </row>
    <row r="115" spans="1:31" s="10" customFormat="1" ht="19.899999999999999" hidden="1" customHeight="1">
      <c r="B115" s="156"/>
      <c r="C115" s="157"/>
      <c r="D115" s="158" t="s">
        <v>129</v>
      </c>
      <c r="E115" s="159"/>
      <c r="F115" s="159"/>
      <c r="G115" s="159"/>
      <c r="H115" s="159"/>
      <c r="I115" s="159"/>
      <c r="J115" s="160">
        <f>J344</f>
        <v>0</v>
      </c>
      <c r="K115" s="157"/>
      <c r="L115" s="161"/>
    </row>
    <row r="116" spans="1:31" s="10" customFormat="1" ht="19.899999999999999" hidden="1" customHeight="1">
      <c r="B116" s="156"/>
      <c r="C116" s="157"/>
      <c r="D116" s="158" t="s">
        <v>130</v>
      </c>
      <c r="E116" s="159"/>
      <c r="F116" s="159"/>
      <c r="G116" s="159"/>
      <c r="H116" s="159"/>
      <c r="I116" s="159"/>
      <c r="J116" s="160">
        <f>J348</f>
        <v>0</v>
      </c>
      <c r="K116" s="157"/>
      <c r="L116" s="161"/>
    </row>
    <row r="117" spans="1:31" s="10" customFormat="1" ht="19.899999999999999" hidden="1" customHeight="1">
      <c r="B117" s="156"/>
      <c r="C117" s="157"/>
      <c r="D117" s="158" t="s">
        <v>131</v>
      </c>
      <c r="E117" s="159"/>
      <c r="F117" s="159"/>
      <c r="G117" s="159"/>
      <c r="H117" s="159"/>
      <c r="I117" s="159"/>
      <c r="J117" s="160">
        <f>J354</f>
        <v>0</v>
      </c>
      <c r="K117" s="157"/>
      <c r="L117" s="161"/>
    </row>
    <row r="118" spans="1:31" s="10" customFormat="1" ht="19.899999999999999" hidden="1" customHeight="1">
      <c r="B118" s="156"/>
      <c r="C118" s="157"/>
      <c r="D118" s="158" t="s">
        <v>132</v>
      </c>
      <c r="E118" s="159"/>
      <c r="F118" s="159"/>
      <c r="G118" s="159"/>
      <c r="H118" s="159"/>
      <c r="I118" s="159"/>
      <c r="J118" s="160">
        <f>J361</f>
        <v>0</v>
      </c>
      <c r="K118" s="157"/>
      <c r="L118" s="161"/>
    </row>
    <row r="119" spans="1:31" s="10" customFormat="1" ht="19.899999999999999" hidden="1" customHeight="1">
      <c r="B119" s="156"/>
      <c r="C119" s="157"/>
      <c r="D119" s="158" t="s">
        <v>133</v>
      </c>
      <c r="E119" s="159"/>
      <c r="F119" s="159"/>
      <c r="G119" s="159"/>
      <c r="H119" s="159"/>
      <c r="I119" s="159"/>
      <c r="J119" s="160">
        <f>J367</f>
        <v>0</v>
      </c>
      <c r="K119" s="157"/>
      <c r="L119" s="161"/>
    </row>
    <row r="120" spans="1:31" s="9" customFormat="1" ht="24.95" hidden="1" customHeight="1">
      <c r="B120" s="150"/>
      <c r="C120" s="151"/>
      <c r="D120" s="152" t="s">
        <v>134</v>
      </c>
      <c r="E120" s="153"/>
      <c r="F120" s="153"/>
      <c r="G120" s="153"/>
      <c r="H120" s="153"/>
      <c r="I120" s="153"/>
      <c r="J120" s="154">
        <f>J370</f>
        <v>0</v>
      </c>
      <c r="K120" s="151"/>
      <c r="L120" s="155"/>
    </row>
    <row r="121" spans="1:31" s="9" customFormat="1" ht="24.95" hidden="1" customHeight="1">
      <c r="B121" s="150"/>
      <c r="C121" s="151"/>
      <c r="D121" s="152" t="s">
        <v>135</v>
      </c>
      <c r="E121" s="153"/>
      <c r="F121" s="153"/>
      <c r="G121" s="153"/>
      <c r="H121" s="153"/>
      <c r="I121" s="153"/>
      <c r="J121" s="154">
        <f>J373</f>
        <v>0</v>
      </c>
      <c r="K121" s="151"/>
      <c r="L121" s="155"/>
    </row>
    <row r="122" spans="1:31" s="2" customFormat="1" ht="21.75" hidden="1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49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6.95" hidden="1" customHeight="1">
      <c r="A123" s="31"/>
      <c r="B123" s="52"/>
      <c r="C123" s="53"/>
      <c r="D123" s="53"/>
      <c r="E123" s="53"/>
      <c r="F123" s="53"/>
      <c r="G123" s="53"/>
      <c r="H123" s="53"/>
      <c r="I123" s="53"/>
      <c r="J123" s="53"/>
      <c r="K123" s="53"/>
      <c r="L123" s="49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ht="11.25" hidden="1"/>
    <row r="125" spans="1:31" ht="11.25" hidden="1"/>
    <row r="126" spans="1:31" ht="11.25" hidden="1"/>
    <row r="127" spans="1:31" s="2" customFormat="1" ht="6.95" customHeight="1">
      <c r="A127" s="31"/>
      <c r="B127" s="54"/>
      <c r="C127" s="55"/>
      <c r="D127" s="55"/>
      <c r="E127" s="55"/>
      <c r="F127" s="55"/>
      <c r="G127" s="55"/>
      <c r="H127" s="55"/>
      <c r="I127" s="55"/>
      <c r="J127" s="55"/>
      <c r="K127" s="55"/>
      <c r="L127" s="49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24.95" customHeight="1">
      <c r="A128" s="31"/>
      <c r="B128" s="32"/>
      <c r="C128" s="20" t="s">
        <v>136</v>
      </c>
      <c r="D128" s="33"/>
      <c r="E128" s="33"/>
      <c r="F128" s="33"/>
      <c r="G128" s="33"/>
      <c r="H128" s="33"/>
      <c r="I128" s="33"/>
      <c r="J128" s="33"/>
      <c r="K128" s="33"/>
      <c r="L128" s="49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6.95" customHeight="1">
      <c r="A129" s="31"/>
      <c r="B129" s="32"/>
      <c r="C129" s="33"/>
      <c r="D129" s="33"/>
      <c r="E129" s="33"/>
      <c r="F129" s="33"/>
      <c r="G129" s="33"/>
      <c r="H129" s="33"/>
      <c r="I129" s="33"/>
      <c r="J129" s="33"/>
      <c r="K129" s="33"/>
      <c r="L129" s="49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2" customHeight="1">
      <c r="A130" s="31"/>
      <c r="B130" s="32"/>
      <c r="C130" s="26" t="s">
        <v>15</v>
      </c>
      <c r="D130" s="33"/>
      <c r="E130" s="33"/>
      <c r="F130" s="33"/>
      <c r="G130" s="33"/>
      <c r="H130" s="33"/>
      <c r="I130" s="33"/>
      <c r="J130" s="33"/>
      <c r="K130" s="33"/>
      <c r="L130" s="49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6.5" customHeight="1">
      <c r="A131" s="31"/>
      <c r="B131" s="32"/>
      <c r="C131" s="33"/>
      <c r="D131" s="33"/>
      <c r="E131" s="271" t="str">
        <f>E7</f>
        <v>Fedákov mlyn</v>
      </c>
      <c r="F131" s="272"/>
      <c r="G131" s="272"/>
      <c r="H131" s="272"/>
      <c r="I131" s="33"/>
      <c r="J131" s="33"/>
      <c r="K131" s="33"/>
      <c r="L131" s="49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2" customHeight="1">
      <c r="A132" s="31"/>
      <c r="B132" s="32"/>
      <c r="C132" s="26" t="s">
        <v>104</v>
      </c>
      <c r="D132" s="33"/>
      <c r="E132" s="33"/>
      <c r="F132" s="33"/>
      <c r="G132" s="33"/>
      <c r="H132" s="33"/>
      <c r="I132" s="33"/>
      <c r="J132" s="33"/>
      <c r="K132" s="33"/>
      <c r="L132" s="49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16.5" customHeight="1">
      <c r="A133" s="31"/>
      <c r="B133" s="32"/>
      <c r="C133" s="33"/>
      <c r="D133" s="33"/>
      <c r="E133" s="223" t="str">
        <f>E9</f>
        <v>01 - Stavebná časť</v>
      </c>
      <c r="F133" s="273"/>
      <c r="G133" s="273"/>
      <c r="H133" s="273"/>
      <c r="I133" s="33"/>
      <c r="J133" s="33"/>
      <c r="K133" s="33"/>
      <c r="L133" s="49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2" customFormat="1" ht="6.95" customHeight="1">
      <c r="A134" s="31"/>
      <c r="B134" s="32"/>
      <c r="C134" s="33"/>
      <c r="D134" s="33"/>
      <c r="E134" s="33"/>
      <c r="F134" s="33"/>
      <c r="G134" s="33"/>
      <c r="H134" s="33"/>
      <c r="I134" s="33"/>
      <c r="J134" s="33"/>
      <c r="K134" s="33"/>
      <c r="L134" s="49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5" s="2" customFormat="1" ht="12" customHeight="1">
      <c r="A135" s="31"/>
      <c r="B135" s="32"/>
      <c r="C135" s="26" t="s">
        <v>19</v>
      </c>
      <c r="D135" s="33"/>
      <c r="E135" s="33"/>
      <c r="F135" s="24" t="str">
        <f>F12</f>
        <v xml:space="preserve"> </v>
      </c>
      <c r="G135" s="33"/>
      <c r="H135" s="33"/>
      <c r="I135" s="26" t="s">
        <v>21</v>
      </c>
      <c r="J135" s="64" t="str">
        <f>IF(J12="","",J12)</f>
        <v>17. 9. 2024</v>
      </c>
      <c r="K135" s="33"/>
      <c r="L135" s="49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5" s="2" customFormat="1" ht="6.95" customHeight="1">
      <c r="A136" s="31"/>
      <c r="B136" s="32"/>
      <c r="C136" s="33"/>
      <c r="D136" s="33"/>
      <c r="E136" s="33"/>
      <c r="F136" s="33"/>
      <c r="G136" s="33"/>
      <c r="H136" s="33"/>
      <c r="I136" s="33"/>
      <c r="J136" s="33"/>
      <c r="K136" s="33"/>
      <c r="L136" s="49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65" s="2" customFormat="1" ht="15.2" customHeight="1">
      <c r="A137" s="31"/>
      <c r="B137" s="32"/>
      <c r="C137" s="26" t="s">
        <v>23</v>
      </c>
      <c r="D137" s="33"/>
      <c r="E137" s="33"/>
      <c r="F137" s="24" t="str">
        <f>E15</f>
        <v xml:space="preserve"> </v>
      </c>
      <c r="G137" s="33"/>
      <c r="H137" s="33"/>
      <c r="I137" s="26" t="s">
        <v>28</v>
      </c>
      <c r="J137" s="29" t="str">
        <f>E21</f>
        <v xml:space="preserve"> </v>
      </c>
      <c r="K137" s="33"/>
      <c r="L137" s="49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  <row r="138" spans="1:65" s="2" customFormat="1" ht="15.2" customHeight="1">
      <c r="A138" s="31"/>
      <c r="B138" s="32"/>
      <c r="C138" s="26" t="s">
        <v>26</v>
      </c>
      <c r="D138" s="33"/>
      <c r="E138" s="33"/>
      <c r="F138" s="24" t="str">
        <f>IF(E18="","",E18)</f>
        <v>Vyplň údaj</v>
      </c>
      <c r="G138" s="33"/>
      <c r="H138" s="33"/>
      <c r="I138" s="26" t="s">
        <v>30</v>
      </c>
      <c r="J138" s="29" t="str">
        <f>E24</f>
        <v xml:space="preserve"> </v>
      </c>
      <c r="K138" s="33"/>
      <c r="L138" s="49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  <row r="139" spans="1:65" s="2" customFormat="1" ht="10.35" customHeight="1">
      <c r="A139" s="31"/>
      <c r="B139" s="32"/>
      <c r="C139" s="33"/>
      <c r="D139" s="33"/>
      <c r="E139" s="33"/>
      <c r="F139" s="33"/>
      <c r="G139" s="33"/>
      <c r="H139" s="33"/>
      <c r="I139" s="33"/>
      <c r="J139" s="33"/>
      <c r="K139" s="33"/>
      <c r="L139" s="49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</row>
    <row r="140" spans="1:65" s="11" customFormat="1" ht="29.25" customHeight="1">
      <c r="A140" s="162"/>
      <c r="B140" s="163"/>
      <c r="C140" s="164" t="s">
        <v>137</v>
      </c>
      <c r="D140" s="165" t="s">
        <v>57</v>
      </c>
      <c r="E140" s="165" t="s">
        <v>53</v>
      </c>
      <c r="F140" s="165" t="s">
        <v>54</v>
      </c>
      <c r="G140" s="165" t="s">
        <v>138</v>
      </c>
      <c r="H140" s="165" t="s">
        <v>139</v>
      </c>
      <c r="I140" s="165" t="s">
        <v>140</v>
      </c>
      <c r="J140" s="166" t="s">
        <v>108</v>
      </c>
      <c r="K140" s="167" t="s">
        <v>141</v>
      </c>
      <c r="L140" s="168"/>
      <c r="M140" s="73" t="s">
        <v>1</v>
      </c>
      <c r="N140" s="74" t="s">
        <v>36</v>
      </c>
      <c r="O140" s="74" t="s">
        <v>142</v>
      </c>
      <c r="P140" s="74" t="s">
        <v>143</v>
      </c>
      <c r="Q140" s="74" t="s">
        <v>144</v>
      </c>
      <c r="R140" s="74" t="s">
        <v>145</v>
      </c>
      <c r="S140" s="74" t="s">
        <v>146</v>
      </c>
      <c r="T140" s="75" t="s">
        <v>147</v>
      </c>
      <c r="U140" s="162"/>
      <c r="V140" s="162"/>
      <c r="W140" s="162"/>
      <c r="X140" s="162"/>
      <c r="Y140" s="162"/>
      <c r="Z140" s="162"/>
      <c r="AA140" s="162"/>
      <c r="AB140" s="162"/>
      <c r="AC140" s="162"/>
      <c r="AD140" s="162"/>
      <c r="AE140" s="162"/>
    </row>
    <row r="141" spans="1:65" s="2" customFormat="1" ht="22.9" customHeight="1">
      <c r="A141" s="31"/>
      <c r="B141" s="32"/>
      <c r="C141" s="80" t="s">
        <v>109</v>
      </c>
      <c r="D141" s="33"/>
      <c r="E141" s="33"/>
      <c r="F141" s="33"/>
      <c r="G141" s="33"/>
      <c r="H141" s="33"/>
      <c r="I141" s="33"/>
      <c r="J141" s="169">
        <f>BK141</f>
        <v>0</v>
      </c>
      <c r="K141" s="33"/>
      <c r="L141" s="36"/>
      <c r="M141" s="76"/>
      <c r="N141" s="170"/>
      <c r="O141" s="77"/>
      <c r="P141" s="171">
        <f>P142+P234+P370+P373</f>
        <v>0</v>
      </c>
      <c r="Q141" s="77"/>
      <c r="R141" s="171">
        <f>R142+R234+R370+R373</f>
        <v>87.579536661207001</v>
      </c>
      <c r="S141" s="77"/>
      <c r="T141" s="172">
        <f>T142+T234+T370+T373</f>
        <v>42.384913099999999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T141" s="14" t="s">
        <v>71</v>
      </c>
      <c r="AU141" s="14" t="s">
        <v>110</v>
      </c>
      <c r="BK141" s="173">
        <f>BK142+BK234+BK370+BK373</f>
        <v>0</v>
      </c>
    </row>
    <row r="142" spans="1:65" s="12" customFormat="1" ht="25.9" customHeight="1">
      <c r="B142" s="174"/>
      <c r="C142" s="175"/>
      <c r="D142" s="176" t="s">
        <v>71</v>
      </c>
      <c r="E142" s="177" t="s">
        <v>148</v>
      </c>
      <c r="F142" s="177" t="s">
        <v>149</v>
      </c>
      <c r="G142" s="175"/>
      <c r="H142" s="175"/>
      <c r="I142" s="178"/>
      <c r="J142" s="179">
        <f>BK142</f>
        <v>0</v>
      </c>
      <c r="K142" s="175"/>
      <c r="L142" s="180"/>
      <c r="M142" s="181"/>
      <c r="N142" s="182"/>
      <c r="O142" s="182"/>
      <c r="P142" s="183">
        <f>P143+P154+P167+P176+P181+P207</f>
        <v>0</v>
      </c>
      <c r="Q142" s="182"/>
      <c r="R142" s="183">
        <f>R143+R154+R167+R176+R181+R207</f>
        <v>70.544545626602002</v>
      </c>
      <c r="S142" s="182"/>
      <c r="T142" s="184">
        <f>T143+T154+T167+T176+T181+T207</f>
        <v>36.031649999999999</v>
      </c>
      <c r="AR142" s="185" t="s">
        <v>80</v>
      </c>
      <c r="AT142" s="186" t="s">
        <v>71</v>
      </c>
      <c r="AU142" s="186" t="s">
        <v>72</v>
      </c>
      <c r="AY142" s="185" t="s">
        <v>150</v>
      </c>
      <c r="BK142" s="187">
        <f>BK143+BK154+BK167+BK176+BK181+BK207</f>
        <v>0</v>
      </c>
    </row>
    <row r="143" spans="1:65" s="12" customFormat="1" ht="22.9" customHeight="1">
      <c r="B143" s="174"/>
      <c r="C143" s="175"/>
      <c r="D143" s="176" t="s">
        <v>71</v>
      </c>
      <c r="E143" s="188" t="s">
        <v>80</v>
      </c>
      <c r="F143" s="188" t="s">
        <v>151</v>
      </c>
      <c r="G143" s="175"/>
      <c r="H143" s="175"/>
      <c r="I143" s="178"/>
      <c r="J143" s="189">
        <f>BK143</f>
        <v>0</v>
      </c>
      <c r="K143" s="175"/>
      <c r="L143" s="180"/>
      <c r="M143" s="181"/>
      <c r="N143" s="182"/>
      <c r="O143" s="182"/>
      <c r="P143" s="183">
        <f>SUM(P144:P153)</f>
        <v>0</v>
      </c>
      <c r="Q143" s="182"/>
      <c r="R143" s="183">
        <f>SUM(R144:R153)</f>
        <v>0</v>
      </c>
      <c r="S143" s="182"/>
      <c r="T143" s="184">
        <f>SUM(T144:T153)</f>
        <v>0</v>
      </c>
      <c r="AR143" s="185" t="s">
        <v>80</v>
      </c>
      <c r="AT143" s="186" t="s">
        <v>71</v>
      </c>
      <c r="AU143" s="186" t="s">
        <v>80</v>
      </c>
      <c r="AY143" s="185" t="s">
        <v>150</v>
      </c>
      <c r="BK143" s="187">
        <f>SUM(BK144:BK153)</f>
        <v>0</v>
      </c>
    </row>
    <row r="144" spans="1:65" s="2" customFormat="1" ht="21.75" customHeight="1">
      <c r="A144" s="31"/>
      <c r="B144" s="32"/>
      <c r="C144" s="190" t="s">
        <v>80</v>
      </c>
      <c r="D144" s="190" t="s">
        <v>152</v>
      </c>
      <c r="E144" s="191" t="s">
        <v>153</v>
      </c>
      <c r="F144" s="192" t="s">
        <v>154</v>
      </c>
      <c r="G144" s="193" t="s">
        <v>155</v>
      </c>
      <c r="H144" s="194">
        <v>6.6719999999999997</v>
      </c>
      <c r="I144" s="195"/>
      <c r="J144" s="196">
        <f t="shared" ref="J144:J153" si="0">ROUND(I144*H144,2)</f>
        <v>0</v>
      </c>
      <c r="K144" s="197"/>
      <c r="L144" s="36"/>
      <c r="M144" s="198" t="s">
        <v>1</v>
      </c>
      <c r="N144" s="199" t="s">
        <v>38</v>
      </c>
      <c r="O144" s="69"/>
      <c r="P144" s="200">
        <f t="shared" ref="P144:P153" si="1">O144*H144</f>
        <v>0</v>
      </c>
      <c r="Q144" s="200">
        <v>0</v>
      </c>
      <c r="R144" s="200">
        <f t="shared" ref="R144:R153" si="2">Q144*H144</f>
        <v>0</v>
      </c>
      <c r="S144" s="200">
        <v>0</v>
      </c>
      <c r="T144" s="201">
        <f t="shared" ref="T144:T153" si="3"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2" t="s">
        <v>156</v>
      </c>
      <c r="AT144" s="202" t="s">
        <v>152</v>
      </c>
      <c r="AU144" s="202" t="s">
        <v>157</v>
      </c>
      <c r="AY144" s="14" t="s">
        <v>150</v>
      </c>
      <c r="BE144" s="203">
        <f t="shared" ref="BE144:BE153" si="4">IF(N144="základná",J144,0)</f>
        <v>0</v>
      </c>
      <c r="BF144" s="203">
        <f t="shared" ref="BF144:BF153" si="5">IF(N144="znížená",J144,0)</f>
        <v>0</v>
      </c>
      <c r="BG144" s="203">
        <f t="shared" ref="BG144:BG153" si="6">IF(N144="zákl. prenesená",J144,0)</f>
        <v>0</v>
      </c>
      <c r="BH144" s="203">
        <f t="shared" ref="BH144:BH153" si="7">IF(N144="zníž. prenesená",J144,0)</f>
        <v>0</v>
      </c>
      <c r="BI144" s="203">
        <f t="shared" ref="BI144:BI153" si="8">IF(N144="nulová",J144,0)</f>
        <v>0</v>
      </c>
      <c r="BJ144" s="14" t="s">
        <v>157</v>
      </c>
      <c r="BK144" s="203">
        <f t="shared" ref="BK144:BK153" si="9">ROUND(I144*H144,2)</f>
        <v>0</v>
      </c>
      <c r="BL144" s="14" t="s">
        <v>156</v>
      </c>
      <c r="BM144" s="202" t="s">
        <v>157</v>
      </c>
    </row>
    <row r="145" spans="1:65" s="2" customFormat="1" ht="24.2" customHeight="1">
      <c r="A145" s="31"/>
      <c r="B145" s="32"/>
      <c r="C145" s="190" t="s">
        <v>157</v>
      </c>
      <c r="D145" s="190" t="s">
        <v>152</v>
      </c>
      <c r="E145" s="191" t="s">
        <v>158</v>
      </c>
      <c r="F145" s="192" t="s">
        <v>159</v>
      </c>
      <c r="G145" s="193" t="s">
        <v>155</v>
      </c>
      <c r="H145" s="194">
        <v>6.6719999999999997</v>
      </c>
      <c r="I145" s="195"/>
      <c r="J145" s="196">
        <f t="shared" si="0"/>
        <v>0</v>
      </c>
      <c r="K145" s="197"/>
      <c r="L145" s="36"/>
      <c r="M145" s="198" t="s">
        <v>1</v>
      </c>
      <c r="N145" s="199" t="s">
        <v>38</v>
      </c>
      <c r="O145" s="69"/>
      <c r="P145" s="200">
        <f t="shared" si="1"/>
        <v>0</v>
      </c>
      <c r="Q145" s="200">
        <v>0</v>
      </c>
      <c r="R145" s="200">
        <f t="shared" si="2"/>
        <v>0</v>
      </c>
      <c r="S145" s="200">
        <v>0</v>
      </c>
      <c r="T145" s="201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2" t="s">
        <v>156</v>
      </c>
      <c r="AT145" s="202" t="s">
        <v>152</v>
      </c>
      <c r="AU145" s="202" t="s">
        <v>157</v>
      </c>
      <c r="AY145" s="14" t="s">
        <v>150</v>
      </c>
      <c r="BE145" s="203">
        <f t="shared" si="4"/>
        <v>0</v>
      </c>
      <c r="BF145" s="203">
        <f t="shared" si="5"/>
        <v>0</v>
      </c>
      <c r="BG145" s="203">
        <f t="shared" si="6"/>
        <v>0</v>
      </c>
      <c r="BH145" s="203">
        <f t="shared" si="7"/>
        <v>0</v>
      </c>
      <c r="BI145" s="203">
        <f t="shared" si="8"/>
        <v>0</v>
      </c>
      <c r="BJ145" s="14" t="s">
        <v>157</v>
      </c>
      <c r="BK145" s="203">
        <f t="shared" si="9"/>
        <v>0</v>
      </c>
      <c r="BL145" s="14" t="s">
        <v>156</v>
      </c>
      <c r="BM145" s="202" t="s">
        <v>156</v>
      </c>
    </row>
    <row r="146" spans="1:65" s="2" customFormat="1" ht="21.75" customHeight="1">
      <c r="A146" s="31"/>
      <c r="B146" s="32"/>
      <c r="C146" s="190" t="s">
        <v>160</v>
      </c>
      <c r="D146" s="190" t="s">
        <v>152</v>
      </c>
      <c r="E146" s="191" t="s">
        <v>161</v>
      </c>
      <c r="F146" s="192" t="s">
        <v>162</v>
      </c>
      <c r="G146" s="193" t="s">
        <v>155</v>
      </c>
      <c r="H146" s="194">
        <v>5.55</v>
      </c>
      <c r="I146" s="195"/>
      <c r="J146" s="196">
        <f t="shared" si="0"/>
        <v>0</v>
      </c>
      <c r="K146" s="197"/>
      <c r="L146" s="36"/>
      <c r="M146" s="198" t="s">
        <v>1</v>
      </c>
      <c r="N146" s="199" t="s">
        <v>38</v>
      </c>
      <c r="O146" s="69"/>
      <c r="P146" s="200">
        <f t="shared" si="1"/>
        <v>0</v>
      </c>
      <c r="Q146" s="200">
        <v>0</v>
      </c>
      <c r="R146" s="200">
        <f t="shared" si="2"/>
        <v>0</v>
      </c>
      <c r="S146" s="200">
        <v>0</v>
      </c>
      <c r="T146" s="201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2" t="s">
        <v>156</v>
      </c>
      <c r="AT146" s="202" t="s">
        <v>152</v>
      </c>
      <c r="AU146" s="202" t="s">
        <v>157</v>
      </c>
      <c r="AY146" s="14" t="s">
        <v>150</v>
      </c>
      <c r="BE146" s="203">
        <f t="shared" si="4"/>
        <v>0</v>
      </c>
      <c r="BF146" s="203">
        <f t="shared" si="5"/>
        <v>0</v>
      </c>
      <c r="BG146" s="203">
        <f t="shared" si="6"/>
        <v>0</v>
      </c>
      <c r="BH146" s="203">
        <f t="shared" si="7"/>
        <v>0</v>
      </c>
      <c r="BI146" s="203">
        <f t="shared" si="8"/>
        <v>0</v>
      </c>
      <c r="BJ146" s="14" t="s">
        <v>157</v>
      </c>
      <c r="BK146" s="203">
        <f t="shared" si="9"/>
        <v>0</v>
      </c>
      <c r="BL146" s="14" t="s">
        <v>156</v>
      </c>
      <c r="BM146" s="202" t="s">
        <v>163</v>
      </c>
    </row>
    <row r="147" spans="1:65" s="2" customFormat="1" ht="24.2" customHeight="1">
      <c r="A147" s="31"/>
      <c r="B147" s="32"/>
      <c r="C147" s="190" t="s">
        <v>156</v>
      </c>
      <c r="D147" s="190" t="s">
        <v>152</v>
      </c>
      <c r="E147" s="191" t="s">
        <v>164</v>
      </c>
      <c r="F147" s="192" t="s">
        <v>165</v>
      </c>
      <c r="G147" s="193" t="s">
        <v>155</v>
      </c>
      <c r="H147" s="194">
        <v>5.55</v>
      </c>
      <c r="I147" s="195"/>
      <c r="J147" s="196">
        <f t="shared" si="0"/>
        <v>0</v>
      </c>
      <c r="K147" s="197"/>
      <c r="L147" s="36"/>
      <c r="M147" s="198" t="s">
        <v>1</v>
      </c>
      <c r="N147" s="199" t="s">
        <v>38</v>
      </c>
      <c r="O147" s="69"/>
      <c r="P147" s="200">
        <f t="shared" si="1"/>
        <v>0</v>
      </c>
      <c r="Q147" s="200">
        <v>0</v>
      </c>
      <c r="R147" s="200">
        <f t="shared" si="2"/>
        <v>0</v>
      </c>
      <c r="S147" s="200">
        <v>0</v>
      </c>
      <c r="T147" s="201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2" t="s">
        <v>156</v>
      </c>
      <c r="AT147" s="202" t="s">
        <v>152</v>
      </c>
      <c r="AU147" s="202" t="s">
        <v>157</v>
      </c>
      <c r="AY147" s="14" t="s">
        <v>150</v>
      </c>
      <c r="BE147" s="203">
        <f t="shared" si="4"/>
        <v>0</v>
      </c>
      <c r="BF147" s="203">
        <f t="shared" si="5"/>
        <v>0</v>
      </c>
      <c r="BG147" s="203">
        <f t="shared" si="6"/>
        <v>0</v>
      </c>
      <c r="BH147" s="203">
        <f t="shared" si="7"/>
        <v>0</v>
      </c>
      <c r="BI147" s="203">
        <f t="shared" si="8"/>
        <v>0</v>
      </c>
      <c r="BJ147" s="14" t="s">
        <v>157</v>
      </c>
      <c r="BK147" s="203">
        <f t="shared" si="9"/>
        <v>0</v>
      </c>
      <c r="BL147" s="14" t="s">
        <v>156</v>
      </c>
      <c r="BM147" s="202" t="s">
        <v>166</v>
      </c>
    </row>
    <row r="148" spans="1:65" s="2" customFormat="1" ht="24.2" customHeight="1">
      <c r="A148" s="31"/>
      <c r="B148" s="32"/>
      <c r="C148" s="190" t="s">
        <v>167</v>
      </c>
      <c r="D148" s="190" t="s">
        <v>152</v>
      </c>
      <c r="E148" s="191" t="s">
        <v>168</v>
      </c>
      <c r="F148" s="192" t="s">
        <v>169</v>
      </c>
      <c r="G148" s="193" t="s">
        <v>155</v>
      </c>
      <c r="H148" s="194">
        <v>6.6719999999999997</v>
      </c>
      <c r="I148" s="195"/>
      <c r="J148" s="196">
        <f t="shared" si="0"/>
        <v>0</v>
      </c>
      <c r="K148" s="197"/>
      <c r="L148" s="36"/>
      <c r="M148" s="198" t="s">
        <v>1</v>
      </c>
      <c r="N148" s="199" t="s">
        <v>38</v>
      </c>
      <c r="O148" s="69"/>
      <c r="P148" s="200">
        <f t="shared" si="1"/>
        <v>0</v>
      </c>
      <c r="Q148" s="200">
        <v>0</v>
      </c>
      <c r="R148" s="200">
        <f t="shared" si="2"/>
        <v>0</v>
      </c>
      <c r="S148" s="200">
        <v>0</v>
      </c>
      <c r="T148" s="201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2" t="s">
        <v>156</v>
      </c>
      <c r="AT148" s="202" t="s">
        <v>152</v>
      </c>
      <c r="AU148" s="202" t="s">
        <v>157</v>
      </c>
      <c r="AY148" s="14" t="s">
        <v>150</v>
      </c>
      <c r="BE148" s="203">
        <f t="shared" si="4"/>
        <v>0</v>
      </c>
      <c r="BF148" s="203">
        <f t="shared" si="5"/>
        <v>0</v>
      </c>
      <c r="BG148" s="203">
        <f t="shared" si="6"/>
        <v>0</v>
      </c>
      <c r="BH148" s="203">
        <f t="shared" si="7"/>
        <v>0</v>
      </c>
      <c r="BI148" s="203">
        <f t="shared" si="8"/>
        <v>0</v>
      </c>
      <c r="BJ148" s="14" t="s">
        <v>157</v>
      </c>
      <c r="BK148" s="203">
        <f t="shared" si="9"/>
        <v>0</v>
      </c>
      <c r="BL148" s="14" t="s">
        <v>156</v>
      </c>
      <c r="BM148" s="202" t="s">
        <v>170</v>
      </c>
    </row>
    <row r="149" spans="1:65" s="2" customFormat="1" ht="37.9" customHeight="1">
      <c r="A149" s="31"/>
      <c r="B149" s="32"/>
      <c r="C149" s="190" t="s">
        <v>163</v>
      </c>
      <c r="D149" s="190" t="s">
        <v>152</v>
      </c>
      <c r="E149" s="191" t="s">
        <v>171</v>
      </c>
      <c r="F149" s="192" t="s">
        <v>172</v>
      </c>
      <c r="G149" s="193" t="s">
        <v>155</v>
      </c>
      <c r="H149" s="194">
        <v>12.222</v>
      </c>
      <c r="I149" s="195"/>
      <c r="J149" s="196">
        <f t="shared" si="0"/>
        <v>0</v>
      </c>
      <c r="K149" s="197"/>
      <c r="L149" s="36"/>
      <c r="M149" s="198" t="s">
        <v>1</v>
      </c>
      <c r="N149" s="199" t="s">
        <v>38</v>
      </c>
      <c r="O149" s="69"/>
      <c r="P149" s="200">
        <f t="shared" si="1"/>
        <v>0</v>
      </c>
      <c r="Q149" s="200">
        <v>0</v>
      </c>
      <c r="R149" s="200">
        <f t="shared" si="2"/>
        <v>0</v>
      </c>
      <c r="S149" s="200">
        <v>0</v>
      </c>
      <c r="T149" s="201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2" t="s">
        <v>156</v>
      </c>
      <c r="AT149" s="202" t="s">
        <v>152</v>
      </c>
      <c r="AU149" s="202" t="s">
        <v>157</v>
      </c>
      <c r="AY149" s="14" t="s">
        <v>150</v>
      </c>
      <c r="BE149" s="203">
        <f t="shared" si="4"/>
        <v>0</v>
      </c>
      <c r="BF149" s="203">
        <f t="shared" si="5"/>
        <v>0</v>
      </c>
      <c r="BG149" s="203">
        <f t="shared" si="6"/>
        <v>0</v>
      </c>
      <c r="BH149" s="203">
        <f t="shared" si="7"/>
        <v>0</v>
      </c>
      <c r="BI149" s="203">
        <f t="shared" si="8"/>
        <v>0</v>
      </c>
      <c r="BJ149" s="14" t="s">
        <v>157</v>
      </c>
      <c r="BK149" s="203">
        <f t="shared" si="9"/>
        <v>0</v>
      </c>
      <c r="BL149" s="14" t="s">
        <v>156</v>
      </c>
      <c r="BM149" s="202" t="s">
        <v>173</v>
      </c>
    </row>
    <row r="150" spans="1:65" s="2" customFormat="1" ht="37.9" customHeight="1">
      <c r="A150" s="31"/>
      <c r="B150" s="32"/>
      <c r="C150" s="190" t="s">
        <v>174</v>
      </c>
      <c r="D150" s="190" t="s">
        <v>152</v>
      </c>
      <c r="E150" s="191" t="s">
        <v>175</v>
      </c>
      <c r="F150" s="192" t="s">
        <v>176</v>
      </c>
      <c r="G150" s="193" t="s">
        <v>155</v>
      </c>
      <c r="H150" s="194">
        <v>61.11</v>
      </c>
      <c r="I150" s="195"/>
      <c r="J150" s="196">
        <f t="shared" si="0"/>
        <v>0</v>
      </c>
      <c r="K150" s="197"/>
      <c r="L150" s="36"/>
      <c r="M150" s="198" t="s">
        <v>1</v>
      </c>
      <c r="N150" s="199" t="s">
        <v>38</v>
      </c>
      <c r="O150" s="69"/>
      <c r="P150" s="200">
        <f t="shared" si="1"/>
        <v>0</v>
      </c>
      <c r="Q150" s="200">
        <v>0</v>
      </c>
      <c r="R150" s="200">
        <f t="shared" si="2"/>
        <v>0</v>
      </c>
      <c r="S150" s="200">
        <v>0</v>
      </c>
      <c r="T150" s="201">
        <f t="shared" si="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2" t="s">
        <v>156</v>
      </c>
      <c r="AT150" s="202" t="s">
        <v>152</v>
      </c>
      <c r="AU150" s="202" t="s">
        <v>157</v>
      </c>
      <c r="AY150" s="14" t="s">
        <v>150</v>
      </c>
      <c r="BE150" s="203">
        <f t="shared" si="4"/>
        <v>0</v>
      </c>
      <c r="BF150" s="203">
        <f t="shared" si="5"/>
        <v>0</v>
      </c>
      <c r="BG150" s="203">
        <f t="shared" si="6"/>
        <v>0</v>
      </c>
      <c r="BH150" s="203">
        <f t="shared" si="7"/>
        <v>0</v>
      </c>
      <c r="BI150" s="203">
        <f t="shared" si="8"/>
        <v>0</v>
      </c>
      <c r="BJ150" s="14" t="s">
        <v>157</v>
      </c>
      <c r="BK150" s="203">
        <f t="shared" si="9"/>
        <v>0</v>
      </c>
      <c r="BL150" s="14" t="s">
        <v>156</v>
      </c>
      <c r="BM150" s="202" t="s">
        <v>177</v>
      </c>
    </row>
    <row r="151" spans="1:65" s="2" customFormat="1" ht="33" customHeight="1">
      <c r="A151" s="31"/>
      <c r="B151" s="32"/>
      <c r="C151" s="190" t="s">
        <v>166</v>
      </c>
      <c r="D151" s="190" t="s">
        <v>152</v>
      </c>
      <c r="E151" s="191" t="s">
        <v>178</v>
      </c>
      <c r="F151" s="192" t="s">
        <v>179</v>
      </c>
      <c r="G151" s="193" t="s">
        <v>155</v>
      </c>
      <c r="H151" s="194">
        <v>12.222</v>
      </c>
      <c r="I151" s="195"/>
      <c r="J151" s="196">
        <f t="shared" si="0"/>
        <v>0</v>
      </c>
      <c r="K151" s="197"/>
      <c r="L151" s="36"/>
      <c r="M151" s="198" t="s">
        <v>1</v>
      </c>
      <c r="N151" s="199" t="s">
        <v>38</v>
      </c>
      <c r="O151" s="69"/>
      <c r="P151" s="200">
        <f t="shared" si="1"/>
        <v>0</v>
      </c>
      <c r="Q151" s="200">
        <v>0</v>
      </c>
      <c r="R151" s="200">
        <f t="shared" si="2"/>
        <v>0</v>
      </c>
      <c r="S151" s="200">
        <v>0</v>
      </c>
      <c r="T151" s="201">
        <f t="shared" si="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2" t="s">
        <v>156</v>
      </c>
      <c r="AT151" s="202" t="s">
        <v>152</v>
      </c>
      <c r="AU151" s="202" t="s">
        <v>157</v>
      </c>
      <c r="AY151" s="14" t="s">
        <v>150</v>
      </c>
      <c r="BE151" s="203">
        <f t="shared" si="4"/>
        <v>0</v>
      </c>
      <c r="BF151" s="203">
        <f t="shared" si="5"/>
        <v>0</v>
      </c>
      <c r="BG151" s="203">
        <f t="shared" si="6"/>
        <v>0</v>
      </c>
      <c r="BH151" s="203">
        <f t="shared" si="7"/>
        <v>0</v>
      </c>
      <c r="BI151" s="203">
        <f t="shared" si="8"/>
        <v>0</v>
      </c>
      <c r="BJ151" s="14" t="s">
        <v>157</v>
      </c>
      <c r="BK151" s="203">
        <f t="shared" si="9"/>
        <v>0</v>
      </c>
      <c r="BL151" s="14" t="s">
        <v>156</v>
      </c>
      <c r="BM151" s="202" t="s">
        <v>180</v>
      </c>
    </row>
    <row r="152" spans="1:65" s="2" customFormat="1" ht="37.9" customHeight="1">
      <c r="A152" s="31"/>
      <c r="B152" s="32"/>
      <c r="C152" s="190" t="s">
        <v>181</v>
      </c>
      <c r="D152" s="190" t="s">
        <v>152</v>
      </c>
      <c r="E152" s="191" t="s">
        <v>182</v>
      </c>
      <c r="F152" s="192" t="s">
        <v>183</v>
      </c>
      <c r="G152" s="193" t="s">
        <v>155</v>
      </c>
      <c r="H152" s="194">
        <v>329.99400000000003</v>
      </c>
      <c r="I152" s="195"/>
      <c r="J152" s="196">
        <f t="shared" si="0"/>
        <v>0</v>
      </c>
      <c r="K152" s="197"/>
      <c r="L152" s="36"/>
      <c r="M152" s="198" t="s">
        <v>1</v>
      </c>
      <c r="N152" s="199" t="s">
        <v>38</v>
      </c>
      <c r="O152" s="69"/>
      <c r="P152" s="200">
        <f t="shared" si="1"/>
        <v>0</v>
      </c>
      <c r="Q152" s="200">
        <v>0</v>
      </c>
      <c r="R152" s="200">
        <f t="shared" si="2"/>
        <v>0</v>
      </c>
      <c r="S152" s="200">
        <v>0</v>
      </c>
      <c r="T152" s="201">
        <f t="shared" si="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2" t="s">
        <v>156</v>
      </c>
      <c r="AT152" s="202" t="s">
        <v>152</v>
      </c>
      <c r="AU152" s="202" t="s">
        <v>157</v>
      </c>
      <c r="AY152" s="14" t="s">
        <v>150</v>
      </c>
      <c r="BE152" s="203">
        <f t="shared" si="4"/>
        <v>0</v>
      </c>
      <c r="BF152" s="203">
        <f t="shared" si="5"/>
        <v>0</v>
      </c>
      <c r="BG152" s="203">
        <f t="shared" si="6"/>
        <v>0</v>
      </c>
      <c r="BH152" s="203">
        <f t="shared" si="7"/>
        <v>0</v>
      </c>
      <c r="BI152" s="203">
        <f t="shared" si="8"/>
        <v>0</v>
      </c>
      <c r="BJ152" s="14" t="s">
        <v>157</v>
      </c>
      <c r="BK152" s="203">
        <f t="shared" si="9"/>
        <v>0</v>
      </c>
      <c r="BL152" s="14" t="s">
        <v>156</v>
      </c>
      <c r="BM152" s="202" t="s">
        <v>184</v>
      </c>
    </row>
    <row r="153" spans="1:65" s="2" customFormat="1" ht="16.5" customHeight="1">
      <c r="A153" s="31"/>
      <c r="B153" s="32"/>
      <c r="C153" s="190" t="s">
        <v>170</v>
      </c>
      <c r="D153" s="190" t="s">
        <v>152</v>
      </c>
      <c r="E153" s="191" t="s">
        <v>185</v>
      </c>
      <c r="F153" s="192" t="s">
        <v>186</v>
      </c>
      <c r="G153" s="193" t="s">
        <v>155</v>
      </c>
      <c r="H153" s="194">
        <v>12.222</v>
      </c>
      <c r="I153" s="195"/>
      <c r="J153" s="196">
        <f t="shared" si="0"/>
        <v>0</v>
      </c>
      <c r="K153" s="197"/>
      <c r="L153" s="36"/>
      <c r="M153" s="198" t="s">
        <v>1</v>
      </c>
      <c r="N153" s="199" t="s">
        <v>38</v>
      </c>
      <c r="O153" s="69"/>
      <c r="P153" s="200">
        <f t="shared" si="1"/>
        <v>0</v>
      </c>
      <c r="Q153" s="200">
        <v>0</v>
      </c>
      <c r="R153" s="200">
        <f t="shared" si="2"/>
        <v>0</v>
      </c>
      <c r="S153" s="200">
        <v>0</v>
      </c>
      <c r="T153" s="201">
        <f t="shared" si="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2" t="s">
        <v>156</v>
      </c>
      <c r="AT153" s="202" t="s">
        <v>152</v>
      </c>
      <c r="AU153" s="202" t="s">
        <v>157</v>
      </c>
      <c r="AY153" s="14" t="s">
        <v>150</v>
      </c>
      <c r="BE153" s="203">
        <f t="shared" si="4"/>
        <v>0</v>
      </c>
      <c r="BF153" s="203">
        <f t="shared" si="5"/>
        <v>0</v>
      </c>
      <c r="BG153" s="203">
        <f t="shared" si="6"/>
        <v>0</v>
      </c>
      <c r="BH153" s="203">
        <f t="shared" si="7"/>
        <v>0</v>
      </c>
      <c r="BI153" s="203">
        <f t="shared" si="8"/>
        <v>0</v>
      </c>
      <c r="BJ153" s="14" t="s">
        <v>157</v>
      </c>
      <c r="BK153" s="203">
        <f t="shared" si="9"/>
        <v>0</v>
      </c>
      <c r="BL153" s="14" t="s">
        <v>156</v>
      </c>
      <c r="BM153" s="202" t="s">
        <v>7</v>
      </c>
    </row>
    <row r="154" spans="1:65" s="12" customFormat="1" ht="22.9" customHeight="1">
      <c r="B154" s="174"/>
      <c r="C154" s="175"/>
      <c r="D154" s="176" t="s">
        <v>71</v>
      </c>
      <c r="E154" s="188" t="s">
        <v>157</v>
      </c>
      <c r="F154" s="188" t="s">
        <v>187</v>
      </c>
      <c r="G154" s="175"/>
      <c r="H154" s="175"/>
      <c r="I154" s="178"/>
      <c r="J154" s="189">
        <f>BK154</f>
        <v>0</v>
      </c>
      <c r="K154" s="175"/>
      <c r="L154" s="180"/>
      <c r="M154" s="181"/>
      <c r="N154" s="182"/>
      <c r="O154" s="182"/>
      <c r="P154" s="183">
        <f>SUM(P155:P166)</f>
        <v>0</v>
      </c>
      <c r="Q154" s="182"/>
      <c r="R154" s="183">
        <f>SUM(R155:R166)</f>
        <v>41.053022340161995</v>
      </c>
      <c r="S154" s="182"/>
      <c r="T154" s="184">
        <f>SUM(T155:T166)</f>
        <v>0</v>
      </c>
      <c r="AR154" s="185" t="s">
        <v>80</v>
      </c>
      <c r="AT154" s="186" t="s">
        <v>71</v>
      </c>
      <c r="AU154" s="186" t="s">
        <v>80</v>
      </c>
      <c r="AY154" s="185" t="s">
        <v>150</v>
      </c>
      <c r="BK154" s="187">
        <f>SUM(BK155:BK166)</f>
        <v>0</v>
      </c>
    </row>
    <row r="155" spans="1:65" s="2" customFormat="1" ht="24.2" customHeight="1">
      <c r="A155" s="31"/>
      <c r="B155" s="32"/>
      <c r="C155" s="190" t="s">
        <v>188</v>
      </c>
      <c r="D155" s="190" t="s">
        <v>152</v>
      </c>
      <c r="E155" s="191" t="s">
        <v>189</v>
      </c>
      <c r="F155" s="192" t="s">
        <v>190</v>
      </c>
      <c r="G155" s="193" t="s">
        <v>155</v>
      </c>
      <c r="H155" s="194">
        <v>1.1439999999999999</v>
      </c>
      <c r="I155" s="195"/>
      <c r="J155" s="196">
        <f t="shared" ref="J155:J166" si="10">ROUND(I155*H155,2)</f>
        <v>0</v>
      </c>
      <c r="K155" s="197"/>
      <c r="L155" s="36"/>
      <c r="M155" s="198" t="s">
        <v>1</v>
      </c>
      <c r="N155" s="199" t="s">
        <v>38</v>
      </c>
      <c r="O155" s="69"/>
      <c r="P155" s="200">
        <f t="shared" ref="P155:P166" si="11">O155*H155</f>
        <v>0</v>
      </c>
      <c r="Q155" s="200">
        <v>2.0699999999999998</v>
      </c>
      <c r="R155" s="200">
        <f t="shared" ref="R155:R166" si="12">Q155*H155</f>
        <v>2.3680799999999995</v>
      </c>
      <c r="S155" s="200">
        <v>0</v>
      </c>
      <c r="T155" s="201">
        <f t="shared" ref="T155:T166" si="13"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2" t="s">
        <v>156</v>
      </c>
      <c r="AT155" s="202" t="s">
        <v>152</v>
      </c>
      <c r="AU155" s="202" t="s">
        <v>157</v>
      </c>
      <c r="AY155" s="14" t="s">
        <v>150</v>
      </c>
      <c r="BE155" s="203">
        <f t="shared" ref="BE155:BE166" si="14">IF(N155="základná",J155,0)</f>
        <v>0</v>
      </c>
      <c r="BF155" s="203">
        <f t="shared" ref="BF155:BF166" si="15">IF(N155="znížená",J155,0)</f>
        <v>0</v>
      </c>
      <c r="BG155" s="203">
        <f t="shared" ref="BG155:BG166" si="16">IF(N155="zákl. prenesená",J155,0)</f>
        <v>0</v>
      </c>
      <c r="BH155" s="203">
        <f t="shared" ref="BH155:BH166" si="17">IF(N155="zníž. prenesená",J155,0)</f>
        <v>0</v>
      </c>
      <c r="BI155" s="203">
        <f t="shared" ref="BI155:BI166" si="18">IF(N155="nulová",J155,0)</f>
        <v>0</v>
      </c>
      <c r="BJ155" s="14" t="s">
        <v>157</v>
      </c>
      <c r="BK155" s="203">
        <f t="shared" ref="BK155:BK166" si="19">ROUND(I155*H155,2)</f>
        <v>0</v>
      </c>
      <c r="BL155" s="14" t="s">
        <v>156</v>
      </c>
      <c r="BM155" s="202" t="s">
        <v>191</v>
      </c>
    </row>
    <row r="156" spans="1:65" s="2" customFormat="1" ht="24.2" customHeight="1">
      <c r="A156" s="31"/>
      <c r="B156" s="32"/>
      <c r="C156" s="190" t="s">
        <v>173</v>
      </c>
      <c r="D156" s="190" t="s">
        <v>152</v>
      </c>
      <c r="E156" s="191" t="s">
        <v>192</v>
      </c>
      <c r="F156" s="192" t="s">
        <v>193</v>
      </c>
      <c r="G156" s="193" t="s">
        <v>155</v>
      </c>
      <c r="H156" s="194">
        <v>2.0990000000000002</v>
      </c>
      <c r="I156" s="195"/>
      <c r="J156" s="196">
        <f t="shared" si="10"/>
        <v>0</v>
      </c>
      <c r="K156" s="197"/>
      <c r="L156" s="36"/>
      <c r="M156" s="198" t="s">
        <v>1</v>
      </c>
      <c r="N156" s="199" t="s">
        <v>38</v>
      </c>
      <c r="O156" s="69"/>
      <c r="P156" s="200">
        <f t="shared" si="11"/>
        <v>0</v>
      </c>
      <c r="Q156" s="200">
        <v>2.2151342039999999</v>
      </c>
      <c r="R156" s="200">
        <f t="shared" si="12"/>
        <v>4.6495666941960003</v>
      </c>
      <c r="S156" s="200">
        <v>0</v>
      </c>
      <c r="T156" s="201">
        <f t="shared" si="1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2" t="s">
        <v>156</v>
      </c>
      <c r="AT156" s="202" t="s">
        <v>152</v>
      </c>
      <c r="AU156" s="202" t="s">
        <v>157</v>
      </c>
      <c r="AY156" s="14" t="s">
        <v>150</v>
      </c>
      <c r="BE156" s="203">
        <f t="shared" si="14"/>
        <v>0</v>
      </c>
      <c r="BF156" s="203">
        <f t="shared" si="15"/>
        <v>0</v>
      </c>
      <c r="BG156" s="203">
        <f t="shared" si="16"/>
        <v>0</v>
      </c>
      <c r="BH156" s="203">
        <f t="shared" si="17"/>
        <v>0</v>
      </c>
      <c r="BI156" s="203">
        <f t="shared" si="18"/>
        <v>0</v>
      </c>
      <c r="BJ156" s="14" t="s">
        <v>157</v>
      </c>
      <c r="BK156" s="203">
        <f t="shared" si="19"/>
        <v>0</v>
      </c>
      <c r="BL156" s="14" t="s">
        <v>156</v>
      </c>
      <c r="BM156" s="202" t="s">
        <v>194</v>
      </c>
    </row>
    <row r="157" spans="1:65" s="2" customFormat="1" ht="24.2" customHeight="1">
      <c r="A157" s="31"/>
      <c r="B157" s="32"/>
      <c r="C157" s="190" t="s">
        <v>195</v>
      </c>
      <c r="D157" s="190" t="s">
        <v>152</v>
      </c>
      <c r="E157" s="191" t="s">
        <v>196</v>
      </c>
      <c r="F157" s="192" t="s">
        <v>197</v>
      </c>
      <c r="G157" s="193" t="s">
        <v>198</v>
      </c>
      <c r="H157" s="194">
        <v>4.2880000000000003</v>
      </c>
      <c r="I157" s="195"/>
      <c r="J157" s="196">
        <f t="shared" si="10"/>
        <v>0</v>
      </c>
      <c r="K157" s="197"/>
      <c r="L157" s="36"/>
      <c r="M157" s="198" t="s">
        <v>1</v>
      </c>
      <c r="N157" s="199" t="s">
        <v>38</v>
      </c>
      <c r="O157" s="69"/>
      <c r="P157" s="200">
        <f t="shared" si="11"/>
        <v>0</v>
      </c>
      <c r="Q157" s="200">
        <v>3.7677600000000002E-3</v>
      </c>
      <c r="R157" s="200">
        <f t="shared" si="12"/>
        <v>1.6156154880000002E-2</v>
      </c>
      <c r="S157" s="200">
        <v>0</v>
      </c>
      <c r="T157" s="201">
        <f t="shared" si="1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02" t="s">
        <v>156</v>
      </c>
      <c r="AT157" s="202" t="s">
        <v>152</v>
      </c>
      <c r="AU157" s="202" t="s">
        <v>157</v>
      </c>
      <c r="AY157" s="14" t="s">
        <v>150</v>
      </c>
      <c r="BE157" s="203">
        <f t="shared" si="14"/>
        <v>0</v>
      </c>
      <c r="BF157" s="203">
        <f t="shared" si="15"/>
        <v>0</v>
      </c>
      <c r="BG157" s="203">
        <f t="shared" si="16"/>
        <v>0</v>
      </c>
      <c r="BH157" s="203">
        <f t="shared" si="17"/>
        <v>0</v>
      </c>
      <c r="BI157" s="203">
        <f t="shared" si="18"/>
        <v>0</v>
      </c>
      <c r="BJ157" s="14" t="s">
        <v>157</v>
      </c>
      <c r="BK157" s="203">
        <f t="shared" si="19"/>
        <v>0</v>
      </c>
      <c r="BL157" s="14" t="s">
        <v>156</v>
      </c>
      <c r="BM157" s="202" t="s">
        <v>199</v>
      </c>
    </row>
    <row r="158" spans="1:65" s="2" customFormat="1" ht="24.2" customHeight="1">
      <c r="A158" s="31"/>
      <c r="B158" s="32"/>
      <c r="C158" s="190" t="s">
        <v>177</v>
      </c>
      <c r="D158" s="190" t="s">
        <v>152</v>
      </c>
      <c r="E158" s="191" t="s">
        <v>200</v>
      </c>
      <c r="F158" s="192" t="s">
        <v>201</v>
      </c>
      <c r="G158" s="193" t="s">
        <v>198</v>
      </c>
      <c r="H158" s="194">
        <v>4.2880000000000003</v>
      </c>
      <c r="I158" s="195"/>
      <c r="J158" s="196">
        <f t="shared" si="10"/>
        <v>0</v>
      </c>
      <c r="K158" s="197"/>
      <c r="L158" s="36"/>
      <c r="M158" s="198" t="s">
        <v>1</v>
      </c>
      <c r="N158" s="199" t="s">
        <v>38</v>
      </c>
      <c r="O158" s="69"/>
      <c r="P158" s="200">
        <f t="shared" si="11"/>
        <v>0</v>
      </c>
      <c r="Q158" s="200">
        <v>0</v>
      </c>
      <c r="R158" s="200">
        <f t="shared" si="12"/>
        <v>0</v>
      </c>
      <c r="S158" s="200">
        <v>0</v>
      </c>
      <c r="T158" s="201">
        <f t="shared" si="1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2" t="s">
        <v>156</v>
      </c>
      <c r="AT158" s="202" t="s">
        <v>152</v>
      </c>
      <c r="AU158" s="202" t="s">
        <v>157</v>
      </c>
      <c r="AY158" s="14" t="s">
        <v>150</v>
      </c>
      <c r="BE158" s="203">
        <f t="shared" si="14"/>
        <v>0</v>
      </c>
      <c r="BF158" s="203">
        <f t="shared" si="15"/>
        <v>0</v>
      </c>
      <c r="BG158" s="203">
        <f t="shared" si="16"/>
        <v>0</v>
      </c>
      <c r="BH158" s="203">
        <f t="shared" si="17"/>
        <v>0</v>
      </c>
      <c r="BI158" s="203">
        <f t="shared" si="18"/>
        <v>0</v>
      </c>
      <c r="BJ158" s="14" t="s">
        <v>157</v>
      </c>
      <c r="BK158" s="203">
        <f t="shared" si="19"/>
        <v>0</v>
      </c>
      <c r="BL158" s="14" t="s">
        <v>156</v>
      </c>
      <c r="BM158" s="202" t="s">
        <v>202</v>
      </c>
    </row>
    <row r="159" spans="1:65" s="2" customFormat="1" ht="33" customHeight="1">
      <c r="A159" s="31"/>
      <c r="B159" s="32"/>
      <c r="C159" s="190" t="s">
        <v>203</v>
      </c>
      <c r="D159" s="190" t="s">
        <v>152</v>
      </c>
      <c r="E159" s="191" t="s">
        <v>204</v>
      </c>
      <c r="F159" s="192" t="s">
        <v>205</v>
      </c>
      <c r="G159" s="193" t="s">
        <v>198</v>
      </c>
      <c r="H159" s="194">
        <v>13.994999999999999</v>
      </c>
      <c r="I159" s="195"/>
      <c r="J159" s="196">
        <f t="shared" si="10"/>
        <v>0</v>
      </c>
      <c r="K159" s="197"/>
      <c r="L159" s="36"/>
      <c r="M159" s="198" t="s">
        <v>1</v>
      </c>
      <c r="N159" s="199" t="s">
        <v>38</v>
      </c>
      <c r="O159" s="69"/>
      <c r="P159" s="200">
        <f t="shared" si="11"/>
        <v>0</v>
      </c>
      <c r="Q159" s="200">
        <v>4.9380099999999996E-3</v>
      </c>
      <c r="R159" s="200">
        <f t="shared" si="12"/>
        <v>6.9107449949999997E-2</v>
      </c>
      <c r="S159" s="200">
        <v>0</v>
      </c>
      <c r="T159" s="201">
        <f t="shared" si="1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2" t="s">
        <v>156</v>
      </c>
      <c r="AT159" s="202" t="s">
        <v>152</v>
      </c>
      <c r="AU159" s="202" t="s">
        <v>157</v>
      </c>
      <c r="AY159" s="14" t="s">
        <v>150</v>
      </c>
      <c r="BE159" s="203">
        <f t="shared" si="14"/>
        <v>0</v>
      </c>
      <c r="BF159" s="203">
        <f t="shared" si="15"/>
        <v>0</v>
      </c>
      <c r="BG159" s="203">
        <f t="shared" si="16"/>
        <v>0</v>
      </c>
      <c r="BH159" s="203">
        <f t="shared" si="17"/>
        <v>0</v>
      </c>
      <c r="BI159" s="203">
        <f t="shared" si="18"/>
        <v>0</v>
      </c>
      <c r="BJ159" s="14" t="s">
        <v>157</v>
      </c>
      <c r="BK159" s="203">
        <f t="shared" si="19"/>
        <v>0</v>
      </c>
      <c r="BL159" s="14" t="s">
        <v>156</v>
      </c>
      <c r="BM159" s="202" t="s">
        <v>206</v>
      </c>
    </row>
    <row r="160" spans="1:65" s="2" customFormat="1" ht="37.9" customHeight="1">
      <c r="A160" s="31"/>
      <c r="B160" s="32"/>
      <c r="C160" s="190" t="s">
        <v>180</v>
      </c>
      <c r="D160" s="190" t="s">
        <v>152</v>
      </c>
      <c r="E160" s="191" t="s">
        <v>207</v>
      </c>
      <c r="F160" s="192" t="s">
        <v>208</v>
      </c>
      <c r="G160" s="193" t="s">
        <v>155</v>
      </c>
      <c r="H160" s="194">
        <v>2.0059999999999998</v>
      </c>
      <c r="I160" s="195"/>
      <c r="J160" s="196">
        <f t="shared" si="10"/>
        <v>0</v>
      </c>
      <c r="K160" s="197"/>
      <c r="L160" s="36"/>
      <c r="M160" s="198" t="s">
        <v>1</v>
      </c>
      <c r="N160" s="199" t="s">
        <v>38</v>
      </c>
      <c r="O160" s="69"/>
      <c r="P160" s="200">
        <f t="shared" si="11"/>
        <v>0</v>
      </c>
      <c r="Q160" s="200">
        <v>2.1286418999999999</v>
      </c>
      <c r="R160" s="200">
        <f t="shared" si="12"/>
        <v>4.270055651399999</v>
      </c>
      <c r="S160" s="200">
        <v>0</v>
      </c>
      <c r="T160" s="201">
        <f t="shared" si="1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2" t="s">
        <v>156</v>
      </c>
      <c r="AT160" s="202" t="s">
        <v>152</v>
      </c>
      <c r="AU160" s="202" t="s">
        <v>157</v>
      </c>
      <c r="AY160" s="14" t="s">
        <v>150</v>
      </c>
      <c r="BE160" s="203">
        <f t="shared" si="14"/>
        <v>0</v>
      </c>
      <c r="BF160" s="203">
        <f t="shared" si="15"/>
        <v>0</v>
      </c>
      <c r="BG160" s="203">
        <f t="shared" si="16"/>
        <v>0</v>
      </c>
      <c r="BH160" s="203">
        <f t="shared" si="17"/>
        <v>0</v>
      </c>
      <c r="BI160" s="203">
        <f t="shared" si="18"/>
        <v>0</v>
      </c>
      <c r="BJ160" s="14" t="s">
        <v>157</v>
      </c>
      <c r="BK160" s="203">
        <f t="shared" si="19"/>
        <v>0</v>
      </c>
      <c r="BL160" s="14" t="s">
        <v>156</v>
      </c>
      <c r="BM160" s="202" t="s">
        <v>209</v>
      </c>
    </row>
    <row r="161" spans="1:65" s="2" customFormat="1" ht="16.5" customHeight="1">
      <c r="A161" s="31"/>
      <c r="B161" s="32"/>
      <c r="C161" s="190" t="s">
        <v>210</v>
      </c>
      <c r="D161" s="190" t="s">
        <v>152</v>
      </c>
      <c r="E161" s="191" t="s">
        <v>211</v>
      </c>
      <c r="F161" s="192" t="s">
        <v>212</v>
      </c>
      <c r="G161" s="193" t="s">
        <v>155</v>
      </c>
      <c r="H161" s="194">
        <v>4.625</v>
      </c>
      <c r="I161" s="195"/>
      <c r="J161" s="196">
        <f t="shared" si="10"/>
        <v>0</v>
      </c>
      <c r="K161" s="197"/>
      <c r="L161" s="36"/>
      <c r="M161" s="198" t="s">
        <v>1</v>
      </c>
      <c r="N161" s="199" t="s">
        <v>38</v>
      </c>
      <c r="O161" s="69"/>
      <c r="P161" s="200">
        <f t="shared" si="11"/>
        <v>0</v>
      </c>
      <c r="Q161" s="200">
        <v>2.1940757039999998</v>
      </c>
      <c r="R161" s="200">
        <f t="shared" si="12"/>
        <v>10.147600130999999</v>
      </c>
      <c r="S161" s="200">
        <v>0</v>
      </c>
      <c r="T161" s="201">
        <f t="shared" si="1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02" t="s">
        <v>156</v>
      </c>
      <c r="AT161" s="202" t="s">
        <v>152</v>
      </c>
      <c r="AU161" s="202" t="s">
        <v>157</v>
      </c>
      <c r="AY161" s="14" t="s">
        <v>150</v>
      </c>
      <c r="BE161" s="203">
        <f t="shared" si="14"/>
        <v>0</v>
      </c>
      <c r="BF161" s="203">
        <f t="shared" si="15"/>
        <v>0</v>
      </c>
      <c r="BG161" s="203">
        <f t="shared" si="16"/>
        <v>0</v>
      </c>
      <c r="BH161" s="203">
        <f t="shared" si="17"/>
        <v>0</v>
      </c>
      <c r="BI161" s="203">
        <f t="shared" si="18"/>
        <v>0</v>
      </c>
      <c r="BJ161" s="14" t="s">
        <v>157</v>
      </c>
      <c r="BK161" s="203">
        <f t="shared" si="19"/>
        <v>0</v>
      </c>
      <c r="BL161" s="14" t="s">
        <v>156</v>
      </c>
      <c r="BM161" s="202" t="s">
        <v>213</v>
      </c>
    </row>
    <row r="162" spans="1:65" s="2" customFormat="1" ht="37.9" customHeight="1">
      <c r="A162" s="31"/>
      <c r="B162" s="32"/>
      <c r="C162" s="190" t="s">
        <v>184</v>
      </c>
      <c r="D162" s="190" t="s">
        <v>152</v>
      </c>
      <c r="E162" s="191" t="s">
        <v>214</v>
      </c>
      <c r="F162" s="192" t="s">
        <v>215</v>
      </c>
      <c r="G162" s="193" t="s">
        <v>216</v>
      </c>
      <c r="H162" s="194">
        <v>2.7E-2</v>
      </c>
      <c r="I162" s="195"/>
      <c r="J162" s="196">
        <f t="shared" si="10"/>
        <v>0</v>
      </c>
      <c r="K162" s="197"/>
      <c r="L162" s="36"/>
      <c r="M162" s="198" t="s">
        <v>1</v>
      </c>
      <c r="N162" s="199" t="s">
        <v>38</v>
      </c>
      <c r="O162" s="69"/>
      <c r="P162" s="200">
        <f t="shared" si="11"/>
        <v>0</v>
      </c>
      <c r="Q162" s="200">
        <v>1.002</v>
      </c>
      <c r="R162" s="200">
        <f t="shared" si="12"/>
        <v>2.7053999999999998E-2</v>
      </c>
      <c r="S162" s="200">
        <v>0</v>
      </c>
      <c r="T162" s="201">
        <f t="shared" si="1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02" t="s">
        <v>156</v>
      </c>
      <c r="AT162" s="202" t="s">
        <v>152</v>
      </c>
      <c r="AU162" s="202" t="s">
        <v>157</v>
      </c>
      <c r="AY162" s="14" t="s">
        <v>150</v>
      </c>
      <c r="BE162" s="203">
        <f t="shared" si="14"/>
        <v>0</v>
      </c>
      <c r="BF162" s="203">
        <f t="shared" si="15"/>
        <v>0</v>
      </c>
      <c r="BG162" s="203">
        <f t="shared" si="16"/>
        <v>0</v>
      </c>
      <c r="BH162" s="203">
        <f t="shared" si="17"/>
        <v>0</v>
      </c>
      <c r="BI162" s="203">
        <f t="shared" si="18"/>
        <v>0</v>
      </c>
      <c r="BJ162" s="14" t="s">
        <v>157</v>
      </c>
      <c r="BK162" s="203">
        <f t="shared" si="19"/>
        <v>0</v>
      </c>
      <c r="BL162" s="14" t="s">
        <v>156</v>
      </c>
      <c r="BM162" s="202" t="s">
        <v>217</v>
      </c>
    </row>
    <row r="163" spans="1:65" s="2" customFormat="1" ht="24.2" customHeight="1">
      <c r="A163" s="31"/>
      <c r="B163" s="32"/>
      <c r="C163" s="190" t="s">
        <v>218</v>
      </c>
      <c r="D163" s="190" t="s">
        <v>152</v>
      </c>
      <c r="E163" s="191" t="s">
        <v>219</v>
      </c>
      <c r="F163" s="192" t="s">
        <v>220</v>
      </c>
      <c r="G163" s="193" t="s">
        <v>155</v>
      </c>
      <c r="H163" s="194">
        <v>7.7839999999999998</v>
      </c>
      <c r="I163" s="195"/>
      <c r="J163" s="196">
        <f t="shared" si="10"/>
        <v>0</v>
      </c>
      <c r="K163" s="197"/>
      <c r="L163" s="36"/>
      <c r="M163" s="198" t="s">
        <v>1</v>
      </c>
      <c r="N163" s="199" t="s">
        <v>38</v>
      </c>
      <c r="O163" s="69"/>
      <c r="P163" s="200">
        <f t="shared" si="11"/>
        <v>0</v>
      </c>
      <c r="Q163" s="200">
        <v>2.4157202039999999</v>
      </c>
      <c r="R163" s="200">
        <f t="shared" si="12"/>
        <v>18.803966067935999</v>
      </c>
      <c r="S163" s="200">
        <v>0</v>
      </c>
      <c r="T163" s="201">
        <f t="shared" si="1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02" t="s">
        <v>156</v>
      </c>
      <c r="AT163" s="202" t="s">
        <v>152</v>
      </c>
      <c r="AU163" s="202" t="s">
        <v>157</v>
      </c>
      <c r="AY163" s="14" t="s">
        <v>150</v>
      </c>
      <c r="BE163" s="203">
        <f t="shared" si="14"/>
        <v>0</v>
      </c>
      <c r="BF163" s="203">
        <f t="shared" si="15"/>
        <v>0</v>
      </c>
      <c r="BG163" s="203">
        <f t="shared" si="16"/>
        <v>0</v>
      </c>
      <c r="BH163" s="203">
        <f t="shared" si="17"/>
        <v>0</v>
      </c>
      <c r="BI163" s="203">
        <f t="shared" si="18"/>
        <v>0</v>
      </c>
      <c r="BJ163" s="14" t="s">
        <v>157</v>
      </c>
      <c r="BK163" s="203">
        <f t="shared" si="19"/>
        <v>0</v>
      </c>
      <c r="BL163" s="14" t="s">
        <v>156</v>
      </c>
      <c r="BM163" s="202" t="s">
        <v>221</v>
      </c>
    </row>
    <row r="164" spans="1:65" s="2" customFormat="1" ht="21.75" customHeight="1">
      <c r="A164" s="31"/>
      <c r="B164" s="32"/>
      <c r="C164" s="190" t="s">
        <v>7</v>
      </c>
      <c r="D164" s="190" t="s">
        <v>152</v>
      </c>
      <c r="E164" s="191" t="s">
        <v>222</v>
      </c>
      <c r="F164" s="192" t="s">
        <v>223</v>
      </c>
      <c r="G164" s="193" t="s">
        <v>198</v>
      </c>
      <c r="H164" s="194">
        <v>9.92</v>
      </c>
      <c r="I164" s="195"/>
      <c r="J164" s="196">
        <f t="shared" si="10"/>
        <v>0</v>
      </c>
      <c r="K164" s="197"/>
      <c r="L164" s="36"/>
      <c r="M164" s="198" t="s">
        <v>1</v>
      </c>
      <c r="N164" s="199" t="s">
        <v>38</v>
      </c>
      <c r="O164" s="69"/>
      <c r="P164" s="200">
        <f t="shared" si="11"/>
        <v>0</v>
      </c>
      <c r="Q164" s="200">
        <v>3.7677600000000002E-3</v>
      </c>
      <c r="R164" s="200">
        <f t="shared" si="12"/>
        <v>3.7376179200000005E-2</v>
      </c>
      <c r="S164" s="200">
        <v>0</v>
      </c>
      <c r="T164" s="201">
        <f t="shared" si="1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02" t="s">
        <v>156</v>
      </c>
      <c r="AT164" s="202" t="s">
        <v>152</v>
      </c>
      <c r="AU164" s="202" t="s">
        <v>157</v>
      </c>
      <c r="AY164" s="14" t="s">
        <v>150</v>
      </c>
      <c r="BE164" s="203">
        <f t="shared" si="14"/>
        <v>0</v>
      </c>
      <c r="BF164" s="203">
        <f t="shared" si="15"/>
        <v>0</v>
      </c>
      <c r="BG164" s="203">
        <f t="shared" si="16"/>
        <v>0</v>
      </c>
      <c r="BH164" s="203">
        <f t="shared" si="17"/>
        <v>0</v>
      </c>
      <c r="BI164" s="203">
        <f t="shared" si="18"/>
        <v>0</v>
      </c>
      <c r="BJ164" s="14" t="s">
        <v>157</v>
      </c>
      <c r="BK164" s="203">
        <f t="shared" si="19"/>
        <v>0</v>
      </c>
      <c r="BL164" s="14" t="s">
        <v>156</v>
      </c>
      <c r="BM164" s="202" t="s">
        <v>224</v>
      </c>
    </row>
    <row r="165" spans="1:65" s="2" customFormat="1" ht="24.2" customHeight="1">
      <c r="A165" s="31"/>
      <c r="B165" s="32"/>
      <c r="C165" s="190" t="s">
        <v>225</v>
      </c>
      <c r="D165" s="190" t="s">
        <v>152</v>
      </c>
      <c r="E165" s="191" t="s">
        <v>226</v>
      </c>
      <c r="F165" s="192" t="s">
        <v>227</v>
      </c>
      <c r="G165" s="193" t="s">
        <v>198</v>
      </c>
      <c r="H165" s="194">
        <v>9.92</v>
      </c>
      <c r="I165" s="195"/>
      <c r="J165" s="196">
        <f t="shared" si="10"/>
        <v>0</v>
      </c>
      <c r="K165" s="197"/>
      <c r="L165" s="36"/>
      <c r="M165" s="198" t="s">
        <v>1</v>
      </c>
      <c r="N165" s="199" t="s">
        <v>38</v>
      </c>
      <c r="O165" s="69"/>
      <c r="P165" s="200">
        <f t="shared" si="11"/>
        <v>0</v>
      </c>
      <c r="Q165" s="200">
        <v>0</v>
      </c>
      <c r="R165" s="200">
        <f t="shared" si="12"/>
        <v>0</v>
      </c>
      <c r="S165" s="200">
        <v>0</v>
      </c>
      <c r="T165" s="201">
        <f t="shared" si="1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02" t="s">
        <v>156</v>
      </c>
      <c r="AT165" s="202" t="s">
        <v>152</v>
      </c>
      <c r="AU165" s="202" t="s">
        <v>157</v>
      </c>
      <c r="AY165" s="14" t="s">
        <v>150</v>
      </c>
      <c r="BE165" s="203">
        <f t="shared" si="14"/>
        <v>0</v>
      </c>
      <c r="BF165" s="203">
        <f t="shared" si="15"/>
        <v>0</v>
      </c>
      <c r="BG165" s="203">
        <f t="shared" si="16"/>
        <v>0</v>
      </c>
      <c r="BH165" s="203">
        <f t="shared" si="17"/>
        <v>0</v>
      </c>
      <c r="BI165" s="203">
        <f t="shared" si="18"/>
        <v>0</v>
      </c>
      <c r="BJ165" s="14" t="s">
        <v>157</v>
      </c>
      <c r="BK165" s="203">
        <f t="shared" si="19"/>
        <v>0</v>
      </c>
      <c r="BL165" s="14" t="s">
        <v>156</v>
      </c>
      <c r="BM165" s="202" t="s">
        <v>228</v>
      </c>
    </row>
    <row r="166" spans="1:65" s="2" customFormat="1" ht="16.5" customHeight="1">
      <c r="A166" s="31"/>
      <c r="B166" s="32"/>
      <c r="C166" s="190" t="s">
        <v>191</v>
      </c>
      <c r="D166" s="190" t="s">
        <v>152</v>
      </c>
      <c r="E166" s="191" t="s">
        <v>229</v>
      </c>
      <c r="F166" s="192" t="s">
        <v>230</v>
      </c>
      <c r="G166" s="193" t="s">
        <v>216</v>
      </c>
      <c r="H166" s="194">
        <v>0.66200000000000003</v>
      </c>
      <c r="I166" s="195"/>
      <c r="J166" s="196">
        <f t="shared" si="10"/>
        <v>0</v>
      </c>
      <c r="K166" s="197"/>
      <c r="L166" s="36"/>
      <c r="M166" s="198" t="s">
        <v>1</v>
      </c>
      <c r="N166" s="199" t="s">
        <v>38</v>
      </c>
      <c r="O166" s="69"/>
      <c r="P166" s="200">
        <f t="shared" si="11"/>
        <v>0</v>
      </c>
      <c r="Q166" s="200">
        <v>1.0031118000000001</v>
      </c>
      <c r="R166" s="200">
        <f t="shared" si="12"/>
        <v>0.66406001160000006</v>
      </c>
      <c r="S166" s="200">
        <v>0</v>
      </c>
      <c r="T166" s="201">
        <f t="shared" si="1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2" t="s">
        <v>156</v>
      </c>
      <c r="AT166" s="202" t="s">
        <v>152</v>
      </c>
      <c r="AU166" s="202" t="s">
        <v>157</v>
      </c>
      <c r="AY166" s="14" t="s">
        <v>150</v>
      </c>
      <c r="BE166" s="203">
        <f t="shared" si="14"/>
        <v>0</v>
      </c>
      <c r="BF166" s="203">
        <f t="shared" si="15"/>
        <v>0</v>
      </c>
      <c r="BG166" s="203">
        <f t="shared" si="16"/>
        <v>0</v>
      </c>
      <c r="BH166" s="203">
        <f t="shared" si="17"/>
        <v>0</v>
      </c>
      <c r="BI166" s="203">
        <f t="shared" si="18"/>
        <v>0</v>
      </c>
      <c r="BJ166" s="14" t="s">
        <v>157</v>
      </c>
      <c r="BK166" s="203">
        <f t="shared" si="19"/>
        <v>0</v>
      </c>
      <c r="BL166" s="14" t="s">
        <v>156</v>
      </c>
      <c r="BM166" s="202" t="s">
        <v>231</v>
      </c>
    </row>
    <row r="167" spans="1:65" s="12" customFormat="1" ht="22.9" customHeight="1">
      <c r="B167" s="174"/>
      <c r="C167" s="175"/>
      <c r="D167" s="176" t="s">
        <v>71</v>
      </c>
      <c r="E167" s="188" t="s">
        <v>160</v>
      </c>
      <c r="F167" s="188" t="s">
        <v>232</v>
      </c>
      <c r="G167" s="175"/>
      <c r="H167" s="175"/>
      <c r="I167" s="178"/>
      <c r="J167" s="189">
        <f>BK167</f>
        <v>0</v>
      </c>
      <c r="K167" s="175"/>
      <c r="L167" s="180"/>
      <c r="M167" s="181"/>
      <c r="N167" s="182"/>
      <c r="O167" s="182"/>
      <c r="P167" s="183">
        <f>SUM(P168:P175)</f>
        <v>0</v>
      </c>
      <c r="Q167" s="182"/>
      <c r="R167" s="183">
        <f>SUM(R168:R175)</f>
        <v>9.0400304249999994</v>
      </c>
      <c r="S167" s="182"/>
      <c r="T167" s="184">
        <f>SUM(T168:T175)</f>
        <v>0</v>
      </c>
      <c r="AR167" s="185" t="s">
        <v>80</v>
      </c>
      <c r="AT167" s="186" t="s">
        <v>71</v>
      </c>
      <c r="AU167" s="186" t="s">
        <v>80</v>
      </c>
      <c r="AY167" s="185" t="s">
        <v>150</v>
      </c>
      <c r="BK167" s="187">
        <f>SUM(BK168:BK175)</f>
        <v>0</v>
      </c>
    </row>
    <row r="168" spans="1:65" s="2" customFormat="1" ht="37.9" customHeight="1">
      <c r="A168" s="31"/>
      <c r="B168" s="32"/>
      <c r="C168" s="190" t="s">
        <v>233</v>
      </c>
      <c r="D168" s="190" t="s">
        <v>152</v>
      </c>
      <c r="E168" s="191" t="s">
        <v>234</v>
      </c>
      <c r="F168" s="192" t="s">
        <v>235</v>
      </c>
      <c r="G168" s="193" t="s">
        <v>155</v>
      </c>
      <c r="H168" s="194">
        <v>6.87</v>
      </c>
      <c r="I168" s="195"/>
      <c r="J168" s="196">
        <f t="shared" ref="J168:J175" si="20">ROUND(I168*H168,2)</f>
        <v>0</v>
      </c>
      <c r="K168" s="197"/>
      <c r="L168" s="36"/>
      <c r="M168" s="198" t="s">
        <v>1</v>
      </c>
      <c r="N168" s="199" t="s">
        <v>38</v>
      </c>
      <c r="O168" s="69"/>
      <c r="P168" s="200">
        <f t="shared" ref="P168:P175" si="21">O168*H168</f>
        <v>0</v>
      </c>
      <c r="Q168" s="200">
        <v>0.90905000000000002</v>
      </c>
      <c r="R168" s="200">
        <f t="shared" ref="R168:R175" si="22">Q168*H168</f>
        <v>6.2451734999999999</v>
      </c>
      <c r="S168" s="200">
        <v>0</v>
      </c>
      <c r="T168" s="201">
        <f t="shared" ref="T168:T175" si="23"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2" t="s">
        <v>156</v>
      </c>
      <c r="AT168" s="202" t="s">
        <v>152</v>
      </c>
      <c r="AU168" s="202" t="s">
        <v>157</v>
      </c>
      <c r="AY168" s="14" t="s">
        <v>150</v>
      </c>
      <c r="BE168" s="203">
        <f t="shared" ref="BE168:BE175" si="24">IF(N168="základná",J168,0)</f>
        <v>0</v>
      </c>
      <c r="BF168" s="203">
        <f t="shared" ref="BF168:BF175" si="25">IF(N168="znížená",J168,0)</f>
        <v>0</v>
      </c>
      <c r="BG168" s="203">
        <f t="shared" ref="BG168:BG175" si="26">IF(N168="zákl. prenesená",J168,0)</f>
        <v>0</v>
      </c>
      <c r="BH168" s="203">
        <f t="shared" ref="BH168:BH175" si="27">IF(N168="zníž. prenesená",J168,0)</f>
        <v>0</v>
      </c>
      <c r="BI168" s="203">
        <f t="shared" ref="BI168:BI175" si="28">IF(N168="nulová",J168,0)</f>
        <v>0</v>
      </c>
      <c r="BJ168" s="14" t="s">
        <v>157</v>
      </c>
      <c r="BK168" s="203">
        <f t="shared" ref="BK168:BK175" si="29">ROUND(I168*H168,2)</f>
        <v>0</v>
      </c>
      <c r="BL168" s="14" t="s">
        <v>156</v>
      </c>
      <c r="BM168" s="202" t="s">
        <v>236</v>
      </c>
    </row>
    <row r="169" spans="1:65" s="2" customFormat="1" ht="24.2" customHeight="1">
      <c r="A169" s="31"/>
      <c r="B169" s="32"/>
      <c r="C169" s="190" t="s">
        <v>194</v>
      </c>
      <c r="D169" s="190" t="s">
        <v>152</v>
      </c>
      <c r="E169" s="191" t="s">
        <v>237</v>
      </c>
      <c r="F169" s="192" t="s">
        <v>238</v>
      </c>
      <c r="G169" s="193" t="s">
        <v>239</v>
      </c>
      <c r="H169" s="194">
        <v>3</v>
      </c>
      <c r="I169" s="195"/>
      <c r="J169" s="196">
        <f t="shared" si="20"/>
        <v>0</v>
      </c>
      <c r="K169" s="197"/>
      <c r="L169" s="36"/>
      <c r="M169" s="198" t="s">
        <v>1</v>
      </c>
      <c r="N169" s="199" t="s">
        <v>38</v>
      </c>
      <c r="O169" s="69"/>
      <c r="P169" s="200">
        <f t="shared" si="21"/>
        <v>0</v>
      </c>
      <c r="Q169" s="200">
        <v>1.7163999999999999E-2</v>
      </c>
      <c r="R169" s="200">
        <f t="shared" si="22"/>
        <v>5.1491999999999996E-2</v>
      </c>
      <c r="S169" s="200">
        <v>0</v>
      </c>
      <c r="T169" s="201">
        <f t="shared" si="2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02" t="s">
        <v>156</v>
      </c>
      <c r="AT169" s="202" t="s">
        <v>152</v>
      </c>
      <c r="AU169" s="202" t="s">
        <v>157</v>
      </c>
      <c r="AY169" s="14" t="s">
        <v>150</v>
      </c>
      <c r="BE169" s="203">
        <f t="shared" si="24"/>
        <v>0</v>
      </c>
      <c r="BF169" s="203">
        <f t="shared" si="25"/>
        <v>0</v>
      </c>
      <c r="BG169" s="203">
        <f t="shared" si="26"/>
        <v>0</v>
      </c>
      <c r="BH169" s="203">
        <f t="shared" si="27"/>
        <v>0</v>
      </c>
      <c r="BI169" s="203">
        <f t="shared" si="28"/>
        <v>0</v>
      </c>
      <c r="BJ169" s="14" t="s">
        <v>157</v>
      </c>
      <c r="BK169" s="203">
        <f t="shared" si="29"/>
        <v>0</v>
      </c>
      <c r="BL169" s="14" t="s">
        <v>156</v>
      </c>
      <c r="BM169" s="202" t="s">
        <v>240</v>
      </c>
    </row>
    <row r="170" spans="1:65" s="2" customFormat="1" ht="24.2" customHeight="1">
      <c r="A170" s="31"/>
      <c r="B170" s="32"/>
      <c r="C170" s="190" t="s">
        <v>241</v>
      </c>
      <c r="D170" s="190" t="s">
        <v>152</v>
      </c>
      <c r="E170" s="191" t="s">
        <v>242</v>
      </c>
      <c r="F170" s="192" t="s">
        <v>243</v>
      </c>
      <c r="G170" s="193" t="s">
        <v>239</v>
      </c>
      <c r="H170" s="194">
        <v>1</v>
      </c>
      <c r="I170" s="195"/>
      <c r="J170" s="196">
        <f t="shared" si="20"/>
        <v>0</v>
      </c>
      <c r="K170" s="197"/>
      <c r="L170" s="36"/>
      <c r="M170" s="198" t="s">
        <v>1</v>
      </c>
      <c r="N170" s="199" t="s">
        <v>38</v>
      </c>
      <c r="O170" s="69"/>
      <c r="P170" s="200">
        <f t="shared" si="21"/>
        <v>0</v>
      </c>
      <c r="Q170" s="200">
        <v>2.19385E-2</v>
      </c>
      <c r="R170" s="200">
        <f t="shared" si="22"/>
        <v>2.19385E-2</v>
      </c>
      <c r="S170" s="200">
        <v>0</v>
      </c>
      <c r="T170" s="201">
        <f t="shared" si="2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02" t="s">
        <v>156</v>
      </c>
      <c r="AT170" s="202" t="s">
        <v>152</v>
      </c>
      <c r="AU170" s="202" t="s">
        <v>157</v>
      </c>
      <c r="AY170" s="14" t="s">
        <v>150</v>
      </c>
      <c r="BE170" s="203">
        <f t="shared" si="24"/>
        <v>0</v>
      </c>
      <c r="BF170" s="203">
        <f t="shared" si="25"/>
        <v>0</v>
      </c>
      <c r="BG170" s="203">
        <f t="shared" si="26"/>
        <v>0</v>
      </c>
      <c r="BH170" s="203">
        <f t="shared" si="27"/>
        <v>0</v>
      </c>
      <c r="BI170" s="203">
        <f t="shared" si="28"/>
        <v>0</v>
      </c>
      <c r="BJ170" s="14" t="s">
        <v>157</v>
      </c>
      <c r="BK170" s="203">
        <f t="shared" si="29"/>
        <v>0</v>
      </c>
      <c r="BL170" s="14" t="s">
        <v>156</v>
      </c>
      <c r="BM170" s="202" t="s">
        <v>244</v>
      </c>
    </row>
    <row r="171" spans="1:65" s="2" customFormat="1" ht="24.2" customHeight="1">
      <c r="A171" s="31"/>
      <c r="B171" s="32"/>
      <c r="C171" s="190" t="s">
        <v>199</v>
      </c>
      <c r="D171" s="190" t="s">
        <v>152</v>
      </c>
      <c r="E171" s="191" t="s">
        <v>245</v>
      </c>
      <c r="F171" s="192" t="s">
        <v>246</v>
      </c>
      <c r="G171" s="193" t="s">
        <v>239</v>
      </c>
      <c r="H171" s="194">
        <v>1</v>
      </c>
      <c r="I171" s="195"/>
      <c r="J171" s="196">
        <f t="shared" si="20"/>
        <v>0</v>
      </c>
      <c r="K171" s="197"/>
      <c r="L171" s="36"/>
      <c r="M171" s="198" t="s">
        <v>1</v>
      </c>
      <c r="N171" s="199" t="s">
        <v>38</v>
      </c>
      <c r="O171" s="69"/>
      <c r="P171" s="200">
        <f t="shared" si="21"/>
        <v>0</v>
      </c>
      <c r="Q171" s="200">
        <v>3.4764999999999997E-2</v>
      </c>
      <c r="R171" s="200">
        <f t="shared" si="22"/>
        <v>3.4764999999999997E-2</v>
      </c>
      <c r="S171" s="200">
        <v>0</v>
      </c>
      <c r="T171" s="201">
        <f t="shared" si="2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02" t="s">
        <v>156</v>
      </c>
      <c r="AT171" s="202" t="s">
        <v>152</v>
      </c>
      <c r="AU171" s="202" t="s">
        <v>157</v>
      </c>
      <c r="AY171" s="14" t="s">
        <v>150</v>
      </c>
      <c r="BE171" s="203">
        <f t="shared" si="24"/>
        <v>0</v>
      </c>
      <c r="BF171" s="203">
        <f t="shared" si="25"/>
        <v>0</v>
      </c>
      <c r="BG171" s="203">
        <f t="shared" si="26"/>
        <v>0</v>
      </c>
      <c r="BH171" s="203">
        <f t="shared" si="27"/>
        <v>0</v>
      </c>
      <c r="BI171" s="203">
        <f t="shared" si="28"/>
        <v>0</v>
      </c>
      <c r="BJ171" s="14" t="s">
        <v>157</v>
      </c>
      <c r="BK171" s="203">
        <f t="shared" si="29"/>
        <v>0</v>
      </c>
      <c r="BL171" s="14" t="s">
        <v>156</v>
      </c>
      <c r="BM171" s="202" t="s">
        <v>247</v>
      </c>
    </row>
    <row r="172" spans="1:65" s="2" customFormat="1" ht="24.2" customHeight="1">
      <c r="A172" s="31"/>
      <c r="B172" s="32"/>
      <c r="C172" s="190" t="s">
        <v>248</v>
      </c>
      <c r="D172" s="190" t="s">
        <v>152</v>
      </c>
      <c r="E172" s="191" t="s">
        <v>249</v>
      </c>
      <c r="F172" s="192" t="s">
        <v>250</v>
      </c>
      <c r="G172" s="193" t="s">
        <v>239</v>
      </c>
      <c r="H172" s="194">
        <v>7</v>
      </c>
      <c r="I172" s="195"/>
      <c r="J172" s="196">
        <f t="shared" si="20"/>
        <v>0</v>
      </c>
      <c r="K172" s="197"/>
      <c r="L172" s="36"/>
      <c r="M172" s="198" t="s">
        <v>1</v>
      </c>
      <c r="N172" s="199" t="s">
        <v>38</v>
      </c>
      <c r="O172" s="69"/>
      <c r="P172" s="200">
        <f t="shared" si="21"/>
        <v>0</v>
      </c>
      <c r="Q172" s="200">
        <v>5.5482999999999998E-2</v>
      </c>
      <c r="R172" s="200">
        <f t="shared" si="22"/>
        <v>0.38838099999999998</v>
      </c>
      <c r="S172" s="200">
        <v>0</v>
      </c>
      <c r="T172" s="201">
        <f t="shared" si="2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02" t="s">
        <v>156</v>
      </c>
      <c r="AT172" s="202" t="s">
        <v>152</v>
      </c>
      <c r="AU172" s="202" t="s">
        <v>157</v>
      </c>
      <c r="AY172" s="14" t="s">
        <v>150</v>
      </c>
      <c r="BE172" s="203">
        <f t="shared" si="24"/>
        <v>0</v>
      </c>
      <c r="BF172" s="203">
        <f t="shared" si="25"/>
        <v>0</v>
      </c>
      <c r="BG172" s="203">
        <f t="shared" si="26"/>
        <v>0</v>
      </c>
      <c r="BH172" s="203">
        <f t="shared" si="27"/>
        <v>0</v>
      </c>
      <c r="BI172" s="203">
        <f t="shared" si="28"/>
        <v>0</v>
      </c>
      <c r="BJ172" s="14" t="s">
        <v>157</v>
      </c>
      <c r="BK172" s="203">
        <f t="shared" si="29"/>
        <v>0</v>
      </c>
      <c r="BL172" s="14" t="s">
        <v>156</v>
      </c>
      <c r="BM172" s="202" t="s">
        <v>251</v>
      </c>
    </row>
    <row r="173" spans="1:65" s="2" customFormat="1" ht="24.2" customHeight="1">
      <c r="A173" s="31"/>
      <c r="B173" s="32"/>
      <c r="C173" s="190" t="s">
        <v>202</v>
      </c>
      <c r="D173" s="190" t="s">
        <v>152</v>
      </c>
      <c r="E173" s="191" t="s">
        <v>252</v>
      </c>
      <c r="F173" s="192" t="s">
        <v>253</v>
      </c>
      <c r="G173" s="193" t="s">
        <v>198</v>
      </c>
      <c r="H173" s="194">
        <v>8.5749999999999993</v>
      </c>
      <c r="I173" s="195"/>
      <c r="J173" s="196">
        <f t="shared" si="20"/>
        <v>0</v>
      </c>
      <c r="K173" s="197"/>
      <c r="L173" s="36"/>
      <c r="M173" s="198" t="s">
        <v>1</v>
      </c>
      <c r="N173" s="199" t="s">
        <v>38</v>
      </c>
      <c r="O173" s="69"/>
      <c r="P173" s="200">
        <f t="shared" si="21"/>
        <v>0</v>
      </c>
      <c r="Q173" s="200">
        <v>2.9055000000000001E-2</v>
      </c>
      <c r="R173" s="200">
        <f t="shared" si="22"/>
        <v>0.24914662499999998</v>
      </c>
      <c r="S173" s="200">
        <v>0</v>
      </c>
      <c r="T173" s="201">
        <f t="shared" si="2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02" t="s">
        <v>156</v>
      </c>
      <c r="AT173" s="202" t="s">
        <v>152</v>
      </c>
      <c r="AU173" s="202" t="s">
        <v>157</v>
      </c>
      <c r="AY173" s="14" t="s">
        <v>150</v>
      </c>
      <c r="BE173" s="203">
        <f t="shared" si="24"/>
        <v>0</v>
      </c>
      <c r="BF173" s="203">
        <f t="shared" si="25"/>
        <v>0</v>
      </c>
      <c r="BG173" s="203">
        <f t="shared" si="26"/>
        <v>0</v>
      </c>
      <c r="BH173" s="203">
        <f t="shared" si="27"/>
        <v>0</v>
      </c>
      <c r="BI173" s="203">
        <f t="shared" si="28"/>
        <v>0</v>
      </c>
      <c r="BJ173" s="14" t="s">
        <v>157</v>
      </c>
      <c r="BK173" s="203">
        <f t="shared" si="29"/>
        <v>0</v>
      </c>
      <c r="BL173" s="14" t="s">
        <v>156</v>
      </c>
      <c r="BM173" s="202" t="s">
        <v>254</v>
      </c>
    </row>
    <row r="174" spans="1:65" s="2" customFormat="1" ht="33" customHeight="1">
      <c r="A174" s="31"/>
      <c r="B174" s="32"/>
      <c r="C174" s="190" t="s">
        <v>255</v>
      </c>
      <c r="D174" s="190" t="s">
        <v>152</v>
      </c>
      <c r="E174" s="191" t="s">
        <v>256</v>
      </c>
      <c r="F174" s="192" t="s">
        <v>257</v>
      </c>
      <c r="G174" s="193" t="s">
        <v>198</v>
      </c>
      <c r="H174" s="194">
        <v>2</v>
      </c>
      <c r="I174" s="195"/>
      <c r="J174" s="196">
        <f t="shared" si="20"/>
        <v>0</v>
      </c>
      <c r="K174" s="197"/>
      <c r="L174" s="36"/>
      <c r="M174" s="198" t="s">
        <v>1</v>
      </c>
      <c r="N174" s="199" t="s">
        <v>38</v>
      </c>
      <c r="O174" s="69"/>
      <c r="P174" s="200">
        <f t="shared" si="21"/>
        <v>0</v>
      </c>
      <c r="Q174" s="200">
        <v>0.28059060000000002</v>
      </c>
      <c r="R174" s="200">
        <f t="shared" si="22"/>
        <v>0.56118120000000005</v>
      </c>
      <c r="S174" s="200">
        <v>0</v>
      </c>
      <c r="T174" s="201">
        <f t="shared" si="2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02" t="s">
        <v>156</v>
      </c>
      <c r="AT174" s="202" t="s">
        <v>152</v>
      </c>
      <c r="AU174" s="202" t="s">
        <v>157</v>
      </c>
      <c r="AY174" s="14" t="s">
        <v>150</v>
      </c>
      <c r="BE174" s="203">
        <f t="shared" si="24"/>
        <v>0</v>
      </c>
      <c r="BF174" s="203">
        <f t="shared" si="25"/>
        <v>0</v>
      </c>
      <c r="BG174" s="203">
        <f t="shared" si="26"/>
        <v>0</v>
      </c>
      <c r="BH174" s="203">
        <f t="shared" si="27"/>
        <v>0</v>
      </c>
      <c r="BI174" s="203">
        <f t="shared" si="28"/>
        <v>0</v>
      </c>
      <c r="BJ174" s="14" t="s">
        <v>157</v>
      </c>
      <c r="BK174" s="203">
        <f t="shared" si="29"/>
        <v>0</v>
      </c>
      <c r="BL174" s="14" t="s">
        <v>156</v>
      </c>
      <c r="BM174" s="202" t="s">
        <v>258</v>
      </c>
    </row>
    <row r="175" spans="1:65" s="2" customFormat="1" ht="37.9" customHeight="1">
      <c r="A175" s="31"/>
      <c r="B175" s="32"/>
      <c r="C175" s="190" t="s">
        <v>206</v>
      </c>
      <c r="D175" s="190" t="s">
        <v>152</v>
      </c>
      <c r="E175" s="191" t="s">
        <v>259</v>
      </c>
      <c r="F175" s="192" t="s">
        <v>260</v>
      </c>
      <c r="G175" s="193" t="s">
        <v>198</v>
      </c>
      <c r="H175" s="194">
        <v>16.260000000000002</v>
      </c>
      <c r="I175" s="195"/>
      <c r="J175" s="196">
        <f t="shared" si="20"/>
        <v>0</v>
      </c>
      <c r="K175" s="197"/>
      <c r="L175" s="36"/>
      <c r="M175" s="198" t="s">
        <v>1</v>
      </c>
      <c r="N175" s="199" t="s">
        <v>38</v>
      </c>
      <c r="O175" s="69"/>
      <c r="P175" s="200">
        <f t="shared" si="21"/>
        <v>0</v>
      </c>
      <c r="Q175" s="200">
        <v>9.1509999999999994E-2</v>
      </c>
      <c r="R175" s="200">
        <f t="shared" si="22"/>
        <v>1.4879526000000001</v>
      </c>
      <c r="S175" s="200">
        <v>0</v>
      </c>
      <c r="T175" s="201">
        <f t="shared" si="2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02" t="s">
        <v>156</v>
      </c>
      <c r="AT175" s="202" t="s">
        <v>152</v>
      </c>
      <c r="AU175" s="202" t="s">
        <v>157</v>
      </c>
      <c r="AY175" s="14" t="s">
        <v>150</v>
      </c>
      <c r="BE175" s="203">
        <f t="shared" si="24"/>
        <v>0</v>
      </c>
      <c r="BF175" s="203">
        <f t="shared" si="25"/>
        <v>0</v>
      </c>
      <c r="BG175" s="203">
        <f t="shared" si="26"/>
        <v>0</v>
      </c>
      <c r="BH175" s="203">
        <f t="shared" si="27"/>
        <v>0</v>
      </c>
      <c r="BI175" s="203">
        <f t="shared" si="28"/>
        <v>0</v>
      </c>
      <c r="BJ175" s="14" t="s">
        <v>157</v>
      </c>
      <c r="BK175" s="203">
        <f t="shared" si="29"/>
        <v>0</v>
      </c>
      <c r="BL175" s="14" t="s">
        <v>156</v>
      </c>
      <c r="BM175" s="202" t="s">
        <v>261</v>
      </c>
    </row>
    <row r="176" spans="1:65" s="12" customFormat="1" ht="22.9" customHeight="1">
      <c r="B176" s="174"/>
      <c r="C176" s="175"/>
      <c r="D176" s="176" t="s">
        <v>71</v>
      </c>
      <c r="E176" s="188" t="s">
        <v>156</v>
      </c>
      <c r="F176" s="188" t="s">
        <v>262</v>
      </c>
      <c r="G176" s="175"/>
      <c r="H176" s="175"/>
      <c r="I176" s="178"/>
      <c r="J176" s="189">
        <f>BK176</f>
        <v>0</v>
      </c>
      <c r="K176" s="175"/>
      <c r="L176" s="180"/>
      <c r="M176" s="181"/>
      <c r="N176" s="182"/>
      <c r="O176" s="182"/>
      <c r="P176" s="183">
        <f>SUM(P177:P180)</f>
        <v>0</v>
      </c>
      <c r="Q176" s="182"/>
      <c r="R176" s="183">
        <f>SUM(R177:R180)</f>
        <v>1.9070954341999997</v>
      </c>
      <c r="S176" s="182"/>
      <c r="T176" s="184">
        <f>SUM(T177:T180)</f>
        <v>0</v>
      </c>
      <c r="AR176" s="185" t="s">
        <v>80</v>
      </c>
      <c r="AT176" s="186" t="s">
        <v>71</v>
      </c>
      <c r="AU176" s="186" t="s">
        <v>80</v>
      </c>
      <c r="AY176" s="185" t="s">
        <v>150</v>
      </c>
      <c r="BK176" s="187">
        <f>SUM(BK177:BK180)</f>
        <v>0</v>
      </c>
    </row>
    <row r="177" spans="1:65" s="2" customFormat="1" ht="21.75" customHeight="1">
      <c r="A177" s="31"/>
      <c r="B177" s="32"/>
      <c r="C177" s="190" t="s">
        <v>263</v>
      </c>
      <c r="D177" s="190" t="s">
        <v>152</v>
      </c>
      <c r="E177" s="191" t="s">
        <v>264</v>
      </c>
      <c r="F177" s="192" t="s">
        <v>265</v>
      </c>
      <c r="G177" s="193" t="s">
        <v>155</v>
      </c>
      <c r="H177" s="194">
        <v>0.7</v>
      </c>
      <c r="I177" s="195"/>
      <c r="J177" s="196">
        <f>ROUND(I177*H177,2)</f>
        <v>0</v>
      </c>
      <c r="K177" s="197"/>
      <c r="L177" s="36"/>
      <c r="M177" s="198" t="s">
        <v>1</v>
      </c>
      <c r="N177" s="199" t="s">
        <v>38</v>
      </c>
      <c r="O177" s="69"/>
      <c r="P177" s="200">
        <f>O177*H177</f>
        <v>0</v>
      </c>
      <c r="Q177" s="200">
        <v>2.4018647999999998</v>
      </c>
      <c r="R177" s="200">
        <f>Q177*H177</f>
        <v>1.6813053599999999</v>
      </c>
      <c r="S177" s="200">
        <v>0</v>
      </c>
      <c r="T177" s="201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02" t="s">
        <v>156</v>
      </c>
      <c r="AT177" s="202" t="s">
        <v>152</v>
      </c>
      <c r="AU177" s="202" t="s">
        <v>157</v>
      </c>
      <c r="AY177" s="14" t="s">
        <v>150</v>
      </c>
      <c r="BE177" s="203">
        <f>IF(N177="základná",J177,0)</f>
        <v>0</v>
      </c>
      <c r="BF177" s="203">
        <f>IF(N177="znížená",J177,0)</f>
        <v>0</v>
      </c>
      <c r="BG177" s="203">
        <f>IF(N177="zákl. prenesená",J177,0)</f>
        <v>0</v>
      </c>
      <c r="BH177" s="203">
        <f>IF(N177="zníž. prenesená",J177,0)</f>
        <v>0</v>
      </c>
      <c r="BI177" s="203">
        <f>IF(N177="nulová",J177,0)</f>
        <v>0</v>
      </c>
      <c r="BJ177" s="14" t="s">
        <v>157</v>
      </c>
      <c r="BK177" s="203">
        <f>ROUND(I177*H177,2)</f>
        <v>0</v>
      </c>
      <c r="BL177" s="14" t="s">
        <v>156</v>
      </c>
      <c r="BM177" s="202" t="s">
        <v>266</v>
      </c>
    </row>
    <row r="178" spans="1:65" s="2" customFormat="1" ht="24.2" customHeight="1">
      <c r="A178" s="31"/>
      <c r="B178" s="32"/>
      <c r="C178" s="190" t="s">
        <v>209</v>
      </c>
      <c r="D178" s="190" t="s">
        <v>152</v>
      </c>
      <c r="E178" s="191" t="s">
        <v>267</v>
      </c>
      <c r="F178" s="192" t="s">
        <v>268</v>
      </c>
      <c r="G178" s="193" t="s">
        <v>198</v>
      </c>
      <c r="H178" s="194">
        <v>8.9600000000000009</v>
      </c>
      <c r="I178" s="195"/>
      <c r="J178" s="196">
        <f>ROUND(I178*H178,2)</f>
        <v>0</v>
      </c>
      <c r="K178" s="197"/>
      <c r="L178" s="36"/>
      <c r="M178" s="198" t="s">
        <v>1</v>
      </c>
      <c r="N178" s="199" t="s">
        <v>38</v>
      </c>
      <c r="O178" s="69"/>
      <c r="P178" s="200">
        <f>O178*H178</f>
        <v>0</v>
      </c>
      <c r="Q178" s="200">
        <v>1.8392260000000001E-2</v>
      </c>
      <c r="R178" s="200">
        <f>Q178*H178</f>
        <v>0.16479464960000001</v>
      </c>
      <c r="S178" s="200">
        <v>0</v>
      </c>
      <c r="T178" s="201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02" t="s">
        <v>156</v>
      </c>
      <c r="AT178" s="202" t="s">
        <v>152</v>
      </c>
      <c r="AU178" s="202" t="s">
        <v>157</v>
      </c>
      <c r="AY178" s="14" t="s">
        <v>150</v>
      </c>
      <c r="BE178" s="203">
        <f>IF(N178="základná",J178,0)</f>
        <v>0</v>
      </c>
      <c r="BF178" s="203">
        <f>IF(N178="znížená",J178,0)</f>
        <v>0</v>
      </c>
      <c r="BG178" s="203">
        <f>IF(N178="zákl. prenesená",J178,0)</f>
        <v>0</v>
      </c>
      <c r="BH178" s="203">
        <f>IF(N178="zníž. prenesená",J178,0)</f>
        <v>0</v>
      </c>
      <c r="BI178" s="203">
        <f>IF(N178="nulová",J178,0)</f>
        <v>0</v>
      </c>
      <c r="BJ178" s="14" t="s">
        <v>157</v>
      </c>
      <c r="BK178" s="203">
        <f>ROUND(I178*H178,2)</f>
        <v>0</v>
      </c>
      <c r="BL178" s="14" t="s">
        <v>156</v>
      </c>
      <c r="BM178" s="202" t="s">
        <v>269</v>
      </c>
    </row>
    <row r="179" spans="1:65" s="2" customFormat="1" ht="24.2" customHeight="1">
      <c r="A179" s="31"/>
      <c r="B179" s="32"/>
      <c r="C179" s="190" t="s">
        <v>270</v>
      </c>
      <c r="D179" s="190" t="s">
        <v>152</v>
      </c>
      <c r="E179" s="191" t="s">
        <v>271</v>
      </c>
      <c r="F179" s="192" t="s">
        <v>272</v>
      </c>
      <c r="G179" s="193" t="s">
        <v>198</v>
      </c>
      <c r="H179" s="194">
        <v>8.9600000000000009</v>
      </c>
      <c r="I179" s="195"/>
      <c r="J179" s="196">
        <f>ROUND(I179*H179,2)</f>
        <v>0</v>
      </c>
      <c r="K179" s="197"/>
      <c r="L179" s="36"/>
      <c r="M179" s="198" t="s">
        <v>1</v>
      </c>
      <c r="N179" s="199" t="s">
        <v>38</v>
      </c>
      <c r="O179" s="69"/>
      <c r="P179" s="200">
        <f>O179*H179</f>
        <v>0</v>
      </c>
      <c r="Q179" s="200">
        <v>0</v>
      </c>
      <c r="R179" s="200">
        <f>Q179*H179</f>
        <v>0</v>
      </c>
      <c r="S179" s="200">
        <v>0</v>
      </c>
      <c r="T179" s="201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02" t="s">
        <v>156</v>
      </c>
      <c r="AT179" s="202" t="s">
        <v>152</v>
      </c>
      <c r="AU179" s="202" t="s">
        <v>157</v>
      </c>
      <c r="AY179" s="14" t="s">
        <v>150</v>
      </c>
      <c r="BE179" s="203">
        <f>IF(N179="základná",J179,0)</f>
        <v>0</v>
      </c>
      <c r="BF179" s="203">
        <f>IF(N179="znížená",J179,0)</f>
        <v>0</v>
      </c>
      <c r="BG179" s="203">
        <f>IF(N179="zákl. prenesená",J179,0)</f>
        <v>0</v>
      </c>
      <c r="BH179" s="203">
        <f>IF(N179="zníž. prenesená",J179,0)</f>
        <v>0</v>
      </c>
      <c r="BI179" s="203">
        <f>IF(N179="nulová",J179,0)</f>
        <v>0</v>
      </c>
      <c r="BJ179" s="14" t="s">
        <v>157</v>
      </c>
      <c r="BK179" s="203">
        <f>ROUND(I179*H179,2)</f>
        <v>0</v>
      </c>
      <c r="BL179" s="14" t="s">
        <v>156</v>
      </c>
      <c r="BM179" s="202" t="s">
        <v>273</v>
      </c>
    </row>
    <row r="180" spans="1:65" s="2" customFormat="1" ht="24.2" customHeight="1">
      <c r="A180" s="31"/>
      <c r="B180" s="32"/>
      <c r="C180" s="190" t="s">
        <v>213</v>
      </c>
      <c r="D180" s="190" t="s">
        <v>152</v>
      </c>
      <c r="E180" s="191" t="s">
        <v>274</v>
      </c>
      <c r="F180" s="192" t="s">
        <v>275</v>
      </c>
      <c r="G180" s="193" t="s">
        <v>216</v>
      </c>
      <c r="H180" s="194">
        <v>0.06</v>
      </c>
      <c r="I180" s="195"/>
      <c r="J180" s="196">
        <f>ROUND(I180*H180,2)</f>
        <v>0</v>
      </c>
      <c r="K180" s="197"/>
      <c r="L180" s="36"/>
      <c r="M180" s="198" t="s">
        <v>1</v>
      </c>
      <c r="N180" s="199" t="s">
        <v>38</v>
      </c>
      <c r="O180" s="69"/>
      <c r="P180" s="200">
        <f>O180*H180</f>
        <v>0</v>
      </c>
      <c r="Q180" s="200">
        <v>1.0165904100000001</v>
      </c>
      <c r="R180" s="200">
        <f>Q180*H180</f>
        <v>6.0995424600000001E-2</v>
      </c>
      <c r="S180" s="200">
        <v>0</v>
      </c>
      <c r="T180" s="201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02" t="s">
        <v>156</v>
      </c>
      <c r="AT180" s="202" t="s">
        <v>152</v>
      </c>
      <c r="AU180" s="202" t="s">
        <v>157</v>
      </c>
      <c r="AY180" s="14" t="s">
        <v>150</v>
      </c>
      <c r="BE180" s="203">
        <f>IF(N180="základná",J180,0)</f>
        <v>0</v>
      </c>
      <c r="BF180" s="203">
        <f>IF(N180="znížená",J180,0)</f>
        <v>0</v>
      </c>
      <c r="BG180" s="203">
        <f>IF(N180="zákl. prenesená",J180,0)</f>
        <v>0</v>
      </c>
      <c r="BH180" s="203">
        <f>IF(N180="zníž. prenesená",J180,0)</f>
        <v>0</v>
      </c>
      <c r="BI180" s="203">
        <f>IF(N180="nulová",J180,0)</f>
        <v>0</v>
      </c>
      <c r="BJ180" s="14" t="s">
        <v>157</v>
      </c>
      <c r="BK180" s="203">
        <f>ROUND(I180*H180,2)</f>
        <v>0</v>
      </c>
      <c r="BL180" s="14" t="s">
        <v>156</v>
      </c>
      <c r="BM180" s="202" t="s">
        <v>276</v>
      </c>
    </row>
    <row r="181" spans="1:65" s="12" customFormat="1" ht="22.9" customHeight="1">
      <c r="B181" s="174"/>
      <c r="C181" s="175"/>
      <c r="D181" s="176" t="s">
        <v>71</v>
      </c>
      <c r="E181" s="188" t="s">
        <v>163</v>
      </c>
      <c r="F181" s="188" t="s">
        <v>277</v>
      </c>
      <c r="G181" s="175"/>
      <c r="H181" s="175"/>
      <c r="I181" s="178"/>
      <c r="J181" s="189">
        <f>BK181</f>
        <v>0</v>
      </c>
      <c r="K181" s="175"/>
      <c r="L181" s="180"/>
      <c r="M181" s="181"/>
      <c r="N181" s="182"/>
      <c r="O181" s="182"/>
      <c r="P181" s="183">
        <f>SUM(P182:P206)</f>
        <v>0</v>
      </c>
      <c r="Q181" s="182"/>
      <c r="R181" s="183">
        <f>SUM(R182:R206)</f>
        <v>10.065903515619999</v>
      </c>
      <c r="S181" s="182"/>
      <c r="T181" s="184">
        <f>SUM(T182:T206)</f>
        <v>0</v>
      </c>
      <c r="AR181" s="185" t="s">
        <v>80</v>
      </c>
      <c r="AT181" s="186" t="s">
        <v>71</v>
      </c>
      <c r="AU181" s="186" t="s">
        <v>80</v>
      </c>
      <c r="AY181" s="185" t="s">
        <v>150</v>
      </c>
      <c r="BK181" s="187">
        <f>SUM(BK182:BK206)</f>
        <v>0</v>
      </c>
    </row>
    <row r="182" spans="1:65" s="2" customFormat="1" ht="24.2" customHeight="1">
      <c r="A182" s="31"/>
      <c r="B182" s="32"/>
      <c r="C182" s="190" t="s">
        <v>278</v>
      </c>
      <c r="D182" s="190" t="s">
        <v>152</v>
      </c>
      <c r="E182" s="191" t="s">
        <v>279</v>
      </c>
      <c r="F182" s="192" t="s">
        <v>280</v>
      </c>
      <c r="G182" s="193" t="s">
        <v>198</v>
      </c>
      <c r="H182" s="194">
        <v>29.390999999999998</v>
      </c>
      <c r="I182" s="195"/>
      <c r="J182" s="196">
        <f t="shared" ref="J182:J206" si="30">ROUND(I182*H182,2)</f>
        <v>0</v>
      </c>
      <c r="K182" s="197"/>
      <c r="L182" s="36"/>
      <c r="M182" s="198" t="s">
        <v>1</v>
      </c>
      <c r="N182" s="199" t="s">
        <v>38</v>
      </c>
      <c r="O182" s="69"/>
      <c r="P182" s="200">
        <f t="shared" ref="P182:P206" si="31">O182*H182</f>
        <v>0</v>
      </c>
      <c r="Q182" s="200">
        <v>2.0471000000000001E-4</v>
      </c>
      <c r="R182" s="200">
        <f t="shared" ref="R182:R206" si="32">Q182*H182</f>
        <v>6.0166316099999999E-3</v>
      </c>
      <c r="S182" s="200">
        <v>0</v>
      </c>
      <c r="T182" s="201">
        <f t="shared" ref="T182:T206" si="33"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202" t="s">
        <v>156</v>
      </c>
      <c r="AT182" s="202" t="s">
        <v>152</v>
      </c>
      <c r="AU182" s="202" t="s">
        <v>157</v>
      </c>
      <c r="AY182" s="14" t="s">
        <v>150</v>
      </c>
      <c r="BE182" s="203">
        <f t="shared" ref="BE182:BE206" si="34">IF(N182="základná",J182,0)</f>
        <v>0</v>
      </c>
      <c r="BF182" s="203">
        <f t="shared" ref="BF182:BF206" si="35">IF(N182="znížená",J182,0)</f>
        <v>0</v>
      </c>
      <c r="BG182" s="203">
        <f t="shared" ref="BG182:BG206" si="36">IF(N182="zákl. prenesená",J182,0)</f>
        <v>0</v>
      </c>
      <c r="BH182" s="203">
        <f t="shared" ref="BH182:BH206" si="37">IF(N182="zníž. prenesená",J182,0)</f>
        <v>0</v>
      </c>
      <c r="BI182" s="203">
        <f t="shared" ref="BI182:BI206" si="38">IF(N182="nulová",J182,0)</f>
        <v>0</v>
      </c>
      <c r="BJ182" s="14" t="s">
        <v>157</v>
      </c>
      <c r="BK182" s="203">
        <f t="shared" ref="BK182:BK206" si="39">ROUND(I182*H182,2)</f>
        <v>0</v>
      </c>
      <c r="BL182" s="14" t="s">
        <v>156</v>
      </c>
      <c r="BM182" s="202" t="s">
        <v>281</v>
      </c>
    </row>
    <row r="183" spans="1:65" s="2" customFormat="1" ht="16.5" customHeight="1">
      <c r="A183" s="31"/>
      <c r="B183" s="32"/>
      <c r="C183" s="190" t="s">
        <v>217</v>
      </c>
      <c r="D183" s="190" t="s">
        <v>152</v>
      </c>
      <c r="E183" s="191" t="s">
        <v>282</v>
      </c>
      <c r="F183" s="192" t="s">
        <v>283</v>
      </c>
      <c r="G183" s="193" t="s">
        <v>198</v>
      </c>
      <c r="H183" s="194">
        <v>10.5</v>
      </c>
      <c r="I183" s="195"/>
      <c r="J183" s="196">
        <f t="shared" si="30"/>
        <v>0</v>
      </c>
      <c r="K183" s="197"/>
      <c r="L183" s="36"/>
      <c r="M183" s="198" t="s">
        <v>1</v>
      </c>
      <c r="N183" s="199" t="s">
        <v>38</v>
      </c>
      <c r="O183" s="69"/>
      <c r="P183" s="200">
        <f t="shared" si="31"/>
        <v>0</v>
      </c>
      <c r="Q183" s="200">
        <v>2.97E-3</v>
      </c>
      <c r="R183" s="200">
        <f t="shared" si="32"/>
        <v>3.1185000000000001E-2</v>
      </c>
      <c r="S183" s="200">
        <v>0</v>
      </c>
      <c r="T183" s="201">
        <f t="shared" si="3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202" t="s">
        <v>156</v>
      </c>
      <c r="AT183" s="202" t="s">
        <v>152</v>
      </c>
      <c r="AU183" s="202" t="s">
        <v>157</v>
      </c>
      <c r="AY183" s="14" t="s">
        <v>150</v>
      </c>
      <c r="BE183" s="203">
        <f t="shared" si="34"/>
        <v>0</v>
      </c>
      <c r="BF183" s="203">
        <f t="shared" si="35"/>
        <v>0</v>
      </c>
      <c r="BG183" s="203">
        <f t="shared" si="36"/>
        <v>0</v>
      </c>
      <c r="BH183" s="203">
        <f t="shared" si="37"/>
        <v>0</v>
      </c>
      <c r="BI183" s="203">
        <f t="shared" si="38"/>
        <v>0</v>
      </c>
      <c r="BJ183" s="14" t="s">
        <v>157</v>
      </c>
      <c r="BK183" s="203">
        <f t="shared" si="39"/>
        <v>0</v>
      </c>
      <c r="BL183" s="14" t="s">
        <v>156</v>
      </c>
      <c r="BM183" s="202" t="s">
        <v>284</v>
      </c>
    </row>
    <row r="184" spans="1:65" s="2" customFormat="1" ht="24.2" customHeight="1">
      <c r="A184" s="31"/>
      <c r="B184" s="32"/>
      <c r="C184" s="190" t="s">
        <v>285</v>
      </c>
      <c r="D184" s="190" t="s">
        <v>152</v>
      </c>
      <c r="E184" s="191" t="s">
        <v>286</v>
      </c>
      <c r="F184" s="192" t="s">
        <v>287</v>
      </c>
      <c r="G184" s="193" t="s">
        <v>198</v>
      </c>
      <c r="H184" s="194">
        <v>52.99</v>
      </c>
      <c r="I184" s="195"/>
      <c r="J184" s="196">
        <f t="shared" si="30"/>
        <v>0</v>
      </c>
      <c r="K184" s="197"/>
      <c r="L184" s="36"/>
      <c r="M184" s="198" t="s">
        <v>1</v>
      </c>
      <c r="N184" s="199" t="s">
        <v>38</v>
      </c>
      <c r="O184" s="69"/>
      <c r="P184" s="200">
        <f t="shared" si="31"/>
        <v>0</v>
      </c>
      <c r="Q184" s="200">
        <v>3.7555999999999999E-2</v>
      </c>
      <c r="R184" s="200">
        <f t="shared" si="32"/>
        <v>1.99009244</v>
      </c>
      <c r="S184" s="200">
        <v>0</v>
      </c>
      <c r="T184" s="201">
        <f t="shared" si="3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202" t="s">
        <v>156</v>
      </c>
      <c r="AT184" s="202" t="s">
        <v>152</v>
      </c>
      <c r="AU184" s="202" t="s">
        <v>157</v>
      </c>
      <c r="AY184" s="14" t="s">
        <v>150</v>
      </c>
      <c r="BE184" s="203">
        <f t="shared" si="34"/>
        <v>0</v>
      </c>
      <c r="BF184" s="203">
        <f t="shared" si="35"/>
        <v>0</v>
      </c>
      <c r="BG184" s="203">
        <f t="shared" si="36"/>
        <v>0</v>
      </c>
      <c r="BH184" s="203">
        <f t="shared" si="37"/>
        <v>0</v>
      </c>
      <c r="BI184" s="203">
        <f t="shared" si="38"/>
        <v>0</v>
      </c>
      <c r="BJ184" s="14" t="s">
        <v>157</v>
      </c>
      <c r="BK184" s="203">
        <f t="shared" si="39"/>
        <v>0</v>
      </c>
      <c r="BL184" s="14" t="s">
        <v>156</v>
      </c>
      <c r="BM184" s="202" t="s">
        <v>288</v>
      </c>
    </row>
    <row r="185" spans="1:65" s="2" customFormat="1" ht="24.2" customHeight="1">
      <c r="A185" s="31"/>
      <c r="B185" s="32"/>
      <c r="C185" s="190" t="s">
        <v>221</v>
      </c>
      <c r="D185" s="190" t="s">
        <v>152</v>
      </c>
      <c r="E185" s="191" t="s">
        <v>289</v>
      </c>
      <c r="F185" s="192" t="s">
        <v>290</v>
      </c>
      <c r="G185" s="193" t="s">
        <v>198</v>
      </c>
      <c r="H185" s="194">
        <v>131.506</v>
      </c>
      <c r="I185" s="195"/>
      <c r="J185" s="196">
        <f t="shared" si="30"/>
        <v>0</v>
      </c>
      <c r="K185" s="197"/>
      <c r="L185" s="36"/>
      <c r="M185" s="198" t="s">
        <v>1</v>
      </c>
      <c r="N185" s="199" t="s">
        <v>38</v>
      </c>
      <c r="O185" s="69"/>
      <c r="P185" s="200">
        <f t="shared" si="31"/>
        <v>0</v>
      </c>
      <c r="Q185" s="200">
        <v>2.2499999999999999E-4</v>
      </c>
      <c r="R185" s="200">
        <f t="shared" si="32"/>
        <v>2.958885E-2</v>
      </c>
      <c r="S185" s="200">
        <v>0</v>
      </c>
      <c r="T185" s="201">
        <f t="shared" si="3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202" t="s">
        <v>156</v>
      </c>
      <c r="AT185" s="202" t="s">
        <v>152</v>
      </c>
      <c r="AU185" s="202" t="s">
        <v>157</v>
      </c>
      <c r="AY185" s="14" t="s">
        <v>150</v>
      </c>
      <c r="BE185" s="203">
        <f t="shared" si="34"/>
        <v>0</v>
      </c>
      <c r="BF185" s="203">
        <f t="shared" si="35"/>
        <v>0</v>
      </c>
      <c r="BG185" s="203">
        <f t="shared" si="36"/>
        <v>0</v>
      </c>
      <c r="BH185" s="203">
        <f t="shared" si="37"/>
        <v>0</v>
      </c>
      <c r="BI185" s="203">
        <f t="shared" si="38"/>
        <v>0</v>
      </c>
      <c r="BJ185" s="14" t="s">
        <v>157</v>
      </c>
      <c r="BK185" s="203">
        <f t="shared" si="39"/>
        <v>0</v>
      </c>
      <c r="BL185" s="14" t="s">
        <v>156</v>
      </c>
      <c r="BM185" s="202" t="s">
        <v>291</v>
      </c>
    </row>
    <row r="186" spans="1:65" s="2" customFormat="1" ht="24.2" customHeight="1">
      <c r="A186" s="31"/>
      <c r="B186" s="32"/>
      <c r="C186" s="190" t="s">
        <v>292</v>
      </c>
      <c r="D186" s="190" t="s">
        <v>152</v>
      </c>
      <c r="E186" s="191" t="s">
        <v>293</v>
      </c>
      <c r="F186" s="192" t="s">
        <v>294</v>
      </c>
      <c r="G186" s="193" t="s">
        <v>198</v>
      </c>
      <c r="H186" s="194">
        <v>131.506</v>
      </c>
      <c r="I186" s="195"/>
      <c r="J186" s="196">
        <f t="shared" si="30"/>
        <v>0</v>
      </c>
      <c r="K186" s="197"/>
      <c r="L186" s="36"/>
      <c r="M186" s="198" t="s">
        <v>1</v>
      </c>
      <c r="N186" s="199" t="s">
        <v>38</v>
      </c>
      <c r="O186" s="69"/>
      <c r="P186" s="200">
        <f t="shared" si="31"/>
        <v>0</v>
      </c>
      <c r="Q186" s="200">
        <v>2.0000000000000001E-4</v>
      </c>
      <c r="R186" s="200">
        <f t="shared" si="32"/>
        <v>2.63012E-2</v>
      </c>
      <c r="S186" s="200">
        <v>0</v>
      </c>
      <c r="T186" s="201">
        <f t="shared" si="3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202" t="s">
        <v>156</v>
      </c>
      <c r="AT186" s="202" t="s">
        <v>152</v>
      </c>
      <c r="AU186" s="202" t="s">
        <v>157</v>
      </c>
      <c r="AY186" s="14" t="s">
        <v>150</v>
      </c>
      <c r="BE186" s="203">
        <f t="shared" si="34"/>
        <v>0</v>
      </c>
      <c r="BF186" s="203">
        <f t="shared" si="35"/>
        <v>0</v>
      </c>
      <c r="BG186" s="203">
        <f t="shared" si="36"/>
        <v>0</v>
      </c>
      <c r="BH186" s="203">
        <f t="shared" si="37"/>
        <v>0</v>
      </c>
      <c r="BI186" s="203">
        <f t="shared" si="38"/>
        <v>0</v>
      </c>
      <c r="BJ186" s="14" t="s">
        <v>157</v>
      </c>
      <c r="BK186" s="203">
        <f t="shared" si="39"/>
        <v>0</v>
      </c>
      <c r="BL186" s="14" t="s">
        <v>156</v>
      </c>
      <c r="BM186" s="202" t="s">
        <v>295</v>
      </c>
    </row>
    <row r="187" spans="1:65" s="2" customFormat="1" ht="24.2" customHeight="1">
      <c r="A187" s="31"/>
      <c r="B187" s="32"/>
      <c r="C187" s="190" t="s">
        <v>224</v>
      </c>
      <c r="D187" s="190" t="s">
        <v>152</v>
      </c>
      <c r="E187" s="191" t="s">
        <v>296</v>
      </c>
      <c r="F187" s="192" t="s">
        <v>297</v>
      </c>
      <c r="G187" s="193" t="s">
        <v>198</v>
      </c>
      <c r="H187" s="194">
        <v>44.795999999999999</v>
      </c>
      <c r="I187" s="195"/>
      <c r="J187" s="196">
        <f t="shared" si="30"/>
        <v>0</v>
      </c>
      <c r="K187" s="197"/>
      <c r="L187" s="36"/>
      <c r="M187" s="198" t="s">
        <v>1</v>
      </c>
      <c r="N187" s="199" t="s">
        <v>38</v>
      </c>
      <c r="O187" s="69"/>
      <c r="P187" s="200">
        <f t="shared" si="31"/>
        <v>0</v>
      </c>
      <c r="Q187" s="200">
        <v>4.0000000000000002E-4</v>
      </c>
      <c r="R187" s="200">
        <f t="shared" si="32"/>
        <v>1.7918400000000001E-2</v>
      </c>
      <c r="S187" s="200">
        <v>0</v>
      </c>
      <c r="T187" s="201">
        <f t="shared" si="3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202" t="s">
        <v>156</v>
      </c>
      <c r="AT187" s="202" t="s">
        <v>152</v>
      </c>
      <c r="AU187" s="202" t="s">
        <v>157</v>
      </c>
      <c r="AY187" s="14" t="s">
        <v>150</v>
      </c>
      <c r="BE187" s="203">
        <f t="shared" si="34"/>
        <v>0</v>
      </c>
      <c r="BF187" s="203">
        <f t="shared" si="35"/>
        <v>0</v>
      </c>
      <c r="BG187" s="203">
        <f t="shared" si="36"/>
        <v>0</v>
      </c>
      <c r="BH187" s="203">
        <f t="shared" si="37"/>
        <v>0</v>
      </c>
      <c r="BI187" s="203">
        <f t="shared" si="38"/>
        <v>0</v>
      </c>
      <c r="BJ187" s="14" t="s">
        <v>157</v>
      </c>
      <c r="BK187" s="203">
        <f t="shared" si="39"/>
        <v>0</v>
      </c>
      <c r="BL187" s="14" t="s">
        <v>156</v>
      </c>
      <c r="BM187" s="202" t="s">
        <v>298</v>
      </c>
    </row>
    <row r="188" spans="1:65" s="2" customFormat="1" ht="24.2" customHeight="1">
      <c r="A188" s="31"/>
      <c r="B188" s="32"/>
      <c r="C188" s="190" t="s">
        <v>299</v>
      </c>
      <c r="D188" s="190" t="s">
        <v>152</v>
      </c>
      <c r="E188" s="191" t="s">
        <v>300</v>
      </c>
      <c r="F188" s="192" t="s">
        <v>301</v>
      </c>
      <c r="G188" s="193" t="s">
        <v>198</v>
      </c>
      <c r="H188" s="194">
        <v>44.795999999999999</v>
      </c>
      <c r="I188" s="195"/>
      <c r="J188" s="196">
        <f t="shared" si="30"/>
        <v>0</v>
      </c>
      <c r="K188" s="197"/>
      <c r="L188" s="36"/>
      <c r="M188" s="198" t="s">
        <v>1</v>
      </c>
      <c r="N188" s="199" t="s">
        <v>38</v>
      </c>
      <c r="O188" s="69"/>
      <c r="P188" s="200">
        <f t="shared" si="31"/>
        <v>0</v>
      </c>
      <c r="Q188" s="200">
        <v>3.15E-2</v>
      </c>
      <c r="R188" s="200">
        <f t="shared" si="32"/>
        <v>1.4110739999999999</v>
      </c>
      <c r="S188" s="200">
        <v>0</v>
      </c>
      <c r="T188" s="201">
        <f t="shared" si="3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202" t="s">
        <v>156</v>
      </c>
      <c r="AT188" s="202" t="s">
        <v>152</v>
      </c>
      <c r="AU188" s="202" t="s">
        <v>157</v>
      </c>
      <c r="AY188" s="14" t="s">
        <v>150</v>
      </c>
      <c r="BE188" s="203">
        <f t="shared" si="34"/>
        <v>0</v>
      </c>
      <c r="BF188" s="203">
        <f t="shared" si="35"/>
        <v>0</v>
      </c>
      <c r="BG188" s="203">
        <f t="shared" si="36"/>
        <v>0</v>
      </c>
      <c r="BH188" s="203">
        <f t="shared" si="37"/>
        <v>0</v>
      </c>
      <c r="BI188" s="203">
        <f t="shared" si="38"/>
        <v>0</v>
      </c>
      <c r="BJ188" s="14" t="s">
        <v>157</v>
      </c>
      <c r="BK188" s="203">
        <f t="shared" si="39"/>
        <v>0</v>
      </c>
      <c r="BL188" s="14" t="s">
        <v>156</v>
      </c>
      <c r="BM188" s="202" t="s">
        <v>302</v>
      </c>
    </row>
    <row r="189" spans="1:65" s="2" customFormat="1" ht="24.2" customHeight="1">
      <c r="A189" s="31"/>
      <c r="B189" s="32"/>
      <c r="C189" s="190" t="s">
        <v>228</v>
      </c>
      <c r="D189" s="190" t="s">
        <v>152</v>
      </c>
      <c r="E189" s="191" t="s">
        <v>303</v>
      </c>
      <c r="F189" s="192" t="s">
        <v>304</v>
      </c>
      <c r="G189" s="193" t="s">
        <v>198</v>
      </c>
      <c r="H189" s="194">
        <v>131.506</v>
      </c>
      <c r="I189" s="195"/>
      <c r="J189" s="196">
        <f t="shared" si="30"/>
        <v>0</v>
      </c>
      <c r="K189" s="197"/>
      <c r="L189" s="36"/>
      <c r="M189" s="198" t="s">
        <v>1</v>
      </c>
      <c r="N189" s="199" t="s">
        <v>38</v>
      </c>
      <c r="O189" s="69"/>
      <c r="P189" s="200">
        <f t="shared" si="31"/>
        <v>0</v>
      </c>
      <c r="Q189" s="200">
        <v>2.6249999999999999E-2</v>
      </c>
      <c r="R189" s="200">
        <f t="shared" si="32"/>
        <v>3.4520325000000001</v>
      </c>
      <c r="S189" s="200">
        <v>0</v>
      </c>
      <c r="T189" s="201">
        <f t="shared" si="3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202" t="s">
        <v>156</v>
      </c>
      <c r="AT189" s="202" t="s">
        <v>152</v>
      </c>
      <c r="AU189" s="202" t="s">
        <v>157</v>
      </c>
      <c r="AY189" s="14" t="s">
        <v>150</v>
      </c>
      <c r="BE189" s="203">
        <f t="shared" si="34"/>
        <v>0</v>
      </c>
      <c r="BF189" s="203">
        <f t="shared" si="35"/>
        <v>0</v>
      </c>
      <c r="BG189" s="203">
        <f t="shared" si="36"/>
        <v>0</v>
      </c>
      <c r="BH189" s="203">
        <f t="shared" si="37"/>
        <v>0</v>
      </c>
      <c r="BI189" s="203">
        <f t="shared" si="38"/>
        <v>0</v>
      </c>
      <c r="BJ189" s="14" t="s">
        <v>157</v>
      </c>
      <c r="BK189" s="203">
        <f t="shared" si="39"/>
        <v>0</v>
      </c>
      <c r="BL189" s="14" t="s">
        <v>156</v>
      </c>
      <c r="BM189" s="202" t="s">
        <v>305</v>
      </c>
    </row>
    <row r="190" spans="1:65" s="2" customFormat="1" ht="24.2" customHeight="1">
      <c r="A190" s="31"/>
      <c r="B190" s="32"/>
      <c r="C190" s="190" t="s">
        <v>306</v>
      </c>
      <c r="D190" s="190" t="s">
        <v>152</v>
      </c>
      <c r="E190" s="191" t="s">
        <v>307</v>
      </c>
      <c r="F190" s="192" t="s">
        <v>308</v>
      </c>
      <c r="G190" s="193" t="s">
        <v>198</v>
      </c>
      <c r="H190" s="194">
        <v>44.795999999999999</v>
      </c>
      <c r="I190" s="195"/>
      <c r="J190" s="196">
        <f t="shared" si="30"/>
        <v>0</v>
      </c>
      <c r="K190" s="197"/>
      <c r="L190" s="36"/>
      <c r="M190" s="198" t="s">
        <v>1</v>
      </c>
      <c r="N190" s="199" t="s">
        <v>38</v>
      </c>
      <c r="O190" s="69"/>
      <c r="P190" s="200">
        <f t="shared" si="31"/>
        <v>0</v>
      </c>
      <c r="Q190" s="200">
        <v>4.725E-3</v>
      </c>
      <c r="R190" s="200">
        <f t="shared" si="32"/>
        <v>0.21166109999999999</v>
      </c>
      <c r="S190" s="200">
        <v>0</v>
      </c>
      <c r="T190" s="201">
        <f t="shared" si="3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202" t="s">
        <v>156</v>
      </c>
      <c r="AT190" s="202" t="s">
        <v>152</v>
      </c>
      <c r="AU190" s="202" t="s">
        <v>157</v>
      </c>
      <c r="AY190" s="14" t="s">
        <v>150</v>
      </c>
      <c r="BE190" s="203">
        <f t="shared" si="34"/>
        <v>0</v>
      </c>
      <c r="BF190" s="203">
        <f t="shared" si="35"/>
        <v>0</v>
      </c>
      <c r="BG190" s="203">
        <f t="shared" si="36"/>
        <v>0</v>
      </c>
      <c r="BH190" s="203">
        <f t="shared" si="37"/>
        <v>0</v>
      </c>
      <c r="BI190" s="203">
        <f t="shared" si="38"/>
        <v>0</v>
      </c>
      <c r="BJ190" s="14" t="s">
        <v>157</v>
      </c>
      <c r="BK190" s="203">
        <f t="shared" si="39"/>
        <v>0</v>
      </c>
      <c r="BL190" s="14" t="s">
        <v>156</v>
      </c>
      <c r="BM190" s="202" t="s">
        <v>309</v>
      </c>
    </row>
    <row r="191" spans="1:65" s="2" customFormat="1" ht="24.2" customHeight="1">
      <c r="A191" s="31"/>
      <c r="B191" s="32"/>
      <c r="C191" s="190" t="s">
        <v>231</v>
      </c>
      <c r="D191" s="190" t="s">
        <v>152</v>
      </c>
      <c r="E191" s="191" t="s">
        <v>310</v>
      </c>
      <c r="F191" s="192" t="s">
        <v>311</v>
      </c>
      <c r="G191" s="193" t="s">
        <v>198</v>
      </c>
      <c r="H191" s="194">
        <v>33.72</v>
      </c>
      <c r="I191" s="195"/>
      <c r="J191" s="196">
        <f t="shared" si="30"/>
        <v>0</v>
      </c>
      <c r="K191" s="197"/>
      <c r="L191" s="36"/>
      <c r="M191" s="198" t="s">
        <v>1</v>
      </c>
      <c r="N191" s="199" t="s">
        <v>38</v>
      </c>
      <c r="O191" s="69"/>
      <c r="P191" s="200">
        <f t="shared" si="31"/>
        <v>0</v>
      </c>
      <c r="Q191" s="200">
        <v>5.1539999999999997E-3</v>
      </c>
      <c r="R191" s="200">
        <f t="shared" si="32"/>
        <v>0.17379287999999998</v>
      </c>
      <c r="S191" s="200">
        <v>0</v>
      </c>
      <c r="T191" s="201">
        <f t="shared" si="3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202" t="s">
        <v>156</v>
      </c>
      <c r="AT191" s="202" t="s">
        <v>152</v>
      </c>
      <c r="AU191" s="202" t="s">
        <v>157</v>
      </c>
      <c r="AY191" s="14" t="s">
        <v>150</v>
      </c>
      <c r="BE191" s="203">
        <f t="shared" si="34"/>
        <v>0</v>
      </c>
      <c r="BF191" s="203">
        <f t="shared" si="35"/>
        <v>0</v>
      </c>
      <c r="BG191" s="203">
        <f t="shared" si="36"/>
        <v>0</v>
      </c>
      <c r="BH191" s="203">
        <f t="shared" si="37"/>
        <v>0</v>
      </c>
      <c r="BI191" s="203">
        <f t="shared" si="38"/>
        <v>0</v>
      </c>
      <c r="BJ191" s="14" t="s">
        <v>157</v>
      </c>
      <c r="BK191" s="203">
        <f t="shared" si="39"/>
        <v>0</v>
      </c>
      <c r="BL191" s="14" t="s">
        <v>156</v>
      </c>
      <c r="BM191" s="202" t="s">
        <v>312</v>
      </c>
    </row>
    <row r="192" spans="1:65" s="2" customFormat="1" ht="37.9" customHeight="1">
      <c r="A192" s="31"/>
      <c r="B192" s="32"/>
      <c r="C192" s="190" t="s">
        <v>313</v>
      </c>
      <c r="D192" s="190" t="s">
        <v>152</v>
      </c>
      <c r="E192" s="191" t="s">
        <v>314</v>
      </c>
      <c r="F192" s="192" t="s">
        <v>315</v>
      </c>
      <c r="G192" s="193" t="s">
        <v>198</v>
      </c>
      <c r="H192" s="194">
        <v>29.390999999999998</v>
      </c>
      <c r="I192" s="195"/>
      <c r="J192" s="196">
        <f t="shared" si="30"/>
        <v>0</v>
      </c>
      <c r="K192" s="197"/>
      <c r="L192" s="36"/>
      <c r="M192" s="198" t="s">
        <v>1</v>
      </c>
      <c r="N192" s="199" t="s">
        <v>38</v>
      </c>
      <c r="O192" s="69"/>
      <c r="P192" s="200">
        <f t="shared" si="31"/>
        <v>0</v>
      </c>
      <c r="Q192" s="200">
        <v>2.0571000000000001E-4</v>
      </c>
      <c r="R192" s="200">
        <f t="shared" si="32"/>
        <v>6.04602261E-3</v>
      </c>
      <c r="S192" s="200">
        <v>0</v>
      </c>
      <c r="T192" s="201">
        <f t="shared" si="3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202" t="s">
        <v>156</v>
      </c>
      <c r="AT192" s="202" t="s">
        <v>152</v>
      </c>
      <c r="AU192" s="202" t="s">
        <v>157</v>
      </c>
      <c r="AY192" s="14" t="s">
        <v>150</v>
      </c>
      <c r="BE192" s="203">
        <f t="shared" si="34"/>
        <v>0</v>
      </c>
      <c r="BF192" s="203">
        <f t="shared" si="35"/>
        <v>0</v>
      </c>
      <c r="BG192" s="203">
        <f t="shared" si="36"/>
        <v>0</v>
      </c>
      <c r="BH192" s="203">
        <f t="shared" si="37"/>
        <v>0</v>
      </c>
      <c r="BI192" s="203">
        <f t="shared" si="38"/>
        <v>0</v>
      </c>
      <c r="BJ192" s="14" t="s">
        <v>157</v>
      </c>
      <c r="BK192" s="203">
        <f t="shared" si="39"/>
        <v>0</v>
      </c>
      <c r="BL192" s="14" t="s">
        <v>156</v>
      </c>
      <c r="BM192" s="202" t="s">
        <v>316</v>
      </c>
    </row>
    <row r="193" spans="1:65" s="2" customFormat="1" ht="24.2" customHeight="1">
      <c r="A193" s="31"/>
      <c r="B193" s="32"/>
      <c r="C193" s="190" t="s">
        <v>236</v>
      </c>
      <c r="D193" s="190" t="s">
        <v>152</v>
      </c>
      <c r="E193" s="191" t="s">
        <v>317</v>
      </c>
      <c r="F193" s="192" t="s">
        <v>318</v>
      </c>
      <c r="G193" s="193" t="s">
        <v>198</v>
      </c>
      <c r="H193" s="194">
        <v>42.454999999999998</v>
      </c>
      <c r="I193" s="195"/>
      <c r="J193" s="196">
        <f t="shared" si="30"/>
        <v>0</v>
      </c>
      <c r="K193" s="197"/>
      <c r="L193" s="36"/>
      <c r="M193" s="198" t="s">
        <v>1</v>
      </c>
      <c r="N193" s="199" t="s">
        <v>38</v>
      </c>
      <c r="O193" s="69"/>
      <c r="P193" s="200">
        <f t="shared" si="31"/>
        <v>0</v>
      </c>
      <c r="Q193" s="200">
        <v>2.2499999999999999E-4</v>
      </c>
      <c r="R193" s="200">
        <f t="shared" si="32"/>
        <v>9.5523750000000001E-3</v>
      </c>
      <c r="S193" s="200">
        <v>0</v>
      </c>
      <c r="T193" s="201">
        <f t="shared" si="3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202" t="s">
        <v>156</v>
      </c>
      <c r="AT193" s="202" t="s">
        <v>152</v>
      </c>
      <c r="AU193" s="202" t="s">
        <v>157</v>
      </c>
      <c r="AY193" s="14" t="s">
        <v>150</v>
      </c>
      <c r="BE193" s="203">
        <f t="shared" si="34"/>
        <v>0</v>
      </c>
      <c r="BF193" s="203">
        <f t="shared" si="35"/>
        <v>0</v>
      </c>
      <c r="BG193" s="203">
        <f t="shared" si="36"/>
        <v>0</v>
      </c>
      <c r="BH193" s="203">
        <f t="shared" si="37"/>
        <v>0</v>
      </c>
      <c r="BI193" s="203">
        <f t="shared" si="38"/>
        <v>0</v>
      </c>
      <c r="BJ193" s="14" t="s">
        <v>157</v>
      </c>
      <c r="BK193" s="203">
        <f t="shared" si="39"/>
        <v>0</v>
      </c>
      <c r="BL193" s="14" t="s">
        <v>156</v>
      </c>
      <c r="BM193" s="202" t="s">
        <v>319</v>
      </c>
    </row>
    <row r="194" spans="1:65" s="2" customFormat="1" ht="24.2" customHeight="1">
      <c r="A194" s="31"/>
      <c r="B194" s="32"/>
      <c r="C194" s="190" t="s">
        <v>320</v>
      </c>
      <c r="D194" s="190" t="s">
        <v>152</v>
      </c>
      <c r="E194" s="191" t="s">
        <v>321</v>
      </c>
      <c r="F194" s="192" t="s">
        <v>322</v>
      </c>
      <c r="G194" s="193" t="s">
        <v>198</v>
      </c>
      <c r="H194" s="194">
        <v>29.754999999999999</v>
      </c>
      <c r="I194" s="195"/>
      <c r="J194" s="196">
        <f t="shared" si="30"/>
        <v>0</v>
      </c>
      <c r="K194" s="197"/>
      <c r="L194" s="36"/>
      <c r="M194" s="198" t="s">
        <v>1</v>
      </c>
      <c r="N194" s="199" t="s">
        <v>38</v>
      </c>
      <c r="O194" s="69"/>
      <c r="P194" s="200">
        <f t="shared" si="31"/>
        <v>0</v>
      </c>
      <c r="Q194" s="200">
        <v>4.0000000000000002E-4</v>
      </c>
      <c r="R194" s="200">
        <f t="shared" si="32"/>
        <v>1.1901999999999999E-2</v>
      </c>
      <c r="S194" s="200">
        <v>0</v>
      </c>
      <c r="T194" s="201">
        <f t="shared" si="33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202" t="s">
        <v>156</v>
      </c>
      <c r="AT194" s="202" t="s">
        <v>152</v>
      </c>
      <c r="AU194" s="202" t="s">
        <v>157</v>
      </c>
      <c r="AY194" s="14" t="s">
        <v>150</v>
      </c>
      <c r="BE194" s="203">
        <f t="shared" si="34"/>
        <v>0</v>
      </c>
      <c r="BF194" s="203">
        <f t="shared" si="35"/>
        <v>0</v>
      </c>
      <c r="BG194" s="203">
        <f t="shared" si="36"/>
        <v>0</v>
      </c>
      <c r="BH194" s="203">
        <f t="shared" si="37"/>
        <v>0</v>
      </c>
      <c r="BI194" s="203">
        <f t="shared" si="38"/>
        <v>0</v>
      </c>
      <c r="BJ194" s="14" t="s">
        <v>157</v>
      </c>
      <c r="BK194" s="203">
        <f t="shared" si="39"/>
        <v>0</v>
      </c>
      <c r="BL194" s="14" t="s">
        <v>156</v>
      </c>
      <c r="BM194" s="202" t="s">
        <v>323</v>
      </c>
    </row>
    <row r="195" spans="1:65" s="2" customFormat="1" ht="24.2" customHeight="1">
      <c r="A195" s="31"/>
      <c r="B195" s="32"/>
      <c r="C195" s="190" t="s">
        <v>240</v>
      </c>
      <c r="D195" s="190" t="s">
        <v>152</v>
      </c>
      <c r="E195" s="191" t="s">
        <v>324</v>
      </c>
      <c r="F195" s="192" t="s">
        <v>325</v>
      </c>
      <c r="G195" s="193" t="s">
        <v>198</v>
      </c>
      <c r="H195" s="194">
        <v>25.954999999999998</v>
      </c>
      <c r="I195" s="195"/>
      <c r="J195" s="196">
        <f t="shared" si="30"/>
        <v>0</v>
      </c>
      <c r="K195" s="197"/>
      <c r="L195" s="36"/>
      <c r="M195" s="198" t="s">
        <v>1</v>
      </c>
      <c r="N195" s="199" t="s">
        <v>38</v>
      </c>
      <c r="O195" s="69"/>
      <c r="P195" s="200">
        <f t="shared" si="31"/>
        <v>0</v>
      </c>
      <c r="Q195" s="200">
        <v>3.2200000000000002E-3</v>
      </c>
      <c r="R195" s="200">
        <f t="shared" si="32"/>
        <v>8.3575099999999999E-2</v>
      </c>
      <c r="S195" s="200">
        <v>0</v>
      </c>
      <c r="T195" s="201">
        <f t="shared" si="33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202" t="s">
        <v>156</v>
      </c>
      <c r="AT195" s="202" t="s">
        <v>152</v>
      </c>
      <c r="AU195" s="202" t="s">
        <v>157</v>
      </c>
      <c r="AY195" s="14" t="s">
        <v>150</v>
      </c>
      <c r="BE195" s="203">
        <f t="shared" si="34"/>
        <v>0</v>
      </c>
      <c r="BF195" s="203">
        <f t="shared" si="35"/>
        <v>0</v>
      </c>
      <c r="BG195" s="203">
        <f t="shared" si="36"/>
        <v>0</v>
      </c>
      <c r="BH195" s="203">
        <f t="shared" si="37"/>
        <v>0</v>
      </c>
      <c r="BI195" s="203">
        <f t="shared" si="38"/>
        <v>0</v>
      </c>
      <c r="BJ195" s="14" t="s">
        <v>157</v>
      </c>
      <c r="BK195" s="203">
        <f t="shared" si="39"/>
        <v>0</v>
      </c>
      <c r="BL195" s="14" t="s">
        <v>156</v>
      </c>
      <c r="BM195" s="202" t="s">
        <v>326</v>
      </c>
    </row>
    <row r="196" spans="1:65" s="2" customFormat="1" ht="24.2" customHeight="1">
      <c r="A196" s="31"/>
      <c r="B196" s="32"/>
      <c r="C196" s="190" t="s">
        <v>327</v>
      </c>
      <c r="D196" s="190" t="s">
        <v>152</v>
      </c>
      <c r="E196" s="191" t="s">
        <v>328</v>
      </c>
      <c r="F196" s="192" t="s">
        <v>329</v>
      </c>
      <c r="G196" s="193" t="s">
        <v>198</v>
      </c>
      <c r="H196" s="194">
        <v>3.8</v>
      </c>
      <c r="I196" s="195"/>
      <c r="J196" s="196">
        <f t="shared" si="30"/>
        <v>0</v>
      </c>
      <c r="K196" s="197"/>
      <c r="L196" s="36"/>
      <c r="M196" s="198" t="s">
        <v>1</v>
      </c>
      <c r="N196" s="199" t="s">
        <v>38</v>
      </c>
      <c r="O196" s="69"/>
      <c r="P196" s="200">
        <f t="shared" si="31"/>
        <v>0</v>
      </c>
      <c r="Q196" s="200">
        <v>6.1799999999999997E-3</v>
      </c>
      <c r="R196" s="200">
        <f t="shared" si="32"/>
        <v>2.3483999999999998E-2</v>
      </c>
      <c r="S196" s="200">
        <v>0</v>
      </c>
      <c r="T196" s="201">
        <f t="shared" si="33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202" t="s">
        <v>156</v>
      </c>
      <c r="AT196" s="202" t="s">
        <v>152</v>
      </c>
      <c r="AU196" s="202" t="s">
        <v>157</v>
      </c>
      <c r="AY196" s="14" t="s">
        <v>150</v>
      </c>
      <c r="BE196" s="203">
        <f t="shared" si="34"/>
        <v>0</v>
      </c>
      <c r="BF196" s="203">
        <f t="shared" si="35"/>
        <v>0</v>
      </c>
      <c r="BG196" s="203">
        <f t="shared" si="36"/>
        <v>0</v>
      </c>
      <c r="BH196" s="203">
        <f t="shared" si="37"/>
        <v>0</v>
      </c>
      <c r="BI196" s="203">
        <f t="shared" si="38"/>
        <v>0</v>
      </c>
      <c r="BJ196" s="14" t="s">
        <v>157</v>
      </c>
      <c r="BK196" s="203">
        <f t="shared" si="39"/>
        <v>0</v>
      </c>
      <c r="BL196" s="14" t="s">
        <v>156</v>
      </c>
      <c r="BM196" s="202" t="s">
        <v>330</v>
      </c>
    </row>
    <row r="197" spans="1:65" s="2" customFormat="1" ht="24.2" customHeight="1">
      <c r="A197" s="31"/>
      <c r="B197" s="32"/>
      <c r="C197" s="190" t="s">
        <v>244</v>
      </c>
      <c r="D197" s="190" t="s">
        <v>152</v>
      </c>
      <c r="E197" s="191" t="s">
        <v>331</v>
      </c>
      <c r="F197" s="192" t="s">
        <v>332</v>
      </c>
      <c r="G197" s="193" t="s">
        <v>198</v>
      </c>
      <c r="H197" s="194">
        <v>42.454999999999998</v>
      </c>
      <c r="I197" s="195"/>
      <c r="J197" s="196">
        <f t="shared" si="30"/>
        <v>0</v>
      </c>
      <c r="K197" s="197"/>
      <c r="L197" s="36"/>
      <c r="M197" s="198" t="s">
        <v>1</v>
      </c>
      <c r="N197" s="199" t="s">
        <v>38</v>
      </c>
      <c r="O197" s="69"/>
      <c r="P197" s="200">
        <f t="shared" si="31"/>
        <v>0</v>
      </c>
      <c r="Q197" s="200">
        <v>5.1539999999999997E-3</v>
      </c>
      <c r="R197" s="200">
        <f t="shared" si="32"/>
        <v>0.21881306999999997</v>
      </c>
      <c r="S197" s="200">
        <v>0</v>
      </c>
      <c r="T197" s="201">
        <f t="shared" si="33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202" t="s">
        <v>156</v>
      </c>
      <c r="AT197" s="202" t="s">
        <v>152</v>
      </c>
      <c r="AU197" s="202" t="s">
        <v>157</v>
      </c>
      <c r="AY197" s="14" t="s">
        <v>150</v>
      </c>
      <c r="BE197" s="203">
        <f t="shared" si="34"/>
        <v>0</v>
      </c>
      <c r="BF197" s="203">
        <f t="shared" si="35"/>
        <v>0</v>
      </c>
      <c r="BG197" s="203">
        <f t="shared" si="36"/>
        <v>0</v>
      </c>
      <c r="BH197" s="203">
        <f t="shared" si="37"/>
        <v>0</v>
      </c>
      <c r="BI197" s="203">
        <f t="shared" si="38"/>
        <v>0</v>
      </c>
      <c r="BJ197" s="14" t="s">
        <v>157</v>
      </c>
      <c r="BK197" s="203">
        <f t="shared" si="39"/>
        <v>0</v>
      </c>
      <c r="BL197" s="14" t="s">
        <v>156</v>
      </c>
      <c r="BM197" s="202" t="s">
        <v>333</v>
      </c>
    </row>
    <row r="198" spans="1:65" s="2" customFormat="1" ht="16.5" customHeight="1">
      <c r="A198" s="31"/>
      <c r="B198" s="32"/>
      <c r="C198" s="190" t="s">
        <v>334</v>
      </c>
      <c r="D198" s="190" t="s">
        <v>152</v>
      </c>
      <c r="E198" s="191" t="s">
        <v>335</v>
      </c>
      <c r="F198" s="192" t="s">
        <v>336</v>
      </c>
      <c r="G198" s="193" t="s">
        <v>198</v>
      </c>
      <c r="H198" s="194">
        <v>274.29899999999998</v>
      </c>
      <c r="I198" s="195"/>
      <c r="J198" s="196">
        <f t="shared" si="30"/>
        <v>0</v>
      </c>
      <c r="K198" s="197"/>
      <c r="L198" s="36"/>
      <c r="M198" s="198" t="s">
        <v>1</v>
      </c>
      <c r="N198" s="199" t="s">
        <v>38</v>
      </c>
      <c r="O198" s="69"/>
      <c r="P198" s="200">
        <f t="shared" si="31"/>
        <v>0</v>
      </c>
      <c r="Q198" s="200">
        <v>4.4999999999999999E-4</v>
      </c>
      <c r="R198" s="200">
        <f t="shared" si="32"/>
        <v>0.12343454999999999</v>
      </c>
      <c r="S198" s="200">
        <v>0</v>
      </c>
      <c r="T198" s="201">
        <f t="shared" si="33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202" t="s">
        <v>156</v>
      </c>
      <c r="AT198" s="202" t="s">
        <v>152</v>
      </c>
      <c r="AU198" s="202" t="s">
        <v>157</v>
      </c>
      <c r="AY198" s="14" t="s">
        <v>150</v>
      </c>
      <c r="BE198" s="203">
        <f t="shared" si="34"/>
        <v>0</v>
      </c>
      <c r="BF198" s="203">
        <f t="shared" si="35"/>
        <v>0</v>
      </c>
      <c r="BG198" s="203">
        <f t="shared" si="36"/>
        <v>0</v>
      </c>
      <c r="BH198" s="203">
        <f t="shared" si="37"/>
        <v>0</v>
      </c>
      <c r="BI198" s="203">
        <f t="shared" si="38"/>
        <v>0</v>
      </c>
      <c r="BJ198" s="14" t="s">
        <v>157</v>
      </c>
      <c r="BK198" s="203">
        <f t="shared" si="39"/>
        <v>0</v>
      </c>
      <c r="BL198" s="14" t="s">
        <v>156</v>
      </c>
      <c r="BM198" s="202" t="s">
        <v>337</v>
      </c>
    </row>
    <row r="199" spans="1:65" s="2" customFormat="1" ht="33" customHeight="1">
      <c r="A199" s="31"/>
      <c r="B199" s="32"/>
      <c r="C199" s="190" t="s">
        <v>247</v>
      </c>
      <c r="D199" s="190" t="s">
        <v>152</v>
      </c>
      <c r="E199" s="191" t="s">
        <v>338</v>
      </c>
      <c r="F199" s="192" t="s">
        <v>339</v>
      </c>
      <c r="G199" s="193" t="s">
        <v>198</v>
      </c>
      <c r="H199" s="194">
        <v>16.5</v>
      </c>
      <c r="I199" s="195"/>
      <c r="J199" s="196">
        <f t="shared" si="30"/>
        <v>0</v>
      </c>
      <c r="K199" s="197"/>
      <c r="L199" s="36"/>
      <c r="M199" s="198" t="s">
        <v>1</v>
      </c>
      <c r="N199" s="199" t="s">
        <v>38</v>
      </c>
      <c r="O199" s="69"/>
      <c r="P199" s="200">
        <f t="shared" si="31"/>
        <v>0</v>
      </c>
      <c r="Q199" s="200">
        <v>1.3684E-2</v>
      </c>
      <c r="R199" s="200">
        <f t="shared" si="32"/>
        <v>0.22578599999999999</v>
      </c>
      <c r="S199" s="200">
        <v>0</v>
      </c>
      <c r="T199" s="201">
        <f t="shared" si="33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202" t="s">
        <v>156</v>
      </c>
      <c r="AT199" s="202" t="s">
        <v>152</v>
      </c>
      <c r="AU199" s="202" t="s">
        <v>157</v>
      </c>
      <c r="AY199" s="14" t="s">
        <v>150</v>
      </c>
      <c r="BE199" s="203">
        <f t="shared" si="34"/>
        <v>0</v>
      </c>
      <c r="BF199" s="203">
        <f t="shared" si="35"/>
        <v>0</v>
      </c>
      <c r="BG199" s="203">
        <f t="shared" si="36"/>
        <v>0</v>
      </c>
      <c r="BH199" s="203">
        <f t="shared" si="37"/>
        <v>0</v>
      </c>
      <c r="BI199" s="203">
        <f t="shared" si="38"/>
        <v>0</v>
      </c>
      <c r="BJ199" s="14" t="s">
        <v>157</v>
      </c>
      <c r="BK199" s="203">
        <f t="shared" si="39"/>
        <v>0</v>
      </c>
      <c r="BL199" s="14" t="s">
        <v>156</v>
      </c>
      <c r="BM199" s="202" t="s">
        <v>340</v>
      </c>
    </row>
    <row r="200" spans="1:65" s="2" customFormat="1" ht="24.2" customHeight="1">
      <c r="A200" s="31"/>
      <c r="B200" s="32"/>
      <c r="C200" s="190" t="s">
        <v>341</v>
      </c>
      <c r="D200" s="190" t="s">
        <v>152</v>
      </c>
      <c r="E200" s="191" t="s">
        <v>342</v>
      </c>
      <c r="F200" s="192" t="s">
        <v>343</v>
      </c>
      <c r="G200" s="193" t="s">
        <v>198</v>
      </c>
      <c r="H200" s="194">
        <v>23.62</v>
      </c>
      <c r="I200" s="195"/>
      <c r="J200" s="196">
        <f t="shared" si="30"/>
        <v>0</v>
      </c>
      <c r="K200" s="197"/>
      <c r="L200" s="36"/>
      <c r="M200" s="198" t="s">
        <v>1</v>
      </c>
      <c r="N200" s="199" t="s">
        <v>38</v>
      </c>
      <c r="O200" s="69"/>
      <c r="P200" s="200">
        <f t="shared" si="31"/>
        <v>0</v>
      </c>
      <c r="Q200" s="200">
        <v>3.3694000000000002E-2</v>
      </c>
      <c r="R200" s="200">
        <f t="shared" si="32"/>
        <v>0.79585228000000008</v>
      </c>
      <c r="S200" s="200">
        <v>0</v>
      </c>
      <c r="T200" s="201">
        <f t="shared" si="33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202" t="s">
        <v>156</v>
      </c>
      <c r="AT200" s="202" t="s">
        <v>152</v>
      </c>
      <c r="AU200" s="202" t="s">
        <v>157</v>
      </c>
      <c r="AY200" s="14" t="s">
        <v>150</v>
      </c>
      <c r="BE200" s="203">
        <f t="shared" si="34"/>
        <v>0</v>
      </c>
      <c r="BF200" s="203">
        <f t="shared" si="35"/>
        <v>0</v>
      </c>
      <c r="BG200" s="203">
        <f t="shared" si="36"/>
        <v>0</v>
      </c>
      <c r="BH200" s="203">
        <f t="shared" si="37"/>
        <v>0</v>
      </c>
      <c r="BI200" s="203">
        <f t="shared" si="38"/>
        <v>0</v>
      </c>
      <c r="BJ200" s="14" t="s">
        <v>157</v>
      </c>
      <c r="BK200" s="203">
        <f t="shared" si="39"/>
        <v>0</v>
      </c>
      <c r="BL200" s="14" t="s">
        <v>156</v>
      </c>
      <c r="BM200" s="202" t="s">
        <v>344</v>
      </c>
    </row>
    <row r="201" spans="1:65" s="2" customFormat="1" ht="24.2" customHeight="1">
      <c r="A201" s="31"/>
      <c r="B201" s="32"/>
      <c r="C201" s="190" t="s">
        <v>251</v>
      </c>
      <c r="D201" s="190" t="s">
        <v>152</v>
      </c>
      <c r="E201" s="191" t="s">
        <v>345</v>
      </c>
      <c r="F201" s="192" t="s">
        <v>346</v>
      </c>
      <c r="G201" s="193" t="s">
        <v>198</v>
      </c>
      <c r="H201" s="194">
        <v>2.335</v>
      </c>
      <c r="I201" s="195"/>
      <c r="J201" s="196">
        <f t="shared" si="30"/>
        <v>0</v>
      </c>
      <c r="K201" s="197"/>
      <c r="L201" s="36"/>
      <c r="M201" s="198" t="s">
        <v>1</v>
      </c>
      <c r="N201" s="199" t="s">
        <v>38</v>
      </c>
      <c r="O201" s="69"/>
      <c r="P201" s="200">
        <f t="shared" si="31"/>
        <v>0</v>
      </c>
      <c r="Q201" s="200">
        <v>1.8686500000000002E-2</v>
      </c>
      <c r="R201" s="200">
        <f t="shared" si="32"/>
        <v>4.3632977500000003E-2</v>
      </c>
      <c r="S201" s="200">
        <v>0</v>
      </c>
      <c r="T201" s="201">
        <f t="shared" si="33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202" t="s">
        <v>156</v>
      </c>
      <c r="AT201" s="202" t="s">
        <v>152</v>
      </c>
      <c r="AU201" s="202" t="s">
        <v>157</v>
      </c>
      <c r="AY201" s="14" t="s">
        <v>150</v>
      </c>
      <c r="BE201" s="203">
        <f t="shared" si="34"/>
        <v>0</v>
      </c>
      <c r="BF201" s="203">
        <f t="shared" si="35"/>
        <v>0</v>
      </c>
      <c r="BG201" s="203">
        <f t="shared" si="36"/>
        <v>0</v>
      </c>
      <c r="BH201" s="203">
        <f t="shared" si="37"/>
        <v>0</v>
      </c>
      <c r="BI201" s="203">
        <f t="shared" si="38"/>
        <v>0</v>
      </c>
      <c r="BJ201" s="14" t="s">
        <v>157</v>
      </c>
      <c r="BK201" s="203">
        <f t="shared" si="39"/>
        <v>0</v>
      </c>
      <c r="BL201" s="14" t="s">
        <v>156</v>
      </c>
      <c r="BM201" s="202" t="s">
        <v>347</v>
      </c>
    </row>
    <row r="202" spans="1:65" s="2" customFormat="1" ht="24.2" customHeight="1">
      <c r="A202" s="31"/>
      <c r="B202" s="32"/>
      <c r="C202" s="190" t="s">
        <v>348</v>
      </c>
      <c r="D202" s="190" t="s">
        <v>152</v>
      </c>
      <c r="E202" s="191" t="s">
        <v>349</v>
      </c>
      <c r="F202" s="192" t="s">
        <v>350</v>
      </c>
      <c r="G202" s="193" t="s">
        <v>198</v>
      </c>
      <c r="H202" s="194">
        <v>28.96</v>
      </c>
      <c r="I202" s="195"/>
      <c r="J202" s="196">
        <f t="shared" si="30"/>
        <v>0</v>
      </c>
      <c r="K202" s="197"/>
      <c r="L202" s="36"/>
      <c r="M202" s="198" t="s">
        <v>1</v>
      </c>
      <c r="N202" s="199" t="s">
        <v>38</v>
      </c>
      <c r="O202" s="69"/>
      <c r="P202" s="200">
        <f t="shared" si="31"/>
        <v>0</v>
      </c>
      <c r="Q202" s="200">
        <v>1.6159E-4</v>
      </c>
      <c r="R202" s="200">
        <f t="shared" si="32"/>
        <v>4.6796464000000001E-3</v>
      </c>
      <c r="S202" s="200">
        <v>0</v>
      </c>
      <c r="T202" s="201">
        <f t="shared" si="33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202" t="s">
        <v>156</v>
      </c>
      <c r="AT202" s="202" t="s">
        <v>152</v>
      </c>
      <c r="AU202" s="202" t="s">
        <v>157</v>
      </c>
      <c r="AY202" s="14" t="s">
        <v>150</v>
      </c>
      <c r="BE202" s="203">
        <f t="shared" si="34"/>
        <v>0</v>
      </c>
      <c r="BF202" s="203">
        <f t="shared" si="35"/>
        <v>0</v>
      </c>
      <c r="BG202" s="203">
        <f t="shared" si="36"/>
        <v>0</v>
      </c>
      <c r="BH202" s="203">
        <f t="shared" si="37"/>
        <v>0</v>
      </c>
      <c r="BI202" s="203">
        <f t="shared" si="38"/>
        <v>0</v>
      </c>
      <c r="BJ202" s="14" t="s">
        <v>157</v>
      </c>
      <c r="BK202" s="203">
        <f t="shared" si="39"/>
        <v>0</v>
      </c>
      <c r="BL202" s="14" t="s">
        <v>156</v>
      </c>
      <c r="BM202" s="202" t="s">
        <v>351</v>
      </c>
    </row>
    <row r="203" spans="1:65" s="2" customFormat="1" ht="24.2" customHeight="1">
      <c r="A203" s="31"/>
      <c r="B203" s="32"/>
      <c r="C203" s="190" t="s">
        <v>254</v>
      </c>
      <c r="D203" s="190" t="s">
        <v>152</v>
      </c>
      <c r="E203" s="191" t="s">
        <v>352</v>
      </c>
      <c r="F203" s="192" t="s">
        <v>353</v>
      </c>
      <c r="G203" s="193" t="s">
        <v>155</v>
      </c>
      <c r="H203" s="194">
        <v>0.52500000000000002</v>
      </c>
      <c r="I203" s="195"/>
      <c r="J203" s="196">
        <f t="shared" si="30"/>
        <v>0</v>
      </c>
      <c r="K203" s="197"/>
      <c r="L203" s="36"/>
      <c r="M203" s="198" t="s">
        <v>1</v>
      </c>
      <c r="N203" s="199" t="s">
        <v>38</v>
      </c>
      <c r="O203" s="69"/>
      <c r="P203" s="200">
        <f t="shared" si="31"/>
        <v>0</v>
      </c>
      <c r="Q203" s="200">
        <v>2.1940735</v>
      </c>
      <c r="R203" s="200">
        <f t="shared" si="32"/>
        <v>1.1518885875</v>
      </c>
      <c r="S203" s="200">
        <v>0</v>
      </c>
      <c r="T203" s="201">
        <f t="shared" si="33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202" t="s">
        <v>156</v>
      </c>
      <c r="AT203" s="202" t="s">
        <v>152</v>
      </c>
      <c r="AU203" s="202" t="s">
        <v>157</v>
      </c>
      <c r="AY203" s="14" t="s">
        <v>150</v>
      </c>
      <c r="BE203" s="203">
        <f t="shared" si="34"/>
        <v>0</v>
      </c>
      <c r="BF203" s="203">
        <f t="shared" si="35"/>
        <v>0</v>
      </c>
      <c r="BG203" s="203">
        <f t="shared" si="36"/>
        <v>0</v>
      </c>
      <c r="BH203" s="203">
        <f t="shared" si="37"/>
        <v>0</v>
      </c>
      <c r="BI203" s="203">
        <f t="shared" si="38"/>
        <v>0</v>
      </c>
      <c r="BJ203" s="14" t="s">
        <v>157</v>
      </c>
      <c r="BK203" s="203">
        <f t="shared" si="39"/>
        <v>0</v>
      </c>
      <c r="BL203" s="14" t="s">
        <v>156</v>
      </c>
      <c r="BM203" s="202" t="s">
        <v>354</v>
      </c>
    </row>
    <row r="204" spans="1:65" s="2" customFormat="1" ht="37.9" customHeight="1">
      <c r="A204" s="31"/>
      <c r="B204" s="32"/>
      <c r="C204" s="190" t="s">
        <v>355</v>
      </c>
      <c r="D204" s="190" t="s">
        <v>152</v>
      </c>
      <c r="E204" s="191" t="s">
        <v>356</v>
      </c>
      <c r="F204" s="192" t="s">
        <v>357</v>
      </c>
      <c r="G204" s="193" t="s">
        <v>198</v>
      </c>
      <c r="H204" s="194">
        <v>10.5</v>
      </c>
      <c r="I204" s="195"/>
      <c r="J204" s="196">
        <f t="shared" si="30"/>
        <v>0</v>
      </c>
      <c r="K204" s="197"/>
      <c r="L204" s="36"/>
      <c r="M204" s="198" t="s">
        <v>1</v>
      </c>
      <c r="N204" s="199" t="s">
        <v>38</v>
      </c>
      <c r="O204" s="69"/>
      <c r="P204" s="200">
        <f t="shared" si="31"/>
        <v>0</v>
      </c>
      <c r="Q204" s="200">
        <v>1.5756100000000001E-3</v>
      </c>
      <c r="R204" s="200">
        <f t="shared" si="32"/>
        <v>1.6543905000000001E-2</v>
      </c>
      <c r="S204" s="200">
        <v>0</v>
      </c>
      <c r="T204" s="201">
        <f t="shared" si="33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202" t="s">
        <v>156</v>
      </c>
      <c r="AT204" s="202" t="s">
        <v>152</v>
      </c>
      <c r="AU204" s="202" t="s">
        <v>157</v>
      </c>
      <c r="AY204" s="14" t="s">
        <v>150</v>
      </c>
      <c r="BE204" s="203">
        <f t="shared" si="34"/>
        <v>0</v>
      </c>
      <c r="BF204" s="203">
        <f t="shared" si="35"/>
        <v>0</v>
      </c>
      <c r="BG204" s="203">
        <f t="shared" si="36"/>
        <v>0</v>
      </c>
      <c r="BH204" s="203">
        <f t="shared" si="37"/>
        <v>0</v>
      </c>
      <c r="BI204" s="203">
        <f t="shared" si="38"/>
        <v>0</v>
      </c>
      <c r="BJ204" s="14" t="s">
        <v>157</v>
      </c>
      <c r="BK204" s="203">
        <f t="shared" si="39"/>
        <v>0</v>
      </c>
      <c r="BL204" s="14" t="s">
        <v>156</v>
      </c>
      <c r="BM204" s="202" t="s">
        <v>358</v>
      </c>
    </row>
    <row r="205" spans="1:65" s="2" customFormat="1" ht="24.2" customHeight="1">
      <c r="A205" s="31"/>
      <c r="B205" s="32"/>
      <c r="C205" s="190" t="s">
        <v>258</v>
      </c>
      <c r="D205" s="190" t="s">
        <v>152</v>
      </c>
      <c r="E205" s="191" t="s">
        <v>359</v>
      </c>
      <c r="F205" s="192" t="s">
        <v>360</v>
      </c>
      <c r="G205" s="193" t="s">
        <v>198</v>
      </c>
      <c r="H205" s="194">
        <v>10.5</v>
      </c>
      <c r="I205" s="195"/>
      <c r="J205" s="196">
        <f t="shared" si="30"/>
        <v>0</v>
      </c>
      <c r="K205" s="197"/>
      <c r="L205" s="36"/>
      <c r="M205" s="198" t="s">
        <v>1</v>
      </c>
      <c r="N205" s="199" t="s">
        <v>38</v>
      </c>
      <c r="O205" s="69"/>
      <c r="P205" s="200">
        <f t="shared" si="31"/>
        <v>0</v>
      </c>
      <c r="Q205" s="200">
        <v>0</v>
      </c>
      <c r="R205" s="200">
        <f t="shared" si="32"/>
        <v>0</v>
      </c>
      <c r="S205" s="200">
        <v>0</v>
      </c>
      <c r="T205" s="201">
        <f t="shared" si="33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202" t="s">
        <v>156</v>
      </c>
      <c r="AT205" s="202" t="s">
        <v>152</v>
      </c>
      <c r="AU205" s="202" t="s">
        <v>157</v>
      </c>
      <c r="AY205" s="14" t="s">
        <v>150</v>
      </c>
      <c r="BE205" s="203">
        <f t="shared" si="34"/>
        <v>0</v>
      </c>
      <c r="BF205" s="203">
        <f t="shared" si="35"/>
        <v>0</v>
      </c>
      <c r="BG205" s="203">
        <f t="shared" si="36"/>
        <v>0</v>
      </c>
      <c r="BH205" s="203">
        <f t="shared" si="37"/>
        <v>0</v>
      </c>
      <c r="BI205" s="203">
        <f t="shared" si="38"/>
        <v>0</v>
      </c>
      <c r="BJ205" s="14" t="s">
        <v>157</v>
      </c>
      <c r="BK205" s="203">
        <f t="shared" si="39"/>
        <v>0</v>
      </c>
      <c r="BL205" s="14" t="s">
        <v>156</v>
      </c>
      <c r="BM205" s="202" t="s">
        <v>361</v>
      </c>
    </row>
    <row r="206" spans="1:65" s="2" customFormat="1" ht="16.5" customHeight="1">
      <c r="A206" s="31"/>
      <c r="B206" s="32"/>
      <c r="C206" s="204" t="s">
        <v>362</v>
      </c>
      <c r="D206" s="204" t="s">
        <v>363</v>
      </c>
      <c r="E206" s="205" t="s">
        <v>364</v>
      </c>
      <c r="F206" s="206" t="s">
        <v>365</v>
      </c>
      <c r="G206" s="207" t="s">
        <v>198</v>
      </c>
      <c r="H206" s="208">
        <v>10.5</v>
      </c>
      <c r="I206" s="209"/>
      <c r="J206" s="210">
        <f t="shared" si="30"/>
        <v>0</v>
      </c>
      <c r="K206" s="211"/>
      <c r="L206" s="212"/>
      <c r="M206" s="213" t="s">
        <v>1</v>
      </c>
      <c r="N206" s="214" t="s">
        <v>38</v>
      </c>
      <c r="O206" s="69"/>
      <c r="P206" s="200">
        <f t="shared" si="31"/>
        <v>0</v>
      </c>
      <c r="Q206" s="200">
        <v>1E-4</v>
      </c>
      <c r="R206" s="200">
        <f t="shared" si="32"/>
        <v>1.0500000000000002E-3</v>
      </c>
      <c r="S206" s="200">
        <v>0</v>
      </c>
      <c r="T206" s="201">
        <f t="shared" si="33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202" t="s">
        <v>166</v>
      </c>
      <c r="AT206" s="202" t="s">
        <v>363</v>
      </c>
      <c r="AU206" s="202" t="s">
        <v>157</v>
      </c>
      <c r="AY206" s="14" t="s">
        <v>150</v>
      </c>
      <c r="BE206" s="203">
        <f t="shared" si="34"/>
        <v>0</v>
      </c>
      <c r="BF206" s="203">
        <f t="shared" si="35"/>
        <v>0</v>
      </c>
      <c r="BG206" s="203">
        <f t="shared" si="36"/>
        <v>0</v>
      </c>
      <c r="BH206" s="203">
        <f t="shared" si="37"/>
        <v>0</v>
      </c>
      <c r="BI206" s="203">
        <f t="shared" si="38"/>
        <v>0</v>
      </c>
      <c r="BJ206" s="14" t="s">
        <v>157</v>
      </c>
      <c r="BK206" s="203">
        <f t="shared" si="39"/>
        <v>0</v>
      </c>
      <c r="BL206" s="14" t="s">
        <v>156</v>
      </c>
      <c r="BM206" s="202" t="s">
        <v>366</v>
      </c>
    </row>
    <row r="207" spans="1:65" s="12" customFormat="1" ht="22.9" customHeight="1">
      <c r="B207" s="174"/>
      <c r="C207" s="175"/>
      <c r="D207" s="176" t="s">
        <v>71</v>
      </c>
      <c r="E207" s="188" t="s">
        <v>181</v>
      </c>
      <c r="F207" s="188" t="s">
        <v>367</v>
      </c>
      <c r="G207" s="175"/>
      <c r="H207" s="175"/>
      <c r="I207" s="178"/>
      <c r="J207" s="189">
        <f>BK207</f>
        <v>0</v>
      </c>
      <c r="K207" s="175"/>
      <c r="L207" s="180"/>
      <c r="M207" s="181"/>
      <c r="N207" s="182"/>
      <c r="O207" s="182"/>
      <c r="P207" s="183">
        <f>SUM(P208:P233)</f>
        <v>0</v>
      </c>
      <c r="Q207" s="182"/>
      <c r="R207" s="183">
        <f>SUM(R208:R233)</f>
        <v>8.4784939116200011</v>
      </c>
      <c r="S207" s="182"/>
      <c r="T207" s="184">
        <f>SUM(T208:T233)</f>
        <v>36.031649999999999</v>
      </c>
      <c r="AR207" s="185" t="s">
        <v>80</v>
      </c>
      <c r="AT207" s="186" t="s">
        <v>71</v>
      </c>
      <c r="AU207" s="186" t="s">
        <v>80</v>
      </c>
      <c r="AY207" s="185" t="s">
        <v>150</v>
      </c>
      <c r="BK207" s="187">
        <f>SUM(BK208:BK233)</f>
        <v>0</v>
      </c>
    </row>
    <row r="208" spans="1:65" s="2" customFormat="1" ht="24.2" customHeight="1">
      <c r="A208" s="31"/>
      <c r="B208" s="32"/>
      <c r="C208" s="190" t="s">
        <v>261</v>
      </c>
      <c r="D208" s="190" t="s">
        <v>152</v>
      </c>
      <c r="E208" s="191" t="s">
        <v>368</v>
      </c>
      <c r="F208" s="192" t="s">
        <v>369</v>
      </c>
      <c r="G208" s="193" t="s">
        <v>370</v>
      </c>
      <c r="H208" s="194">
        <v>24.8</v>
      </c>
      <c r="I208" s="195"/>
      <c r="J208" s="196">
        <f t="shared" ref="J208:J233" si="40">ROUND(I208*H208,2)</f>
        <v>0</v>
      </c>
      <c r="K208" s="197"/>
      <c r="L208" s="36"/>
      <c r="M208" s="198" t="s">
        <v>1</v>
      </c>
      <c r="N208" s="199" t="s">
        <v>38</v>
      </c>
      <c r="O208" s="69"/>
      <c r="P208" s="200">
        <f t="shared" ref="P208:P233" si="41">O208*H208</f>
        <v>0</v>
      </c>
      <c r="Q208" s="200">
        <v>9.3999999999999998E-6</v>
      </c>
      <c r="R208" s="200">
        <f t="shared" ref="R208:R233" si="42">Q208*H208</f>
        <v>2.3311999999999999E-4</v>
      </c>
      <c r="S208" s="200">
        <v>0</v>
      </c>
      <c r="T208" s="201">
        <f t="shared" ref="T208:T233" si="43">S208*H208</f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202" t="s">
        <v>156</v>
      </c>
      <c r="AT208" s="202" t="s">
        <v>152</v>
      </c>
      <c r="AU208" s="202" t="s">
        <v>157</v>
      </c>
      <c r="AY208" s="14" t="s">
        <v>150</v>
      </c>
      <c r="BE208" s="203">
        <f t="shared" ref="BE208:BE233" si="44">IF(N208="základná",J208,0)</f>
        <v>0</v>
      </c>
      <c r="BF208" s="203">
        <f t="shared" ref="BF208:BF233" si="45">IF(N208="znížená",J208,0)</f>
        <v>0</v>
      </c>
      <c r="BG208" s="203">
        <f t="shared" ref="BG208:BG233" si="46">IF(N208="zákl. prenesená",J208,0)</f>
        <v>0</v>
      </c>
      <c r="BH208" s="203">
        <f t="shared" ref="BH208:BH233" si="47">IF(N208="zníž. prenesená",J208,0)</f>
        <v>0</v>
      </c>
      <c r="BI208" s="203">
        <f t="shared" ref="BI208:BI233" si="48">IF(N208="nulová",J208,0)</f>
        <v>0</v>
      </c>
      <c r="BJ208" s="14" t="s">
        <v>157</v>
      </c>
      <c r="BK208" s="203">
        <f t="shared" ref="BK208:BK233" si="49">ROUND(I208*H208,2)</f>
        <v>0</v>
      </c>
      <c r="BL208" s="14" t="s">
        <v>156</v>
      </c>
      <c r="BM208" s="202" t="s">
        <v>371</v>
      </c>
    </row>
    <row r="209" spans="1:65" s="2" customFormat="1" ht="33" customHeight="1">
      <c r="A209" s="31"/>
      <c r="B209" s="32"/>
      <c r="C209" s="190" t="s">
        <v>372</v>
      </c>
      <c r="D209" s="190" t="s">
        <v>152</v>
      </c>
      <c r="E209" s="191" t="s">
        <v>373</v>
      </c>
      <c r="F209" s="192" t="s">
        <v>374</v>
      </c>
      <c r="G209" s="193" t="s">
        <v>198</v>
      </c>
      <c r="H209" s="194">
        <v>53.011000000000003</v>
      </c>
      <c r="I209" s="195"/>
      <c r="J209" s="196">
        <f t="shared" si="40"/>
        <v>0</v>
      </c>
      <c r="K209" s="197"/>
      <c r="L209" s="36"/>
      <c r="M209" s="198" t="s">
        <v>1</v>
      </c>
      <c r="N209" s="199" t="s">
        <v>38</v>
      </c>
      <c r="O209" s="69"/>
      <c r="P209" s="200">
        <f t="shared" si="41"/>
        <v>0</v>
      </c>
      <c r="Q209" s="200">
        <v>2.5710569999999999E-2</v>
      </c>
      <c r="R209" s="200">
        <f t="shared" si="42"/>
        <v>1.36294302627</v>
      </c>
      <c r="S209" s="200">
        <v>0</v>
      </c>
      <c r="T209" s="201">
        <f t="shared" si="43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202" t="s">
        <v>156</v>
      </c>
      <c r="AT209" s="202" t="s">
        <v>152</v>
      </c>
      <c r="AU209" s="202" t="s">
        <v>157</v>
      </c>
      <c r="AY209" s="14" t="s">
        <v>150</v>
      </c>
      <c r="BE209" s="203">
        <f t="shared" si="44"/>
        <v>0</v>
      </c>
      <c r="BF209" s="203">
        <f t="shared" si="45"/>
        <v>0</v>
      </c>
      <c r="BG209" s="203">
        <f t="shared" si="46"/>
        <v>0</v>
      </c>
      <c r="BH209" s="203">
        <f t="shared" si="47"/>
        <v>0</v>
      </c>
      <c r="BI209" s="203">
        <f t="shared" si="48"/>
        <v>0</v>
      </c>
      <c r="BJ209" s="14" t="s">
        <v>157</v>
      </c>
      <c r="BK209" s="203">
        <f t="shared" si="49"/>
        <v>0</v>
      </c>
      <c r="BL209" s="14" t="s">
        <v>156</v>
      </c>
      <c r="BM209" s="202" t="s">
        <v>375</v>
      </c>
    </row>
    <row r="210" spans="1:65" s="2" customFormat="1" ht="44.25" customHeight="1">
      <c r="A210" s="31"/>
      <c r="B210" s="32"/>
      <c r="C210" s="190" t="s">
        <v>266</v>
      </c>
      <c r="D210" s="190" t="s">
        <v>152</v>
      </c>
      <c r="E210" s="191" t="s">
        <v>376</v>
      </c>
      <c r="F210" s="192" t="s">
        <v>377</v>
      </c>
      <c r="G210" s="193" t="s">
        <v>198</v>
      </c>
      <c r="H210" s="194">
        <v>106.02200000000001</v>
      </c>
      <c r="I210" s="195"/>
      <c r="J210" s="196">
        <f t="shared" si="40"/>
        <v>0</v>
      </c>
      <c r="K210" s="197"/>
      <c r="L210" s="36"/>
      <c r="M210" s="198" t="s">
        <v>1</v>
      </c>
      <c r="N210" s="199" t="s">
        <v>38</v>
      </c>
      <c r="O210" s="69"/>
      <c r="P210" s="200">
        <f t="shared" si="41"/>
        <v>0</v>
      </c>
      <c r="Q210" s="200">
        <v>0</v>
      </c>
      <c r="R210" s="200">
        <f t="shared" si="42"/>
        <v>0</v>
      </c>
      <c r="S210" s="200">
        <v>0</v>
      </c>
      <c r="T210" s="201">
        <f t="shared" si="43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202" t="s">
        <v>156</v>
      </c>
      <c r="AT210" s="202" t="s">
        <v>152</v>
      </c>
      <c r="AU210" s="202" t="s">
        <v>157</v>
      </c>
      <c r="AY210" s="14" t="s">
        <v>150</v>
      </c>
      <c r="BE210" s="203">
        <f t="shared" si="44"/>
        <v>0</v>
      </c>
      <c r="BF210" s="203">
        <f t="shared" si="45"/>
        <v>0</v>
      </c>
      <c r="BG210" s="203">
        <f t="shared" si="46"/>
        <v>0</v>
      </c>
      <c r="BH210" s="203">
        <f t="shared" si="47"/>
        <v>0</v>
      </c>
      <c r="BI210" s="203">
        <f t="shared" si="48"/>
        <v>0</v>
      </c>
      <c r="BJ210" s="14" t="s">
        <v>157</v>
      </c>
      <c r="BK210" s="203">
        <f t="shared" si="49"/>
        <v>0</v>
      </c>
      <c r="BL210" s="14" t="s">
        <v>156</v>
      </c>
      <c r="BM210" s="202" t="s">
        <v>378</v>
      </c>
    </row>
    <row r="211" spans="1:65" s="2" customFormat="1" ht="33" customHeight="1">
      <c r="A211" s="31"/>
      <c r="B211" s="32"/>
      <c r="C211" s="190" t="s">
        <v>379</v>
      </c>
      <c r="D211" s="190" t="s">
        <v>152</v>
      </c>
      <c r="E211" s="191" t="s">
        <v>380</v>
      </c>
      <c r="F211" s="192" t="s">
        <v>381</v>
      </c>
      <c r="G211" s="193" t="s">
        <v>198</v>
      </c>
      <c r="H211" s="194">
        <v>53.011000000000003</v>
      </c>
      <c r="I211" s="195"/>
      <c r="J211" s="196">
        <f t="shared" si="40"/>
        <v>0</v>
      </c>
      <c r="K211" s="197"/>
      <c r="L211" s="36"/>
      <c r="M211" s="198" t="s">
        <v>1</v>
      </c>
      <c r="N211" s="199" t="s">
        <v>38</v>
      </c>
      <c r="O211" s="69"/>
      <c r="P211" s="200">
        <f t="shared" si="41"/>
        <v>0</v>
      </c>
      <c r="Q211" s="200">
        <v>2.571E-2</v>
      </c>
      <c r="R211" s="200">
        <f t="shared" si="42"/>
        <v>1.3629128100000001</v>
      </c>
      <c r="S211" s="200">
        <v>0</v>
      </c>
      <c r="T211" s="201">
        <f t="shared" si="43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202" t="s">
        <v>156</v>
      </c>
      <c r="AT211" s="202" t="s">
        <v>152</v>
      </c>
      <c r="AU211" s="202" t="s">
        <v>157</v>
      </c>
      <c r="AY211" s="14" t="s">
        <v>150</v>
      </c>
      <c r="BE211" s="203">
        <f t="shared" si="44"/>
        <v>0</v>
      </c>
      <c r="BF211" s="203">
        <f t="shared" si="45"/>
        <v>0</v>
      </c>
      <c r="BG211" s="203">
        <f t="shared" si="46"/>
        <v>0</v>
      </c>
      <c r="BH211" s="203">
        <f t="shared" si="47"/>
        <v>0</v>
      </c>
      <c r="BI211" s="203">
        <f t="shared" si="48"/>
        <v>0</v>
      </c>
      <c r="BJ211" s="14" t="s">
        <v>157</v>
      </c>
      <c r="BK211" s="203">
        <f t="shared" si="49"/>
        <v>0</v>
      </c>
      <c r="BL211" s="14" t="s">
        <v>156</v>
      </c>
      <c r="BM211" s="202" t="s">
        <v>382</v>
      </c>
    </row>
    <row r="212" spans="1:65" s="2" customFormat="1" ht="24.2" customHeight="1">
      <c r="A212" s="31"/>
      <c r="B212" s="32"/>
      <c r="C212" s="190" t="s">
        <v>269</v>
      </c>
      <c r="D212" s="190" t="s">
        <v>152</v>
      </c>
      <c r="E212" s="191" t="s">
        <v>383</v>
      </c>
      <c r="F212" s="192" t="s">
        <v>384</v>
      </c>
      <c r="G212" s="193" t="s">
        <v>198</v>
      </c>
      <c r="H212" s="194">
        <v>135.94499999999999</v>
      </c>
      <c r="I212" s="195"/>
      <c r="J212" s="196">
        <f t="shared" si="40"/>
        <v>0</v>
      </c>
      <c r="K212" s="197"/>
      <c r="L212" s="36"/>
      <c r="M212" s="198" t="s">
        <v>1</v>
      </c>
      <c r="N212" s="199" t="s">
        <v>38</v>
      </c>
      <c r="O212" s="69"/>
      <c r="P212" s="200">
        <f t="shared" si="41"/>
        <v>0</v>
      </c>
      <c r="Q212" s="200">
        <v>4.2198630000000001E-2</v>
      </c>
      <c r="R212" s="200">
        <f t="shared" si="42"/>
        <v>5.73669275535</v>
      </c>
      <c r="S212" s="200">
        <v>0</v>
      </c>
      <c r="T212" s="201">
        <f t="shared" si="43"/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202" t="s">
        <v>156</v>
      </c>
      <c r="AT212" s="202" t="s">
        <v>152</v>
      </c>
      <c r="AU212" s="202" t="s">
        <v>157</v>
      </c>
      <c r="AY212" s="14" t="s">
        <v>150</v>
      </c>
      <c r="BE212" s="203">
        <f t="shared" si="44"/>
        <v>0</v>
      </c>
      <c r="BF212" s="203">
        <f t="shared" si="45"/>
        <v>0</v>
      </c>
      <c r="BG212" s="203">
        <f t="shared" si="46"/>
        <v>0</v>
      </c>
      <c r="BH212" s="203">
        <f t="shared" si="47"/>
        <v>0</v>
      </c>
      <c r="BI212" s="203">
        <f t="shared" si="48"/>
        <v>0</v>
      </c>
      <c r="BJ212" s="14" t="s">
        <v>157</v>
      </c>
      <c r="BK212" s="203">
        <f t="shared" si="49"/>
        <v>0</v>
      </c>
      <c r="BL212" s="14" t="s">
        <v>156</v>
      </c>
      <c r="BM212" s="202" t="s">
        <v>385</v>
      </c>
    </row>
    <row r="213" spans="1:65" s="2" customFormat="1" ht="24.2" customHeight="1">
      <c r="A213" s="31"/>
      <c r="B213" s="32"/>
      <c r="C213" s="190" t="s">
        <v>386</v>
      </c>
      <c r="D213" s="190" t="s">
        <v>152</v>
      </c>
      <c r="E213" s="191" t="s">
        <v>387</v>
      </c>
      <c r="F213" s="192" t="s">
        <v>388</v>
      </c>
      <c r="G213" s="193" t="s">
        <v>198</v>
      </c>
      <c r="H213" s="194">
        <v>274.29899999999998</v>
      </c>
      <c r="I213" s="195"/>
      <c r="J213" s="196">
        <f t="shared" si="40"/>
        <v>0</v>
      </c>
      <c r="K213" s="197"/>
      <c r="L213" s="36"/>
      <c r="M213" s="198" t="s">
        <v>1</v>
      </c>
      <c r="N213" s="199" t="s">
        <v>38</v>
      </c>
      <c r="O213" s="69"/>
      <c r="P213" s="200">
        <f t="shared" si="41"/>
        <v>0</v>
      </c>
      <c r="Q213" s="200">
        <v>0</v>
      </c>
      <c r="R213" s="200">
        <f t="shared" si="42"/>
        <v>0</v>
      </c>
      <c r="S213" s="200">
        <v>0</v>
      </c>
      <c r="T213" s="201">
        <f t="shared" si="43"/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202" t="s">
        <v>156</v>
      </c>
      <c r="AT213" s="202" t="s">
        <v>152</v>
      </c>
      <c r="AU213" s="202" t="s">
        <v>157</v>
      </c>
      <c r="AY213" s="14" t="s">
        <v>150</v>
      </c>
      <c r="BE213" s="203">
        <f t="shared" si="44"/>
        <v>0</v>
      </c>
      <c r="BF213" s="203">
        <f t="shared" si="45"/>
        <v>0</v>
      </c>
      <c r="BG213" s="203">
        <f t="shared" si="46"/>
        <v>0</v>
      </c>
      <c r="BH213" s="203">
        <f t="shared" si="47"/>
        <v>0</v>
      </c>
      <c r="BI213" s="203">
        <f t="shared" si="48"/>
        <v>0</v>
      </c>
      <c r="BJ213" s="14" t="s">
        <v>157</v>
      </c>
      <c r="BK213" s="203">
        <f t="shared" si="49"/>
        <v>0</v>
      </c>
      <c r="BL213" s="14" t="s">
        <v>156</v>
      </c>
      <c r="BM213" s="202" t="s">
        <v>389</v>
      </c>
    </row>
    <row r="214" spans="1:65" s="2" customFormat="1" ht="24.2" customHeight="1">
      <c r="A214" s="31"/>
      <c r="B214" s="32"/>
      <c r="C214" s="190" t="s">
        <v>273</v>
      </c>
      <c r="D214" s="190" t="s">
        <v>152</v>
      </c>
      <c r="E214" s="191" t="s">
        <v>390</v>
      </c>
      <c r="F214" s="192" t="s">
        <v>391</v>
      </c>
      <c r="G214" s="193" t="s">
        <v>370</v>
      </c>
      <c r="H214" s="194">
        <v>77.7</v>
      </c>
      <c r="I214" s="195"/>
      <c r="J214" s="196">
        <f t="shared" si="40"/>
        <v>0</v>
      </c>
      <c r="K214" s="197"/>
      <c r="L214" s="36"/>
      <c r="M214" s="198" t="s">
        <v>1</v>
      </c>
      <c r="N214" s="199" t="s">
        <v>38</v>
      </c>
      <c r="O214" s="69"/>
      <c r="P214" s="200">
        <f t="shared" si="41"/>
        <v>0</v>
      </c>
      <c r="Q214" s="200">
        <v>1.26E-4</v>
      </c>
      <c r="R214" s="200">
        <f t="shared" si="42"/>
        <v>9.7902000000000006E-3</v>
      </c>
      <c r="S214" s="200">
        <v>0</v>
      </c>
      <c r="T214" s="201">
        <f t="shared" si="43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202" t="s">
        <v>156</v>
      </c>
      <c r="AT214" s="202" t="s">
        <v>152</v>
      </c>
      <c r="AU214" s="202" t="s">
        <v>157</v>
      </c>
      <c r="AY214" s="14" t="s">
        <v>150</v>
      </c>
      <c r="BE214" s="203">
        <f t="shared" si="44"/>
        <v>0</v>
      </c>
      <c r="BF214" s="203">
        <f t="shared" si="45"/>
        <v>0</v>
      </c>
      <c r="BG214" s="203">
        <f t="shared" si="46"/>
        <v>0</v>
      </c>
      <c r="BH214" s="203">
        <f t="shared" si="47"/>
        <v>0</v>
      </c>
      <c r="BI214" s="203">
        <f t="shared" si="48"/>
        <v>0</v>
      </c>
      <c r="BJ214" s="14" t="s">
        <v>157</v>
      </c>
      <c r="BK214" s="203">
        <f t="shared" si="49"/>
        <v>0</v>
      </c>
      <c r="BL214" s="14" t="s">
        <v>156</v>
      </c>
      <c r="BM214" s="202" t="s">
        <v>392</v>
      </c>
    </row>
    <row r="215" spans="1:65" s="2" customFormat="1" ht="16.5" customHeight="1">
      <c r="A215" s="31"/>
      <c r="B215" s="32"/>
      <c r="C215" s="190" t="s">
        <v>393</v>
      </c>
      <c r="D215" s="190" t="s">
        <v>152</v>
      </c>
      <c r="E215" s="191" t="s">
        <v>394</v>
      </c>
      <c r="F215" s="192" t="s">
        <v>395</v>
      </c>
      <c r="G215" s="193" t="s">
        <v>370</v>
      </c>
      <c r="H215" s="194">
        <v>2.2999999999999998</v>
      </c>
      <c r="I215" s="195"/>
      <c r="J215" s="196">
        <f t="shared" si="40"/>
        <v>0</v>
      </c>
      <c r="K215" s="197"/>
      <c r="L215" s="36"/>
      <c r="M215" s="198" t="s">
        <v>1</v>
      </c>
      <c r="N215" s="199" t="s">
        <v>38</v>
      </c>
      <c r="O215" s="69"/>
      <c r="P215" s="200">
        <f t="shared" si="41"/>
        <v>0</v>
      </c>
      <c r="Q215" s="200">
        <v>7.3499999999999998E-5</v>
      </c>
      <c r="R215" s="200">
        <f t="shared" si="42"/>
        <v>1.6904999999999999E-4</v>
      </c>
      <c r="S215" s="200">
        <v>0</v>
      </c>
      <c r="T215" s="201">
        <f t="shared" si="43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202" t="s">
        <v>156</v>
      </c>
      <c r="AT215" s="202" t="s">
        <v>152</v>
      </c>
      <c r="AU215" s="202" t="s">
        <v>157</v>
      </c>
      <c r="AY215" s="14" t="s">
        <v>150</v>
      </c>
      <c r="BE215" s="203">
        <f t="shared" si="44"/>
        <v>0</v>
      </c>
      <c r="BF215" s="203">
        <f t="shared" si="45"/>
        <v>0</v>
      </c>
      <c r="BG215" s="203">
        <f t="shared" si="46"/>
        <v>0</v>
      </c>
      <c r="BH215" s="203">
        <f t="shared" si="47"/>
        <v>0</v>
      </c>
      <c r="BI215" s="203">
        <f t="shared" si="48"/>
        <v>0</v>
      </c>
      <c r="BJ215" s="14" t="s">
        <v>157</v>
      </c>
      <c r="BK215" s="203">
        <f t="shared" si="49"/>
        <v>0</v>
      </c>
      <c r="BL215" s="14" t="s">
        <v>156</v>
      </c>
      <c r="BM215" s="202" t="s">
        <v>396</v>
      </c>
    </row>
    <row r="216" spans="1:65" s="2" customFormat="1" ht="16.5" customHeight="1">
      <c r="A216" s="31"/>
      <c r="B216" s="32"/>
      <c r="C216" s="190" t="s">
        <v>276</v>
      </c>
      <c r="D216" s="190" t="s">
        <v>152</v>
      </c>
      <c r="E216" s="191" t="s">
        <v>397</v>
      </c>
      <c r="F216" s="192" t="s">
        <v>398</v>
      </c>
      <c r="G216" s="193" t="s">
        <v>370</v>
      </c>
      <c r="H216" s="194">
        <v>1.2</v>
      </c>
      <c r="I216" s="195"/>
      <c r="J216" s="196">
        <f t="shared" si="40"/>
        <v>0</v>
      </c>
      <c r="K216" s="197"/>
      <c r="L216" s="36"/>
      <c r="M216" s="198" t="s">
        <v>1</v>
      </c>
      <c r="N216" s="199" t="s">
        <v>38</v>
      </c>
      <c r="O216" s="69"/>
      <c r="P216" s="200">
        <f t="shared" si="41"/>
        <v>0</v>
      </c>
      <c r="Q216" s="200">
        <v>1.5750000000000001E-4</v>
      </c>
      <c r="R216" s="200">
        <f t="shared" si="42"/>
        <v>1.8900000000000001E-4</v>
      </c>
      <c r="S216" s="200">
        <v>0</v>
      </c>
      <c r="T216" s="201">
        <f t="shared" si="43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202" t="s">
        <v>156</v>
      </c>
      <c r="AT216" s="202" t="s">
        <v>152</v>
      </c>
      <c r="AU216" s="202" t="s">
        <v>157</v>
      </c>
      <c r="AY216" s="14" t="s">
        <v>150</v>
      </c>
      <c r="BE216" s="203">
        <f t="shared" si="44"/>
        <v>0</v>
      </c>
      <c r="BF216" s="203">
        <f t="shared" si="45"/>
        <v>0</v>
      </c>
      <c r="BG216" s="203">
        <f t="shared" si="46"/>
        <v>0</v>
      </c>
      <c r="BH216" s="203">
        <f t="shared" si="47"/>
        <v>0</v>
      </c>
      <c r="BI216" s="203">
        <f t="shared" si="48"/>
        <v>0</v>
      </c>
      <c r="BJ216" s="14" t="s">
        <v>157</v>
      </c>
      <c r="BK216" s="203">
        <f t="shared" si="49"/>
        <v>0</v>
      </c>
      <c r="BL216" s="14" t="s">
        <v>156</v>
      </c>
      <c r="BM216" s="202" t="s">
        <v>399</v>
      </c>
    </row>
    <row r="217" spans="1:65" s="2" customFormat="1" ht="16.5" customHeight="1">
      <c r="A217" s="31"/>
      <c r="B217" s="32"/>
      <c r="C217" s="190" t="s">
        <v>400</v>
      </c>
      <c r="D217" s="190" t="s">
        <v>152</v>
      </c>
      <c r="E217" s="191" t="s">
        <v>401</v>
      </c>
      <c r="F217" s="192" t="s">
        <v>402</v>
      </c>
      <c r="G217" s="193" t="s">
        <v>370</v>
      </c>
      <c r="H217" s="194">
        <v>75.7</v>
      </c>
      <c r="I217" s="195"/>
      <c r="J217" s="196">
        <f t="shared" si="40"/>
        <v>0</v>
      </c>
      <c r="K217" s="197"/>
      <c r="L217" s="36"/>
      <c r="M217" s="198" t="s">
        <v>1</v>
      </c>
      <c r="N217" s="199" t="s">
        <v>38</v>
      </c>
      <c r="O217" s="69"/>
      <c r="P217" s="200">
        <f t="shared" si="41"/>
        <v>0</v>
      </c>
      <c r="Q217" s="200">
        <v>7.3499999999999998E-5</v>
      </c>
      <c r="R217" s="200">
        <f t="shared" si="42"/>
        <v>5.5639499999999998E-3</v>
      </c>
      <c r="S217" s="200">
        <v>0</v>
      </c>
      <c r="T217" s="201">
        <f t="shared" si="43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202" t="s">
        <v>156</v>
      </c>
      <c r="AT217" s="202" t="s">
        <v>152</v>
      </c>
      <c r="AU217" s="202" t="s">
        <v>157</v>
      </c>
      <c r="AY217" s="14" t="s">
        <v>150</v>
      </c>
      <c r="BE217" s="203">
        <f t="shared" si="44"/>
        <v>0</v>
      </c>
      <c r="BF217" s="203">
        <f t="shared" si="45"/>
        <v>0</v>
      </c>
      <c r="BG217" s="203">
        <f t="shared" si="46"/>
        <v>0</v>
      </c>
      <c r="BH217" s="203">
        <f t="shared" si="47"/>
        <v>0</v>
      </c>
      <c r="BI217" s="203">
        <f t="shared" si="48"/>
        <v>0</v>
      </c>
      <c r="BJ217" s="14" t="s">
        <v>157</v>
      </c>
      <c r="BK217" s="203">
        <f t="shared" si="49"/>
        <v>0</v>
      </c>
      <c r="BL217" s="14" t="s">
        <v>156</v>
      </c>
      <c r="BM217" s="202" t="s">
        <v>403</v>
      </c>
    </row>
    <row r="218" spans="1:65" s="2" customFormat="1" ht="37.9" customHeight="1">
      <c r="A218" s="31"/>
      <c r="B218" s="32"/>
      <c r="C218" s="190" t="s">
        <v>281</v>
      </c>
      <c r="D218" s="190" t="s">
        <v>152</v>
      </c>
      <c r="E218" s="191" t="s">
        <v>404</v>
      </c>
      <c r="F218" s="192" t="s">
        <v>405</v>
      </c>
      <c r="G218" s="193" t="s">
        <v>155</v>
      </c>
      <c r="H218" s="194">
        <v>4.38</v>
      </c>
      <c r="I218" s="195"/>
      <c r="J218" s="196">
        <f t="shared" si="40"/>
        <v>0</v>
      </c>
      <c r="K218" s="197"/>
      <c r="L218" s="36"/>
      <c r="M218" s="198" t="s">
        <v>1</v>
      </c>
      <c r="N218" s="199" t="s">
        <v>38</v>
      </c>
      <c r="O218" s="69"/>
      <c r="P218" s="200">
        <f t="shared" si="41"/>
        <v>0</v>
      </c>
      <c r="Q218" s="200">
        <v>0</v>
      </c>
      <c r="R218" s="200">
        <f t="shared" si="42"/>
        <v>0</v>
      </c>
      <c r="S218" s="200">
        <v>2.2000000000000002</v>
      </c>
      <c r="T218" s="201">
        <f t="shared" si="43"/>
        <v>9.636000000000001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202" t="s">
        <v>156</v>
      </c>
      <c r="AT218" s="202" t="s">
        <v>152</v>
      </c>
      <c r="AU218" s="202" t="s">
        <v>157</v>
      </c>
      <c r="AY218" s="14" t="s">
        <v>150</v>
      </c>
      <c r="BE218" s="203">
        <f t="shared" si="44"/>
        <v>0</v>
      </c>
      <c r="BF218" s="203">
        <f t="shared" si="45"/>
        <v>0</v>
      </c>
      <c r="BG218" s="203">
        <f t="shared" si="46"/>
        <v>0</v>
      </c>
      <c r="BH218" s="203">
        <f t="shared" si="47"/>
        <v>0</v>
      </c>
      <c r="BI218" s="203">
        <f t="shared" si="48"/>
        <v>0</v>
      </c>
      <c r="BJ218" s="14" t="s">
        <v>157</v>
      </c>
      <c r="BK218" s="203">
        <f t="shared" si="49"/>
        <v>0</v>
      </c>
      <c r="BL218" s="14" t="s">
        <v>156</v>
      </c>
      <c r="BM218" s="202" t="s">
        <v>406</v>
      </c>
    </row>
    <row r="219" spans="1:65" s="2" customFormat="1" ht="33" customHeight="1">
      <c r="A219" s="31"/>
      <c r="B219" s="32"/>
      <c r="C219" s="190" t="s">
        <v>407</v>
      </c>
      <c r="D219" s="190" t="s">
        <v>152</v>
      </c>
      <c r="E219" s="191" t="s">
        <v>408</v>
      </c>
      <c r="F219" s="192" t="s">
        <v>409</v>
      </c>
      <c r="G219" s="193" t="s">
        <v>155</v>
      </c>
      <c r="H219" s="194">
        <v>2.069</v>
      </c>
      <c r="I219" s="195"/>
      <c r="J219" s="196">
        <f t="shared" si="40"/>
        <v>0</v>
      </c>
      <c r="K219" s="197"/>
      <c r="L219" s="36"/>
      <c r="M219" s="198" t="s">
        <v>1</v>
      </c>
      <c r="N219" s="199" t="s">
        <v>38</v>
      </c>
      <c r="O219" s="69"/>
      <c r="P219" s="200">
        <f t="shared" si="41"/>
        <v>0</v>
      </c>
      <c r="Q219" s="200">
        <v>0</v>
      </c>
      <c r="R219" s="200">
        <f t="shared" si="42"/>
        <v>0</v>
      </c>
      <c r="S219" s="200">
        <v>2.4</v>
      </c>
      <c r="T219" s="201">
        <f t="shared" si="43"/>
        <v>4.9655999999999993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202" t="s">
        <v>156</v>
      </c>
      <c r="AT219" s="202" t="s">
        <v>152</v>
      </c>
      <c r="AU219" s="202" t="s">
        <v>157</v>
      </c>
      <c r="AY219" s="14" t="s">
        <v>150</v>
      </c>
      <c r="BE219" s="203">
        <f t="shared" si="44"/>
        <v>0</v>
      </c>
      <c r="BF219" s="203">
        <f t="shared" si="45"/>
        <v>0</v>
      </c>
      <c r="BG219" s="203">
        <f t="shared" si="46"/>
        <v>0</v>
      </c>
      <c r="BH219" s="203">
        <f t="shared" si="47"/>
        <v>0</v>
      </c>
      <c r="BI219" s="203">
        <f t="shared" si="48"/>
        <v>0</v>
      </c>
      <c r="BJ219" s="14" t="s">
        <v>157</v>
      </c>
      <c r="BK219" s="203">
        <f t="shared" si="49"/>
        <v>0</v>
      </c>
      <c r="BL219" s="14" t="s">
        <v>156</v>
      </c>
      <c r="BM219" s="202" t="s">
        <v>410</v>
      </c>
    </row>
    <row r="220" spans="1:65" s="2" customFormat="1" ht="44.25" customHeight="1">
      <c r="A220" s="31"/>
      <c r="B220" s="32"/>
      <c r="C220" s="190" t="s">
        <v>284</v>
      </c>
      <c r="D220" s="190" t="s">
        <v>152</v>
      </c>
      <c r="E220" s="191" t="s">
        <v>411</v>
      </c>
      <c r="F220" s="192" t="s">
        <v>412</v>
      </c>
      <c r="G220" s="193" t="s">
        <v>155</v>
      </c>
      <c r="H220" s="194">
        <v>5.6340000000000003</v>
      </c>
      <c r="I220" s="195"/>
      <c r="J220" s="196">
        <f t="shared" si="40"/>
        <v>0</v>
      </c>
      <c r="K220" s="197"/>
      <c r="L220" s="36"/>
      <c r="M220" s="198" t="s">
        <v>1</v>
      </c>
      <c r="N220" s="199" t="s">
        <v>38</v>
      </c>
      <c r="O220" s="69"/>
      <c r="P220" s="200">
        <f t="shared" si="41"/>
        <v>0</v>
      </c>
      <c r="Q220" s="200">
        <v>0</v>
      </c>
      <c r="R220" s="200">
        <f t="shared" si="42"/>
        <v>0</v>
      </c>
      <c r="S220" s="200">
        <v>1.905</v>
      </c>
      <c r="T220" s="201">
        <f t="shared" si="43"/>
        <v>10.73277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202" t="s">
        <v>156</v>
      </c>
      <c r="AT220" s="202" t="s">
        <v>152</v>
      </c>
      <c r="AU220" s="202" t="s">
        <v>157</v>
      </c>
      <c r="AY220" s="14" t="s">
        <v>150</v>
      </c>
      <c r="BE220" s="203">
        <f t="shared" si="44"/>
        <v>0</v>
      </c>
      <c r="BF220" s="203">
        <f t="shared" si="45"/>
        <v>0</v>
      </c>
      <c r="BG220" s="203">
        <f t="shared" si="46"/>
        <v>0</v>
      </c>
      <c r="BH220" s="203">
        <f t="shared" si="47"/>
        <v>0</v>
      </c>
      <c r="BI220" s="203">
        <f t="shared" si="48"/>
        <v>0</v>
      </c>
      <c r="BJ220" s="14" t="s">
        <v>157</v>
      </c>
      <c r="BK220" s="203">
        <f t="shared" si="49"/>
        <v>0</v>
      </c>
      <c r="BL220" s="14" t="s">
        <v>156</v>
      </c>
      <c r="BM220" s="202" t="s">
        <v>413</v>
      </c>
    </row>
    <row r="221" spans="1:65" s="2" customFormat="1" ht="37.9" customHeight="1">
      <c r="A221" s="31"/>
      <c r="B221" s="32"/>
      <c r="C221" s="190" t="s">
        <v>414</v>
      </c>
      <c r="D221" s="190" t="s">
        <v>152</v>
      </c>
      <c r="E221" s="191" t="s">
        <v>415</v>
      </c>
      <c r="F221" s="192" t="s">
        <v>416</v>
      </c>
      <c r="G221" s="193" t="s">
        <v>155</v>
      </c>
      <c r="H221" s="194">
        <v>0.437</v>
      </c>
      <c r="I221" s="195"/>
      <c r="J221" s="196">
        <f t="shared" si="40"/>
        <v>0</v>
      </c>
      <c r="K221" s="197"/>
      <c r="L221" s="36"/>
      <c r="M221" s="198" t="s">
        <v>1</v>
      </c>
      <c r="N221" s="199" t="s">
        <v>38</v>
      </c>
      <c r="O221" s="69"/>
      <c r="P221" s="200">
        <f t="shared" si="41"/>
        <v>0</v>
      </c>
      <c r="Q221" s="200">
        <v>0</v>
      </c>
      <c r="R221" s="200">
        <f t="shared" si="42"/>
        <v>0</v>
      </c>
      <c r="S221" s="200">
        <v>2.2000000000000002</v>
      </c>
      <c r="T221" s="201">
        <f t="shared" si="43"/>
        <v>0.96140000000000003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202" t="s">
        <v>156</v>
      </c>
      <c r="AT221" s="202" t="s">
        <v>152</v>
      </c>
      <c r="AU221" s="202" t="s">
        <v>157</v>
      </c>
      <c r="AY221" s="14" t="s">
        <v>150</v>
      </c>
      <c r="BE221" s="203">
        <f t="shared" si="44"/>
        <v>0</v>
      </c>
      <c r="BF221" s="203">
        <f t="shared" si="45"/>
        <v>0</v>
      </c>
      <c r="BG221" s="203">
        <f t="shared" si="46"/>
        <v>0</v>
      </c>
      <c r="BH221" s="203">
        <f t="shared" si="47"/>
        <v>0</v>
      </c>
      <c r="BI221" s="203">
        <f t="shared" si="48"/>
        <v>0</v>
      </c>
      <c r="BJ221" s="14" t="s">
        <v>157</v>
      </c>
      <c r="BK221" s="203">
        <f t="shared" si="49"/>
        <v>0</v>
      </c>
      <c r="BL221" s="14" t="s">
        <v>156</v>
      </c>
      <c r="BM221" s="202" t="s">
        <v>417</v>
      </c>
    </row>
    <row r="222" spans="1:65" s="2" customFormat="1" ht="16.5" customHeight="1">
      <c r="A222" s="31"/>
      <c r="B222" s="32"/>
      <c r="C222" s="190" t="s">
        <v>288</v>
      </c>
      <c r="D222" s="190" t="s">
        <v>152</v>
      </c>
      <c r="E222" s="191" t="s">
        <v>418</v>
      </c>
      <c r="F222" s="192" t="s">
        <v>419</v>
      </c>
      <c r="G222" s="193" t="s">
        <v>239</v>
      </c>
      <c r="H222" s="194">
        <v>3</v>
      </c>
      <c r="I222" s="195"/>
      <c r="J222" s="196">
        <f t="shared" si="40"/>
        <v>0</v>
      </c>
      <c r="K222" s="197"/>
      <c r="L222" s="36"/>
      <c r="M222" s="198" t="s">
        <v>1</v>
      </c>
      <c r="N222" s="199" t="s">
        <v>38</v>
      </c>
      <c r="O222" s="69"/>
      <c r="P222" s="200">
        <f t="shared" si="41"/>
        <v>0</v>
      </c>
      <c r="Q222" s="200">
        <v>0</v>
      </c>
      <c r="R222" s="200">
        <f t="shared" si="42"/>
        <v>0</v>
      </c>
      <c r="S222" s="200">
        <v>0</v>
      </c>
      <c r="T222" s="201">
        <f t="shared" si="43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202" t="s">
        <v>156</v>
      </c>
      <c r="AT222" s="202" t="s">
        <v>152</v>
      </c>
      <c r="AU222" s="202" t="s">
        <v>157</v>
      </c>
      <c r="AY222" s="14" t="s">
        <v>150</v>
      </c>
      <c r="BE222" s="203">
        <f t="shared" si="44"/>
        <v>0</v>
      </c>
      <c r="BF222" s="203">
        <f t="shared" si="45"/>
        <v>0</v>
      </c>
      <c r="BG222" s="203">
        <f t="shared" si="46"/>
        <v>0</v>
      </c>
      <c r="BH222" s="203">
        <f t="shared" si="47"/>
        <v>0</v>
      </c>
      <c r="BI222" s="203">
        <f t="shared" si="48"/>
        <v>0</v>
      </c>
      <c r="BJ222" s="14" t="s">
        <v>157</v>
      </c>
      <c r="BK222" s="203">
        <f t="shared" si="49"/>
        <v>0</v>
      </c>
      <c r="BL222" s="14" t="s">
        <v>156</v>
      </c>
      <c r="BM222" s="202" t="s">
        <v>420</v>
      </c>
    </row>
    <row r="223" spans="1:65" s="2" customFormat="1" ht="33" customHeight="1">
      <c r="A223" s="31"/>
      <c r="B223" s="32"/>
      <c r="C223" s="190" t="s">
        <v>421</v>
      </c>
      <c r="D223" s="190" t="s">
        <v>152</v>
      </c>
      <c r="E223" s="191" t="s">
        <v>422</v>
      </c>
      <c r="F223" s="192" t="s">
        <v>423</v>
      </c>
      <c r="G223" s="193" t="s">
        <v>198</v>
      </c>
      <c r="H223" s="194">
        <v>52.99</v>
      </c>
      <c r="I223" s="195"/>
      <c r="J223" s="196">
        <f t="shared" si="40"/>
        <v>0</v>
      </c>
      <c r="K223" s="197"/>
      <c r="L223" s="36"/>
      <c r="M223" s="198" t="s">
        <v>1</v>
      </c>
      <c r="N223" s="199" t="s">
        <v>38</v>
      </c>
      <c r="O223" s="69"/>
      <c r="P223" s="200">
        <f t="shared" si="41"/>
        <v>0</v>
      </c>
      <c r="Q223" s="200">
        <v>0</v>
      </c>
      <c r="R223" s="200">
        <f t="shared" si="42"/>
        <v>0</v>
      </c>
      <c r="S223" s="200">
        <v>5.7000000000000002E-2</v>
      </c>
      <c r="T223" s="201">
        <f t="shared" si="43"/>
        <v>3.0204300000000002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202" t="s">
        <v>156</v>
      </c>
      <c r="AT223" s="202" t="s">
        <v>152</v>
      </c>
      <c r="AU223" s="202" t="s">
        <v>157</v>
      </c>
      <c r="AY223" s="14" t="s">
        <v>150</v>
      </c>
      <c r="BE223" s="203">
        <f t="shared" si="44"/>
        <v>0</v>
      </c>
      <c r="BF223" s="203">
        <f t="shared" si="45"/>
        <v>0</v>
      </c>
      <c r="BG223" s="203">
        <f t="shared" si="46"/>
        <v>0</v>
      </c>
      <c r="BH223" s="203">
        <f t="shared" si="47"/>
        <v>0</v>
      </c>
      <c r="BI223" s="203">
        <f t="shared" si="48"/>
        <v>0</v>
      </c>
      <c r="BJ223" s="14" t="s">
        <v>157</v>
      </c>
      <c r="BK223" s="203">
        <f t="shared" si="49"/>
        <v>0</v>
      </c>
      <c r="BL223" s="14" t="s">
        <v>156</v>
      </c>
      <c r="BM223" s="202" t="s">
        <v>424</v>
      </c>
    </row>
    <row r="224" spans="1:65" s="2" customFormat="1" ht="24.2" customHeight="1">
      <c r="A224" s="31"/>
      <c r="B224" s="32"/>
      <c r="C224" s="190" t="s">
        <v>291</v>
      </c>
      <c r="D224" s="190" t="s">
        <v>152</v>
      </c>
      <c r="E224" s="191" t="s">
        <v>425</v>
      </c>
      <c r="F224" s="192" t="s">
        <v>426</v>
      </c>
      <c r="G224" s="193" t="s">
        <v>239</v>
      </c>
      <c r="H224" s="194">
        <v>4</v>
      </c>
      <c r="I224" s="195"/>
      <c r="J224" s="196">
        <f t="shared" si="40"/>
        <v>0</v>
      </c>
      <c r="K224" s="197"/>
      <c r="L224" s="36"/>
      <c r="M224" s="198" t="s">
        <v>1</v>
      </c>
      <c r="N224" s="199" t="s">
        <v>38</v>
      </c>
      <c r="O224" s="69"/>
      <c r="P224" s="200">
        <f t="shared" si="41"/>
        <v>0</v>
      </c>
      <c r="Q224" s="200">
        <v>0</v>
      </c>
      <c r="R224" s="200">
        <f t="shared" si="42"/>
        <v>0</v>
      </c>
      <c r="S224" s="200">
        <v>2.4E-2</v>
      </c>
      <c r="T224" s="201">
        <f t="shared" si="43"/>
        <v>9.6000000000000002E-2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202" t="s">
        <v>156</v>
      </c>
      <c r="AT224" s="202" t="s">
        <v>152</v>
      </c>
      <c r="AU224" s="202" t="s">
        <v>157</v>
      </c>
      <c r="AY224" s="14" t="s">
        <v>150</v>
      </c>
      <c r="BE224" s="203">
        <f t="shared" si="44"/>
        <v>0</v>
      </c>
      <c r="BF224" s="203">
        <f t="shared" si="45"/>
        <v>0</v>
      </c>
      <c r="BG224" s="203">
        <f t="shared" si="46"/>
        <v>0</v>
      </c>
      <c r="BH224" s="203">
        <f t="shared" si="47"/>
        <v>0</v>
      </c>
      <c r="BI224" s="203">
        <f t="shared" si="48"/>
        <v>0</v>
      </c>
      <c r="BJ224" s="14" t="s">
        <v>157</v>
      </c>
      <c r="BK224" s="203">
        <f t="shared" si="49"/>
        <v>0</v>
      </c>
      <c r="BL224" s="14" t="s">
        <v>156</v>
      </c>
      <c r="BM224" s="202" t="s">
        <v>427</v>
      </c>
    </row>
    <row r="225" spans="1:65" s="2" customFormat="1" ht="24.2" customHeight="1">
      <c r="A225" s="31"/>
      <c r="B225" s="32"/>
      <c r="C225" s="190" t="s">
        <v>428</v>
      </c>
      <c r="D225" s="190" t="s">
        <v>152</v>
      </c>
      <c r="E225" s="191" t="s">
        <v>429</v>
      </c>
      <c r="F225" s="192" t="s">
        <v>430</v>
      </c>
      <c r="G225" s="193" t="s">
        <v>198</v>
      </c>
      <c r="H225" s="194">
        <v>4.62</v>
      </c>
      <c r="I225" s="195"/>
      <c r="J225" s="196">
        <f t="shared" si="40"/>
        <v>0</v>
      </c>
      <c r="K225" s="197"/>
      <c r="L225" s="36"/>
      <c r="M225" s="198" t="s">
        <v>1</v>
      </c>
      <c r="N225" s="199" t="s">
        <v>38</v>
      </c>
      <c r="O225" s="69"/>
      <c r="P225" s="200">
        <f t="shared" si="41"/>
        <v>0</v>
      </c>
      <c r="Q225" s="200">
        <v>0</v>
      </c>
      <c r="R225" s="200">
        <f t="shared" si="42"/>
        <v>0</v>
      </c>
      <c r="S225" s="200">
        <v>8.7999999999999995E-2</v>
      </c>
      <c r="T225" s="201">
        <f t="shared" si="43"/>
        <v>0.40655999999999998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202" t="s">
        <v>156</v>
      </c>
      <c r="AT225" s="202" t="s">
        <v>152</v>
      </c>
      <c r="AU225" s="202" t="s">
        <v>157</v>
      </c>
      <c r="AY225" s="14" t="s">
        <v>150</v>
      </c>
      <c r="BE225" s="203">
        <f t="shared" si="44"/>
        <v>0</v>
      </c>
      <c r="BF225" s="203">
        <f t="shared" si="45"/>
        <v>0</v>
      </c>
      <c r="BG225" s="203">
        <f t="shared" si="46"/>
        <v>0</v>
      </c>
      <c r="BH225" s="203">
        <f t="shared" si="47"/>
        <v>0</v>
      </c>
      <c r="BI225" s="203">
        <f t="shared" si="48"/>
        <v>0</v>
      </c>
      <c r="BJ225" s="14" t="s">
        <v>157</v>
      </c>
      <c r="BK225" s="203">
        <f t="shared" si="49"/>
        <v>0</v>
      </c>
      <c r="BL225" s="14" t="s">
        <v>156</v>
      </c>
      <c r="BM225" s="202" t="s">
        <v>431</v>
      </c>
    </row>
    <row r="226" spans="1:65" s="2" customFormat="1" ht="24.2" customHeight="1">
      <c r="A226" s="31"/>
      <c r="B226" s="32"/>
      <c r="C226" s="190" t="s">
        <v>295</v>
      </c>
      <c r="D226" s="190" t="s">
        <v>152</v>
      </c>
      <c r="E226" s="191" t="s">
        <v>432</v>
      </c>
      <c r="F226" s="192" t="s">
        <v>433</v>
      </c>
      <c r="G226" s="193" t="s">
        <v>198</v>
      </c>
      <c r="H226" s="194">
        <v>4.0999999999999996</v>
      </c>
      <c r="I226" s="195"/>
      <c r="J226" s="196">
        <f t="shared" si="40"/>
        <v>0</v>
      </c>
      <c r="K226" s="197"/>
      <c r="L226" s="36"/>
      <c r="M226" s="198" t="s">
        <v>1</v>
      </c>
      <c r="N226" s="199" t="s">
        <v>38</v>
      </c>
      <c r="O226" s="69"/>
      <c r="P226" s="200">
        <f t="shared" si="41"/>
        <v>0</v>
      </c>
      <c r="Q226" s="200">
        <v>0</v>
      </c>
      <c r="R226" s="200">
        <f t="shared" si="42"/>
        <v>0</v>
      </c>
      <c r="S226" s="200">
        <v>6.7000000000000004E-2</v>
      </c>
      <c r="T226" s="201">
        <f t="shared" si="43"/>
        <v>0.2747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202" t="s">
        <v>156</v>
      </c>
      <c r="AT226" s="202" t="s">
        <v>152</v>
      </c>
      <c r="AU226" s="202" t="s">
        <v>157</v>
      </c>
      <c r="AY226" s="14" t="s">
        <v>150</v>
      </c>
      <c r="BE226" s="203">
        <f t="shared" si="44"/>
        <v>0</v>
      </c>
      <c r="BF226" s="203">
        <f t="shared" si="45"/>
        <v>0</v>
      </c>
      <c r="BG226" s="203">
        <f t="shared" si="46"/>
        <v>0</v>
      </c>
      <c r="BH226" s="203">
        <f t="shared" si="47"/>
        <v>0</v>
      </c>
      <c r="BI226" s="203">
        <f t="shared" si="48"/>
        <v>0</v>
      </c>
      <c r="BJ226" s="14" t="s">
        <v>157</v>
      </c>
      <c r="BK226" s="203">
        <f t="shared" si="49"/>
        <v>0</v>
      </c>
      <c r="BL226" s="14" t="s">
        <v>156</v>
      </c>
      <c r="BM226" s="202" t="s">
        <v>434</v>
      </c>
    </row>
    <row r="227" spans="1:65" s="2" customFormat="1" ht="24.2" customHeight="1">
      <c r="A227" s="31"/>
      <c r="B227" s="32"/>
      <c r="C227" s="190" t="s">
        <v>435</v>
      </c>
      <c r="D227" s="190" t="s">
        <v>152</v>
      </c>
      <c r="E227" s="191" t="s">
        <v>436</v>
      </c>
      <c r="F227" s="192" t="s">
        <v>437</v>
      </c>
      <c r="G227" s="193" t="s">
        <v>198</v>
      </c>
      <c r="H227" s="194">
        <v>2.2400000000000002</v>
      </c>
      <c r="I227" s="195"/>
      <c r="J227" s="196">
        <f t="shared" si="40"/>
        <v>0</v>
      </c>
      <c r="K227" s="197"/>
      <c r="L227" s="36"/>
      <c r="M227" s="198" t="s">
        <v>1</v>
      </c>
      <c r="N227" s="199" t="s">
        <v>38</v>
      </c>
      <c r="O227" s="69"/>
      <c r="P227" s="200">
        <f t="shared" si="41"/>
        <v>0</v>
      </c>
      <c r="Q227" s="200">
        <v>0</v>
      </c>
      <c r="R227" s="200">
        <f t="shared" si="42"/>
        <v>0</v>
      </c>
      <c r="S227" s="200">
        <v>4.1000000000000002E-2</v>
      </c>
      <c r="T227" s="201">
        <f t="shared" si="43"/>
        <v>9.1840000000000019E-2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202" t="s">
        <v>156</v>
      </c>
      <c r="AT227" s="202" t="s">
        <v>152</v>
      </c>
      <c r="AU227" s="202" t="s">
        <v>157</v>
      </c>
      <c r="AY227" s="14" t="s">
        <v>150</v>
      </c>
      <c r="BE227" s="203">
        <f t="shared" si="44"/>
        <v>0</v>
      </c>
      <c r="BF227" s="203">
        <f t="shared" si="45"/>
        <v>0</v>
      </c>
      <c r="BG227" s="203">
        <f t="shared" si="46"/>
        <v>0</v>
      </c>
      <c r="BH227" s="203">
        <f t="shared" si="47"/>
        <v>0</v>
      </c>
      <c r="BI227" s="203">
        <f t="shared" si="48"/>
        <v>0</v>
      </c>
      <c r="BJ227" s="14" t="s">
        <v>157</v>
      </c>
      <c r="BK227" s="203">
        <f t="shared" si="49"/>
        <v>0</v>
      </c>
      <c r="BL227" s="14" t="s">
        <v>156</v>
      </c>
      <c r="BM227" s="202" t="s">
        <v>438</v>
      </c>
    </row>
    <row r="228" spans="1:65" s="2" customFormat="1" ht="24.2" customHeight="1">
      <c r="A228" s="31"/>
      <c r="B228" s="32"/>
      <c r="C228" s="190" t="s">
        <v>298</v>
      </c>
      <c r="D228" s="190" t="s">
        <v>152</v>
      </c>
      <c r="E228" s="191" t="s">
        <v>439</v>
      </c>
      <c r="F228" s="192" t="s">
        <v>440</v>
      </c>
      <c r="G228" s="193" t="s">
        <v>155</v>
      </c>
      <c r="H228" s="194">
        <v>0.28399999999999997</v>
      </c>
      <c r="I228" s="195"/>
      <c r="J228" s="196">
        <f t="shared" si="40"/>
        <v>0</v>
      </c>
      <c r="K228" s="197"/>
      <c r="L228" s="36"/>
      <c r="M228" s="198" t="s">
        <v>1</v>
      </c>
      <c r="N228" s="199" t="s">
        <v>38</v>
      </c>
      <c r="O228" s="69"/>
      <c r="P228" s="200">
        <f t="shared" si="41"/>
        <v>0</v>
      </c>
      <c r="Q228" s="200">
        <v>0</v>
      </c>
      <c r="R228" s="200">
        <f t="shared" si="42"/>
        <v>0</v>
      </c>
      <c r="S228" s="200">
        <v>1.875</v>
      </c>
      <c r="T228" s="201">
        <f t="shared" si="43"/>
        <v>0.53249999999999997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202" t="s">
        <v>156</v>
      </c>
      <c r="AT228" s="202" t="s">
        <v>152</v>
      </c>
      <c r="AU228" s="202" t="s">
        <v>157</v>
      </c>
      <c r="AY228" s="14" t="s">
        <v>150</v>
      </c>
      <c r="BE228" s="203">
        <f t="shared" si="44"/>
        <v>0</v>
      </c>
      <c r="BF228" s="203">
        <f t="shared" si="45"/>
        <v>0</v>
      </c>
      <c r="BG228" s="203">
        <f t="shared" si="46"/>
        <v>0</v>
      </c>
      <c r="BH228" s="203">
        <f t="shared" si="47"/>
        <v>0</v>
      </c>
      <c r="BI228" s="203">
        <f t="shared" si="48"/>
        <v>0</v>
      </c>
      <c r="BJ228" s="14" t="s">
        <v>157</v>
      </c>
      <c r="BK228" s="203">
        <f t="shared" si="49"/>
        <v>0</v>
      </c>
      <c r="BL228" s="14" t="s">
        <v>156</v>
      </c>
      <c r="BM228" s="202" t="s">
        <v>441</v>
      </c>
    </row>
    <row r="229" spans="1:65" s="2" customFormat="1" ht="24.2" customHeight="1">
      <c r="A229" s="31"/>
      <c r="B229" s="32"/>
      <c r="C229" s="190" t="s">
        <v>442</v>
      </c>
      <c r="D229" s="190" t="s">
        <v>152</v>
      </c>
      <c r="E229" s="191" t="s">
        <v>443</v>
      </c>
      <c r="F229" s="192" t="s">
        <v>444</v>
      </c>
      <c r="G229" s="193" t="s">
        <v>155</v>
      </c>
      <c r="H229" s="194">
        <v>2.3340000000000001</v>
      </c>
      <c r="I229" s="195"/>
      <c r="J229" s="196">
        <f t="shared" si="40"/>
        <v>0</v>
      </c>
      <c r="K229" s="197"/>
      <c r="L229" s="36"/>
      <c r="M229" s="198" t="s">
        <v>1</v>
      </c>
      <c r="N229" s="199" t="s">
        <v>38</v>
      </c>
      <c r="O229" s="69"/>
      <c r="P229" s="200">
        <f t="shared" si="41"/>
        <v>0</v>
      </c>
      <c r="Q229" s="200">
        <v>0</v>
      </c>
      <c r="R229" s="200">
        <f t="shared" si="42"/>
        <v>0</v>
      </c>
      <c r="S229" s="200">
        <v>1.875</v>
      </c>
      <c r="T229" s="201">
        <f t="shared" si="43"/>
        <v>4.3762499999999998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202" t="s">
        <v>156</v>
      </c>
      <c r="AT229" s="202" t="s">
        <v>152</v>
      </c>
      <c r="AU229" s="202" t="s">
        <v>157</v>
      </c>
      <c r="AY229" s="14" t="s">
        <v>150</v>
      </c>
      <c r="BE229" s="203">
        <f t="shared" si="44"/>
        <v>0</v>
      </c>
      <c r="BF229" s="203">
        <f t="shared" si="45"/>
        <v>0</v>
      </c>
      <c r="BG229" s="203">
        <f t="shared" si="46"/>
        <v>0</v>
      </c>
      <c r="BH229" s="203">
        <f t="shared" si="47"/>
        <v>0</v>
      </c>
      <c r="BI229" s="203">
        <f t="shared" si="48"/>
        <v>0</v>
      </c>
      <c r="BJ229" s="14" t="s">
        <v>157</v>
      </c>
      <c r="BK229" s="203">
        <f t="shared" si="49"/>
        <v>0</v>
      </c>
      <c r="BL229" s="14" t="s">
        <v>156</v>
      </c>
      <c r="BM229" s="202" t="s">
        <v>445</v>
      </c>
    </row>
    <row r="230" spans="1:65" s="2" customFormat="1" ht="24.2" customHeight="1">
      <c r="A230" s="31"/>
      <c r="B230" s="32"/>
      <c r="C230" s="190" t="s">
        <v>302</v>
      </c>
      <c r="D230" s="190" t="s">
        <v>152</v>
      </c>
      <c r="E230" s="191" t="s">
        <v>446</v>
      </c>
      <c r="F230" s="192" t="s">
        <v>447</v>
      </c>
      <c r="G230" s="193" t="s">
        <v>239</v>
      </c>
      <c r="H230" s="194">
        <v>9</v>
      </c>
      <c r="I230" s="195"/>
      <c r="J230" s="196">
        <f t="shared" si="40"/>
        <v>0</v>
      </c>
      <c r="K230" s="197"/>
      <c r="L230" s="36"/>
      <c r="M230" s="198" t="s">
        <v>1</v>
      </c>
      <c r="N230" s="199" t="s">
        <v>38</v>
      </c>
      <c r="O230" s="69"/>
      <c r="P230" s="200">
        <f t="shared" si="41"/>
        <v>0</v>
      </c>
      <c r="Q230" s="200">
        <v>0</v>
      </c>
      <c r="R230" s="200">
        <f t="shared" si="42"/>
        <v>0</v>
      </c>
      <c r="S230" s="200">
        <v>0.08</v>
      </c>
      <c r="T230" s="201">
        <f t="shared" si="43"/>
        <v>0.72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202" t="s">
        <v>156</v>
      </c>
      <c r="AT230" s="202" t="s">
        <v>152</v>
      </c>
      <c r="AU230" s="202" t="s">
        <v>157</v>
      </c>
      <c r="AY230" s="14" t="s">
        <v>150</v>
      </c>
      <c r="BE230" s="203">
        <f t="shared" si="44"/>
        <v>0</v>
      </c>
      <c r="BF230" s="203">
        <f t="shared" si="45"/>
        <v>0</v>
      </c>
      <c r="BG230" s="203">
        <f t="shared" si="46"/>
        <v>0</v>
      </c>
      <c r="BH230" s="203">
        <f t="shared" si="47"/>
        <v>0</v>
      </c>
      <c r="BI230" s="203">
        <f t="shared" si="48"/>
        <v>0</v>
      </c>
      <c r="BJ230" s="14" t="s">
        <v>157</v>
      </c>
      <c r="BK230" s="203">
        <f t="shared" si="49"/>
        <v>0</v>
      </c>
      <c r="BL230" s="14" t="s">
        <v>156</v>
      </c>
      <c r="BM230" s="202" t="s">
        <v>448</v>
      </c>
    </row>
    <row r="231" spans="1:65" s="2" customFormat="1" ht="21.75" customHeight="1">
      <c r="A231" s="31"/>
      <c r="B231" s="32"/>
      <c r="C231" s="190" t="s">
        <v>449</v>
      </c>
      <c r="D231" s="190" t="s">
        <v>152</v>
      </c>
      <c r="E231" s="191" t="s">
        <v>450</v>
      </c>
      <c r="F231" s="192" t="s">
        <v>451</v>
      </c>
      <c r="G231" s="193" t="s">
        <v>370</v>
      </c>
      <c r="H231" s="194">
        <v>13.6</v>
      </c>
      <c r="I231" s="195"/>
      <c r="J231" s="196">
        <f t="shared" si="40"/>
        <v>0</v>
      </c>
      <c r="K231" s="197"/>
      <c r="L231" s="36"/>
      <c r="M231" s="198" t="s">
        <v>1</v>
      </c>
      <c r="N231" s="199" t="s">
        <v>38</v>
      </c>
      <c r="O231" s="69"/>
      <c r="P231" s="200">
        <f t="shared" si="41"/>
        <v>0</v>
      </c>
      <c r="Q231" s="200">
        <v>0</v>
      </c>
      <c r="R231" s="200">
        <f t="shared" si="42"/>
        <v>0</v>
      </c>
      <c r="S231" s="200">
        <v>1.6E-2</v>
      </c>
      <c r="T231" s="201">
        <f t="shared" si="43"/>
        <v>0.21759999999999999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202" t="s">
        <v>156</v>
      </c>
      <c r="AT231" s="202" t="s">
        <v>152</v>
      </c>
      <c r="AU231" s="202" t="s">
        <v>157</v>
      </c>
      <c r="AY231" s="14" t="s">
        <v>150</v>
      </c>
      <c r="BE231" s="203">
        <f t="shared" si="44"/>
        <v>0</v>
      </c>
      <c r="BF231" s="203">
        <f t="shared" si="45"/>
        <v>0</v>
      </c>
      <c r="BG231" s="203">
        <f t="shared" si="46"/>
        <v>0</v>
      </c>
      <c r="BH231" s="203">
        <f t="shared" si="47"/>
        <v>0</v>
      </c>
      <c r="BI231" s="203">
        <f t="shared" si="48"/>
        <v>0</v>
      </c>
      <c r="BJ231" s="14" t="s">
        <v>157</v>
      </c>
      <c r="BK231" s="203">
        <f t="shared" si="49"/>
        <v>0</v>
      </c>
      <c r="BL231" s="14" t="s">
        <v>156</v>
      </c>
      <c r="BM231" s="202" t="s">
        <v>452</v>
      </c>
    </row>
    <row r="232" spans="1:65" s="2" customFormat="1" ht="24.2" customHeight="1">
      <c r="A232" s="31"/>
      <c r="B232" s="32"/>
      <c r="C232" s="190" t="s">
        <v>305</v>
      </c>
      <c r="D232" s="190" t="s">
        <v>152</v>
      </c>
      <c r="E232" s="191" t="s">
        <v>453</v>
      </c>
      <c r="F232" s="192" t="s">
        <v>454</v>
      </c>
      <c r="G232" s="193" t="s">
        <v>216</v>
      </c>
      <c r="H232" s="194">
        <v>42.384999999999998</v>
      </c>
      <c r="I232" s="195"/>
      <c r="J232" s="196">
        <f t="shared" si="40"/>
        <v>0</v>
      </c>
      <c r="K232" s="197"/>
      <c r="L232" s="36"/>
      <c r="M232" s="198" t="s">
        <v>1</v>
      </c>
      <c r="N232" s="199" t="s">
        <v>38</v>
      </c>
      <c r="O232" s="69"/>
      <c r="P232" s="200">
        <f t="shared" si="41"/>
        <v>0</v>
      </c>
      <c r="Q232" s="200">
        <v>0</v>
      </c>
      <c r="R232" s="200">
        <f t="shared" si="42"/>
        <v>0</v>
      </c>
      <c r="S232" s="200">
        <v>0</v>
      </c>
      <c r="T232" s="201">
        <f t="shared" si="43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202" t="s">
        <v>156</v>
      </c>
      <c r="AT232" s="202" t="s">
        <v>152</v>
      </c>
      <c r="AU232" s="202" t="s">
        <v>157</v>
      </c>
      <c r="AY232" s="14" t="s">
        <v>150</v>
      </c>
      <c r="BE232" s="203">
        <f t="shared" si="44"/>
        <v>0</v>
      </c>
      <c r="BF232" s="203">
        <f t="shared" si="45"/>
        <v>0</v>
      </c>
      <c r="BG232" s="203">
        <f t="shared" si="46"/>
        <v>0</v>
      </c>
      <c r="BH232" s="203">
        <f t="shared" si="47"/>
        <v>0</v>
      </c>
      <c r="BI232" s="203">
        <f t="shared" si="48"/>
        <v>0</v>
      </c>
      <c r="BJ232" s="14" t="s">
        <v>157</v>
      </c>
      <c r="BK232" s="203">
        <f t="shared" si="49"/>
        <v>0</v>
      </c>
      <c r="BL232" s="14" t="s">
        <v>156</v>
      </c>
      <c r="BM232" s="202" t="s">
        <v>455</v>
      </c>
    </row>
    <row r="233" spans="1:65" s="2" customFormat="1" ht="24.2" customHeight="1">
      <c r="A233" s="31"/>
      <c r="B233" s="32"/>
      <c r="C233" s="190" t="s">
        <v>456</v>
      </c>
      <c r="D233" s="190" t="s">
        <v>152</v>
      </c>
      <c r="E233" s="191" t="s">
        <v>457</v>
      </c>
      <c r="F233" s="192" t="s">
        <v>458</v>
      </c>
      <c r="G233" s="193" t="s">
        <v>216</v>
      </c>
      <c r="H233" s="194">
        <v>211.92500000000001</v>
      </c>
      <c r="I233" s="195"/>
      <c r="J233" s="196">
        <f t="shared" si="40"/>
        <v>0</v>
      </c>
      <c r="K233" s="197"/>
      <c r="L233" s="36"/>
      <c r="M233" s="198" t="s">
        <v>1</v>
      </c>
      <c r="N233" s="199" t="s">
        <v>38</v>
      </c>
      <c r="O233" s="69"/>
      <c r="P233" s="200">
        <f t="shared" si="41"/>
        <v>0</v>
      </c>
      <c r="Q233" s="200">
        <v>0</v>
      </c>
      <c r="R233" s="200">
        <f t="shared" si="42"/>
        <v>0</v>
      </c>
      <c r="S233" s="200">
        <v>0</v>
      </c>
      <c r="T233" s="201">
        <f t="shared" si="43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202" t="s">
        <v>156</v>
      </c>
      <c r="AT233" s="202" t="s">
        <v>152</v>
      </c>
      <c r="AU233" s="202" t="s">
        <v>157</v>
      </c>
      <c r="AY233" s="14" t="s">
        <v>150</v>
      </c>
      <c r="BE233" s="203">
        <f t="shared" si="44"/>
        <v>0</v>
      </c>
      <c r="BF233" s="203">
        <f t="shared" si="45"/>
        <v>0</v>
      </c>
      <c r="BG233" s="203">
        <f t="shared" si="46"/>
        <v>0</v>
      </c>
      <c r="BH233" s="203">
        <f t="shared" si="47"/>
        <v>0</v>
      </c>
      <c r="BI233" s="203">
        <f t="shared" si="48"/>
        <v>0</v>
      </c>
      <c r="BJ233" s="14" t="s">
        <v>157</v>
      </c>
      <c r="BK233" s="203">
        <f t="shared" si="49"/>
        <v>0</v>
      </c>
      <c r="BL233" s="14" t="s">
        <v>156</v>
      </c>
      <c r="BM233" s="202" t="s">
        <v>459</v>
      </c>
    </row>
    <row r="234" spans="1:65" s="12" customFormat="1" ht="25.9" customHeight="1">
      <c r="B234" s="174"/>
      <c r="C234" s="175"/>
      <c r="D234" s="176" t="s">
        <v>71</v>
      </c>
      <c r="E234" s="177" t="s">
        <v>460</v>
      </c>
      <c r="F234" s="177" t="s">
        <v>461</v>
      </c>
      <c r="G234" s="175"/>
      <c r="H234" s="175"/>
      <c r="I234" s="178"/>
      <c r="J234" s="179">
        <f>BK234</f>
        <v>0</v>
      </c>
      <c r="K234" s="175"/>
      <c r="L234" s="180"/>
      <c r="M234" s="181"/>
      <c r="N234" s="182"/>
      <c r="O234" s="182"/>
      <c r="P234" s="183">
        <f>P235+P251+P260+P263+P282+P294+P308+P310+P334+P337+P344+P348+P354+P361+P367</f>
        <v>0</v>
      </c>
      <c r="Q234" s="182"/>
      <c r="R234" s="183">
        <f>R235+R251+R260+R263+R282+R294+R308+R310+R334+R337+R344+R348+R354+R361+R367</f>
        <v>17.034991034605</v>
      </c>
      <c r="S234" s="182"/>
      <c r="T234" s="184">
        <f>T235+T251+T260+T263+T282+T294+T308+T310+T334+T337+T344+T348+T354+T361+T367</f>
        <v>6.3532631000000004</v>
      </c>
      <c r="AR234" s="185" t="s">
        <v>157</v>
      </c>
      <c r="AT234" s="186" t="s">
        <v>71</v>
      </c>
      <c r="AU234" s="186" t="s">
        <v>72</v>
      </c>
      <c r="AY234" s="185" t="s">
        <v>150</v>
      </c>
      <c r="BK234" s="187">
        <f>BK235+BK251+BK260+BK263+BK282+BK294+BK308+BK310+BK334+BK337+BK344+BK348+BK354+BK361+BK367</f>
        <v>0</v>
      </c>
    </row>
    <row r="235" spans="1:65" s="12" customFormat="1" ht="22.9" customHeight="1">
      <c r="B235" s="174"/>
      <c r="C235" s="175"/>
      <c r="D235" s="176" t="s">
        <v>71</v>
      </c>
      <c r="E235" s="188" t="s">
        <v>462</v>
      </c>
      <c r="F235" s="188" t="s">
        <v>463</v>
      </c>
      <c r="G235" s="175"/>
      <c r="H235" s="175"/>
      <c r="I235" s="178"/>
      <c r="J235" s="189">
        <f>BK235</f>
        <v>0</v>
      </c>
      <c r="K235" s="175"/>
      <c r="L235" s="180"/>
      <c r="M235" s="181"/>
      <c r="N235" s="182"/>
      <c r="O235" s="182"/>
      <c r="P235" s="183">
        <f>SUM(P236:P250)</f>
        <v>0</v>
      </c>
      <c r="Q235" s="182"/>
      <c r="R235" s="183">
        <f>SUM(R236:R250)</f>
        <v>0.22575196822000002</v>
      </c>
      <c r="S235" s="182"/>
      <c r="T235" s="184">
        <f>SUM(T236:T250)</f>
        <v>0</v>
      </c>
      <c r="AR235" s="185" t="s">
        <v>157</v>
      </c>
      <c r="AT235" s="186" t="s">
        <v>71</v>
      </c>
      <c r="AU235" s="186" t="s">
        <v>80</v>
      </c>
      <c r="AY235" s="185" t="s">
        <v>150</v>
      </c>
      <c r="BK235" s="187">
        <f>SUM(BK236:BK250)</f>
        <v>0</v>
      </c>
    </row>
    <row r="236" spans="1:65" s="2" customFormat="1" ht="24.2" customHeight="1">
      <c r="A236" s="31"/>
      <c r="B236" s="32"/>
      <c r="C236" s="190" t="s">
        <v>309</v>
      </c>
      <c r="D236" s="190" t="s">
        <v>152</v>
      </c>
      <c r="E236" s="191" t="s">
        <v>464</v>
      </c>
      <c r="F236" s="192" t="s">
        <v>465</v>
      </c>
      <c r="G236" s="193" t="s">
        <v>198</v>
      </c>
      <c r="H236" s="194">
        <v>13.994999999999999</v>
      </c>
      <c r="I236" s="195"/>
      <c r="J236" s="196">
        <f t="shared" ref="J236:J250" si="50">ROUND(I236*H236,2)</f>
        <v>0</v>
      </c>
      <c r="K236" s="197"/>
      <c r="L236" s="36"/>
      <c r="M236" s="198" t="s">
        <v>1</v>
      </c>
      <c r="N236" s="199" t="s">
        <v>38</v>
      </c>
      <c r="O236" s="69"/>
      <c r="P236" s="200">
        <f t="shared" ref="P236:P250" si="51">O236*H236</f>
        <v>0</v>
      </c>
      <c r="Q236" s="200">
        <v>0</v>
      </c>
      <c r="R236" s="200">
        <f t="shared" ref="R236:R250" si="52">Q236*H236</f>
        <v>0</v>
      </c>
      <c r="S236" s="200">
        <v>0</v>
      </c>
      <c r="T236" s="201">
        <f t="shared" ref="T236:T250" si="53">S236*H236</f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202" t="s">
        <v>180</v>
      </c>
      <c r="AT236" s="202" t="s">
        <v>152</v>
      </c>
      <c r="AU236" s="202" t="s">
        <v>157</v>
      </c>
      <c r="AY236" s="14" t="s">
        <v>150</v>
      </c>
      <c r="BE236" s="203">
        <f t="shared" ref="BE236:BE250" si="54">IF(N236="základná",J236,0)</f>
        <v>0</v>
      </c>
      <c r="BF236" s="203">
        <f t="shared" ref="BF236:BF250" si="55">IF(N236="znížená",J236,0)</f>
        <v>0</v>
      </c>
      <c r="BG236" s="203">
        <f t="shared" ref="BG236:BG250" si="56">IF(N236="zákl. prenesená",J236,0)</f>
        <v>0</v>
      </c>
      <c r="BH236" s="203">
        <f t="shared" ref="BH236:BH250" si="57">IF(N236="zníž. prenesená",J236,0)</f>
        <v>0</v>
      </c>
      <c r="BI236" s="203">
        <f t="shared" ref="BI236:BI250" si="58">IF(N236="nulová",J236,0)</f>
        <v>0</v>
      </c>
      <c r="BJ236" s="14" t="s">
        <v>157</v>
      </c>
      <c r="BK236" s="203">
        <f t="shared" ref="BK236:BK250" si="59">ROUND(I236*H236,2)</f>
        <v>0</v>
      </c>
      <c r="BL236" s="14" t="s">
        <v>180</v>
      </c>
      <c r="BM236" s="202" t="s">
        <v>466</v>
      </c>
    </row>
    <row r="237" spans="1:65" s="2" customFormat="1" ht="16.5" customHeight="1">
      <c r="A237" s="31"/>
      <c r="B237" s="32"/>
      <c r="C237" s="204" t="s">
        <v>467</v>
      </c>
      <c r="D237" s="204" t="s">
        <v>363</v>
      </c>
      <c r="E237" s="205" t="s">
        <v>468</v>
      </c>
      <c r="F237" s="206" t="s">
        <v>469</v>
      </c>
      <c r="G237" s="207" t="s">
        <v>216</v>
      </c>
      <c r="H237" s="208">
        <v>4.0000000000000001E-3</v>
      </c>
      <c r="I237" s="209"/>
      <c r="J237" s="210">
        <f t="shared" si="50"/>
        <v>0</v>
      </c>
      <c r="K237" s="211"/>
      <c r="L237" s="212"/>
      <c r="M237" s="213" t="s">
        <v>1</v>
      </c>
      <c r="N237" s="214" t="s">
        <v>38</v>
      </c>
      <c r="O237" s="69"/>
      <c r="P237" s="200">
        <f t="shared" si="51"/>
        <v>0</v>
      </c>
      <c r="Q237" s="200">
        <v>1</v>
      </c>
      <c r="R237" s="200">
        <f t="shared" si="52"/>
        <v>4.0000000000000001E-3</v>
      </c>
      <c r="S237" s="200">
        <v>0</v>
      </c>
      <c r="T237" s="201">
        <f t="shared" si="53"/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202" t="s">
        <v>209</v>
      </c>
      <c r="AT237" s="202" t="s">
        <v>363</v>
      </c>
      <c r="AU237" s="202" t="s">
        <v>157</v>
      </c>
      <c r="AY237" s="14" t="s">
        <v>150</v>
      </c>
      <c r="BE237" s="203">
        <f t="shared" si="54"/>
        <v>0</v>
      </c>
      <c r="BF237" s="203">
        <f t="shared" si="55"/>
        <v>0</v>
      </c>
      <c r="BG237" s="203">
        <f t="shared" si="56"/>
        <v>0</v>
      </c>
      <c r="BH237" s="203">
        <f t="shared" si="57"/>
        <v>0</v>
      </c>
      <c r="BI237" s="203">
        <f t="shared" si="58"/>
        <v>0</v>
      </c>
      <c r="BJ237" s="14" t="s">
        <v>157</v>
      </c>
      <c r="BK237" s="203">
        <f t="shared" si="59"/>
        <v>0</v>
      </c>
      <c r="BL237" s="14" t="s">
        <v>180</v>
      </c>
      <c r="BM237" s="202" t="s">
        <v>470</v>
      </c>
    </row>
    <row r="238" spans="1:65" s="2" customFormat="1" ht="24.2" customHeight="1">
      <c r="A238" s="31"/>
      <c r="B238" s="32"/>
      <c r="C238" s="190" t="s">
        <v>312</v>
      </c>
      <c r="D238" s="190" t="s">
        <v>152</v>
      </c>
      <c r="E238" s="191" t="s">
        <v>471</v>
      </c>
      <c r="F238" s="192" t="s">
        <v>472</v>
      </c>
      <c r="G238" s="193" t="s">
        <v>198</v>
      </c>
      <c r="H238" s="194">
        <v>3.7519999999999998</v>
      </c>
      <c r="I238" s="195"/>
      <c r="J238" s="196">
        <f t="shared" si="50"/>
        <v>0</v>
      </c>
      <c r="K238" s="197"/>
      <c r="L238" s="36"/>
      <c r="M238" s="198" t="s">
        <v>1</v>
      </c>
      <c r="N238" s="199" t="s">
        <v>38</v>
      </c>
      <c r="O238" s="69"/>
      <c r="P238" s="200">
        <f t="shared" si="51"/>
        <v>0</v>
      </c>
      <c r="Q238" s="200">
        <v>0</v>
      </c>
      <c r="R238" s="200">
        <f t="shared" si="52"/>
        <v>0</v>
      </c>
      <c r="S238" s="200">
        <v>0</v>
      </c>
      <c r="T238" s="201">
        <f t="shared" si="53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202" t="s">
        <v>180</v>
      </c>
      <c r="AT238" s="202" t="s">
        <v>152</v>
      </c>
      <c r="AU238" s="202" t="s">
        <v>157</v>
      </c>
      <c r="AY238" s="14" t="s">
        <v>150</v>
      </c>
      <c r="BE238" s="203">
        <f t="shared" si="54"/>
        <v>0</v>
      </c>
      <c r="BF238" s="203">
        <f t="shared" si="55"/>
        <v>0</v>
      </c>
      <c r="BG238" s="203">
        <f t="shared" si="56"/>
        <v>0</v>
      </c>
      <c r="BH238" s="203">
        <f t="shared" si="57"/>
        <v>0</v>
      </c>
      <c r="BI238" s="203">
        <f t="shared" si="58"/>
        <v>0</v>
      </c>
      <c r="BJ238" s="14" t="s">
        <v>157</v>
      </c>
      <c r="BK238" s="203">
        <f t="shared" si="59"/>
        <v>0</v>
      </c>
      <c r="BL238" s="14" t="s">
        <v>180</v>
      </c>
      <c r="BM238" s="202" t="s">
        <v>473</v>
      </c>
    </row>
    <row r="239" spans="1:65" s="2" customFormat="1" ht="16.5" customHeight="1">
      <c r="A239" s="31"/>
      <c r="B239" s="32"/>
      <c r="C239" s="204" t="s">
        <v>474</v>
      </c>
      <c r="D239" s="204" t="s">
        <v>363</v>
      </c>
      <c r="E239" s="205" t="s">
        <v>468</v>
      </c>
      <c r="F239" s="206" t="s">
        <v>469</v>
      </c>
      <c r="G239" s="207" t="s">
        <v>216</v>
      </c>
      <c r="H239" s="208">
        <v>1E-3</v>
      </c>
      <c r="I239" s="209"/>
      <c r="J239" s="210">
        <f t="shared" si="50"/>
        <v>0</v>
      </c>
      <c r="K239" s="211"/>
      <c r="L239" s="212"/>
      <c r="M239" s="213" t="s">
        <v>1</v>
      </c>
      <c r="N239" s="214" t="s">
        <v>38</v>
      </c>
      <c r="O239" s="69"/>
      <c r="P239" s="200">
        <f t="shared" si="51"/>
        <v>0</v>
      </c>
      <c r="Q239" s="200">
        <v>1</v>
      </c>
      <c r="R239" s="200">
        <f t="shared" si="52"/>
        <v>1E-3</v>
      </c>
      <c r="S239" s="200">
        <v>0</v>
      </c>
      <c r="T239" s="201">
        <f t="shared" si="53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202" t="s">
        <v>209</v>
      </c>
      <c r="AT239" s="202" t="s">
        <v>363</v>
      </c>
      <c r="AU239" s="202" t="s">
        <v>157</v>
      </c>
      <c r="AY239" s="14" t="s">
        <v>150</v>
      </c>
      <c r="BE239" s="203">
        <f t="shared" si="54"/>
        <v>0</v>
      </c>
      <c r="BF239" s="203">
        <f t="shared" si="55"/>
        <v>0</v>
      </c>
      <c r="BG239" s="203">
        <f t="shared" si="56"/>
        <v>0</v>
      </c>
      <c r="BH239" s="203">
        <f t="shared" si="57"/>
        <v>0</v>
      </c>
      <c r="BI239" s="203">
        <f t="shared" si="58"/>
        <v>0</v>
      </c>
      <c r="BJ239" s="14" t="s">
        <v>157</v>
      </c>
      <c r="BK239" s="203">
        <f t="shared" si="59"/>
        <v>0</v>
      </c>
      <c r="BL239" s="14" t="s">
        <v>180</v>
      </c>
      <c r="BM239" s="202" t="s">
        <v>475</v>
      </c>
    </row>
    <row r="240" spans="1:65" s="2" customFormat="1" ht="24.2" customHeight="1">
      <c r="A240" s="31"/>
      <c r="B240" s="32"/>
      <c r="C240" s="190" t="s">
        <v>316</v>
      </c>
      <c r="D240" s="190" t="s">
        <v>152</v>
      </c>
      <c r="E240" s="191" t="s">
        <v>476</v>
      </c>
      <c r="F240" s="192" t="s">
        <v>477</v>
      </c>
      <c r="G240" s="193" t="s">
        <v>198</v>
      </c>
      <c r="H240" s="194">
        <v>15.007999999999999</v>
      </c>
      <c r="I240" s="195"/>
      <c r="J240" s="196">
        <f t="shared" si="50"/>
        <v>0</v>
      </c>
      <c r="K240" s="197"/>
      <c r="L240" s="36"/>
      <c r="M240" s="198" t="s">
        <v>1</v>
      </c>
      <c r="N240" s="199" t="s">
        <v>38</v>
      </c>
      <c r="O240" s="69"/>
      <c r="P240" s="200">
        <f t="shared" si="51"/>
        <v>0</v>
      </c>
      <c r="Q240" s="200">
        <v>7.5000000000000002E-4</v>
      </c>
      <c r="R240" s="200">
        <f t="shared" si="52"/>
        <v>1.1256E-2</v>
      </c>
      <c r="S240" s="200">
        <v>0</v>
      </c>
      <c r="T240" s="201">
        <f t="shared" si="53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202" t="s">
        <v>180</v>
      </c>
      <c r="AT240" s="202" t="s">
        <v>152</v>
      </c>
      <c r="AU240" s="202" t="s">
        <v>157</v>
      </c>
      <c r="AY240" s="14" t="s">
        <v>150</v>
      </c>
      <c r="BE240" s="203">
        <f t="shared" si="54"/>
        <v>0</v>
      </c>
      <c r="BF240" s="203">
        <f t="shared" si="55"/>
        <v>0</v>
      </c>
      <c r="BG240" s="203">
        <f t="shared" si="56"/>
        <v>0</v>
      </c>
      <c r="BH240" s="203">
        <f t="shared" si="57"/>
        <v>0</v>
      </c>
      <c r="BI240" s="203">
        <f t="shared" si="58"/>
        <v>0</v>
      </c>
      <c r="BJ240" s="14" t="s">
        <v>157</v>
      </c>
      <c r="BK240" s="203">
        <f t="shared" si="59"/>
        <v>0</v>
      </c>
      <c r="BL240" s="14" t="s">
        <v>180</v>
      </c>
      <c r="BM240" s="202" t="s">
        <v>478</v>
      </c>
    </row>
    <row r="241" spans="1:65" s="2" customFormat="1" ht="37.9" customHeight="1">
      <c r="A241" s="31"/>
      <c r="B241" s="32"/>
      <c r="C241" s="204" t="s">
        <v>479</v>
      </c>
      <c r="D241" s="204" t="s">
        <v>363</v>
      </c>
      <c r="E241" s="205" t="s">
        <v>480</v>
      </c>
      <c r="F241" s="206" t="s">
        <v>481</v>
      </c>
      <c r="G241" s="207" t="s">
        <v>198</v>
      </c>
      <c r="H241" s="208">
        <v>17.259</v>
      </c>
      <c r="I241" s="209"/>
      <c r="J241" s="210">
        <f t="shared" si="50"/>
        <v>0</v>
      </c>
      <c r="K241" s="211"/>
      <c r="L241" s="212"/>
      <c r="M241" s="213" t="s">
        <v>1</v>
      </c>
      <c r="N241" s="214" t="s">
        <v>38</v>
      </c>
      <c r="O241" s="69"/>
      <c r="P241" s="200">
        <f t="shared" si="51"/>
        <v>0</v>
      </c>
      <c r="Q241" s="200">
        <v>2E-3</v>
      </c>
      <c r="R241" s="200">
        <f t="shared" si="52"/>
        <v>3.4518E-2</v>
      </c>
      <c r="S241" s="200">
        <v>0</v>
      </c>
      <c r="T241" s="201">
        <f t="shared" si="53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202" t="s">
        <v>209</v>
      </c>
      <c r="AT241" s="202" t="s">
        <v>363</v>
      </c>
      <c r="AU241" s="202" t="s">
        <v>157</v>
      </c>
      <c r="AY241" s="14" t="s">
        <v>150</v>
      </c>
      <c r="BE241" s="203">
        <f t="shared" si="54"/>
        <v>0</v>
      </c>
      <c r="BF241" s="203">
        <f t="shared" si="55"/>
        <v>0</v>
      </c>
      <c r="BG241" s="203">
        <f t="shared" si="56"/>
        <v>0</v>
      </c>
      <c r="BH241" s="203">
        <f t="shared" si="57"/>
        <v>0</v>
      </c>
      <c r="BI241" s="203">
        <f t="shared" si="58"/>
        <v>0</v>
      </c>
      <c r="BJ241" s="14" t="s">
        <v>157</v>
      </c>
      <c r="BK241" s="203">
        <f t="shared" si="59"/>
        <v>0</v>
      </c>
      <c r="BL241" s="14" t="s">
        <v>180</v>
      </c>
      <c r="BM241" s="202" t="s">
        <v>482</v>
      </c>
    </row>
    <row r="242" spans="1:65" s="2" customFormat="1" ht="24.2" customHeight="1">
      <c r="A242" s="31"/>
      <c r="B242" s="32"/>
      <c r="C242" s="190" t="s">
        <v>319</v>
      </c>
      <c r="D242" s="190" t="s">
        <v>152</v>
      </c>
      <c r="E242" s="191" t="s">
        <v>483</v>
      </c>
      <c r="F242" s="192" t="s">
        <v>484</v>
      </c>
      <c r="G242" s="193" t="s">
        <v>198</v>
      </c>
      <c r="H242" s="194">
        <v>13.994999999999999</v>
      </c>
      <c r="I242" s="195"/>
      <c r="J242" s="196">
        <f t="shared" si="50"/>
        <v>0</v>
      </c>
      <c r="K242" s="197"/>
      <c r="L242" s="36"/>
      <c r="M242" s="198" t="s">
        <v>1</v>
      </c>
      <c r="N242" s="199" t="s">
        <v>38</v>
      </c>
      <c r="O242" s="69"/>
      <c r="P242" s="200">
        <f t="shared" si="51"/>
        <v>0</v>
      </c>
      <c r="Q242" s="200">
        <v>5.4226000000000003E-4</v>
      </c>
      <c r="R242" s="200">
        <f t="shared" si="52"/>
        <v>7.5889286999999998E-3</v>
      </c>
      <c r="S242" s="200">
        <v>0</v>
      </c>
      <c r="T242" s="201">
        <f t="shared" si="53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202" t="s">
        <v>180</v>
      </c>
      <c r="AT242" s="202" t="s">
        <v>152</v>
      </c>
      <c r="AU242" s="202" t="s">
        <v>157</v>
      </c>
      <c r="AY242" s="14" t="s">
        <v>150</v>
      </c>
      <c r="BE242" s="203">
        <f t="shared" si="54"/>
        <v>0</v>
      </c>
      <c r="BF242" s="203">
        <f t="shared" si="55"/>
        <v>0</v>
      </c>
      <c r="BG242" s="203">
        <f t="shared" si="56"/>
        <v>0</v>
      </c>
      <c r="BH242" s="203">
        <f t="shared" si="57"/>
        <v>0</v>
      </c>
      <c r="BI242" s="203">
        <f t="shared" si="58"/>
        <v>0</v>
      </c>
      <c r="BJ242" s="14" t="s">
        <v>157</v>
      </c>
      <c r="BK242" s="203">
        <f t="shared" si="59"/>
        <v>0</v>
      </c>
      <c r="BL242" s="14" t="s">
        <v>180</v>
      </c>
      <c r="BM242" s="202" t="s">
        <v>485</v>
      </c>
    </row>
    <row r="243" spans="1:65" s="2" customFormat="1" ht="16.5" customHeight="1">
      <c r="A243" s="31"/>
      <c r="B243" s="32"/>
      <c r="C243" s="204" t="s">
        <v>486</v>
      </c>
      <c r="D243" s="204" t="s">
        <v>363</v>
      </c>
      <c r="E243" s="205" t="s">
        <v>487</v>
      </c>
      <c r="F243" s="206" t="s">
        <v>488</v>
      </c>
      <c r="G243" s="207" t="s">
        <v>198</v>
      </c>
      <c r="H243" s="208">
        <v>16.094000000000001</v>
      </c>
      <c r="I243" s="209"/>
      <c r="J243" s="210">
        <f t="shared" si="50"/>
        <v>0</v>
      </c>
      <c r="K243" s="211"/>
      <c r="L243" s="212"/>
      <c r="M243" s="213" t="s">
        <v>1</v>
      </c>
      <c r="N243" s="214" t="s">
        <v>38</v>
      </c>
      <c r="O243" s="69"/>
      <c r="P243" s="200">
        <f t="shared" si="51"/>
        <v>0</v>
      </c>
      <c r="Q243" s="200">
        <v>5.13E-3</v>
      </c>
      <c r="R243" s="200">
        <f t="shared" si="52"/>
        <v>8.2562220000000006E-2</v>
      </c>
      <c r="S243" s="200">
        <v>0</v>
      </c>
      <c r="T243" s="201">
        <f t="shared" si="53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202" t="s">
        <v>209</v>
      </c>
      <c r="AT243" s="202" t="s">
        <v>363</v>
      </c>
      <c r="AU243" s="202" t="s">
        <v>157</v>
      </c>
      <c r="AY243" s="14" t="s">
        <v>150</v>
      </c>
      <c r="BE243" s="203">
        <f t="shared" si="54"/>
        <v>0</v>
      </c>
      <c r="BF243" s="203">
        <f t="shared" si="55"/>
        <v>0</v>
      </c>
      <c r="BG243" s="203">
        <f t="shared" si="56"/>
        <v>0</v>
      </c>
      <c r="BH243" s="203">
        <f t="shared" si="57"/>
        <v>0</v>
      </c>
      <c r="BI243" s="203">
        <f t="shared" si="58"/>
        <v>0</v>
      </c>
      <c r="BJ243" s="14" t="s">
        <v>157</v>
      </c>
      <c r="BK243" s="203">
        <f t="shared" si="59"/>
        <v>0</v>
      </c>
      <c r="BL243" s="14" t="s">
        <v>180</v>
      </c>
      <c r="BM243" s="202" t="s">
        <v>489</v>
      </c>
    </row>
    <row r="244" spans="1:65" s="2" customFormat="1" ht="24.2" customHeight="1">
      <c r="A244" s="31"/>
      <c r="B244" s="32"/>
      <c r="C244" s="190" t="s">
        <v>323</v>
      </c>
      <c r="D244" s="190" t="s">
        <v>152</v>
      </c>
      <c r="E244" s="191" t="s">
        <v>490</v>
      </c>
      <c r="F244" s="192" t="s">
        <v>491</v>
      </c>
      <c r="G244" s="193" t="s">
        <v>198</v>
      </c>
      <c r="H244" s="194">
        <v>3.7519999999999998</v>
      </c>
      <c r="I244" s="195"/>
      <c r="J244" s="196">
        <f t="shared" si="50"/>
        <v>0</v>
      </c>
      <c r="K244" s="197"/>
      <c r="L244" s="36"/>
      <c r="M244" s="198" t="s">
        <v>1</v>
      </c>
      <c r="N244" s="199" t="s">
        <v>38</v>
      </c>
      <c r="O244" s="69"/>
      <c r="P244" s="200">
        <f t="shared" si="51"/>
        <v>0</v>
      </c>
      <c r="Q244" s="200">
        <v>5.4226000000000003E-4</v>
      </c>
      <c r="R244" s="200">
        <f t="shared" si="52"/>
        <v>2.0345595200000001E-3</v>
      </c>
      <c r="S244" s="200">
        <v>0</v>
      </c>
      <c r="T244" s="201">
        <f t="shared" si="53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202" t="s">
        <v>180</v>
      </c>
      <c r="AT244" s="202" t="s">
        <v>152</v>
      </c>
      <c r="AU244" s="202" t="s">
        <v>157</v>
      </c>
      <c r="AY244" s="14" t="s">
        <v>150</v>
      </c>
      <c r="BE244" s="203">
        <f t="shared" si="54"/>
        <v>0</v>
      </c>
      <c r="BF244" s="203">
        <f t="shared" si="55"/>
        <v>0</v>
      </c>
      <c r="BG244" s="203">
        <f t="shared" si="56"/>
        <v>0</v>
      </c>
      <c r="BH244" s="203">
        <f t="shared" si="57"/>
        <v>0</v>
      </c>
      <c r="BI244" s="203">
        <f t="shared" si="58"/>
        <v>0</v>
      </c>
      <c r="BJ244" s="14" t="s">
        <v>157</v>
      </c>
      <c r="BK244" s="203">
        <f t="shared" si="59"/>
        <v>0</v>
      </c>
      <c r="BL244" s="14" t="s">
        <v>180</v>
      </c>
      <c r="BM244" s="202" t="s">
        <v>492</v>
      </c>
    </row>
    <row r="245" spans="1:65" s="2" customFormat="1" ht="16.5" customHeight="1">
      <c r="A245" s="31"/>
      <c r="B245" s="32"/>
      <c r="C245" s="204" t="s">
        <v>493</v>
      </c>
      <c r="D245" s="204" t="s">
        <v>363</v>
      </c>
      <c r="E245" s="205" t="s">
        <v>487</v>
      </c>
      <c r="F245" s="206" t="s">
        <v>488</v>
      </c>
      <c r="G245" s="207" t="s">
        <v>198</v>
      </c>
      <c r="H245" s="208">
        <v>4.5019999999999998</v>
      </c>
      <c r="I245" s="209"/>
      <c r="J245" s="210">
        <f t="shared" si="50"/>
        <v>0</v>
      </c>
      <c r="K245" s="211"/>
      <c r="L245" s="212"/>
      <c r="M245" s="213" t="s">
        <v>1</v>
      </c>
      <c r="N245" s="214" t="s">
        <v>38</v>
      </c>
      <c r="O245" s="69"/>
      <c r="P245" s="200">
        <f t="shared" si="51"/>
        <v>0</v>
      </c>
      <c r="Q245" s="200">
        <v>5.13E-3</v>
      </c>
      <c r="R245" s="200">
        <f t="shared" si="52"/>
        <v>2.3095259999999999E-2</v>
      </c>
      <c r="S245" s="200">
        <v>0</v>
      </c>
      <c r="T245" s="201">
        <f t="shared" si="53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202" t="s">
        <v>209</v>
      </c>
      <c r="AT245" s="202" t="s">
        <v>363</v>
      </c>
      <c r="AU245" s="202" t="s">
        <v>157</v>
      </c>
      <c r="AY245" s="14" t="s">
        <v>150</v>
      </c>
      <c r="BE245" s="203">
        <f t="shared" si="54"/>
        <v>0</v>
      </c>
      <c r="BF245" s="203">
        <f t="shared" si="55"/>
        <v>0</v>
      </c>
      <c r="BG245" s="203">
        <f t="shared" si="56"/>
        <v>0</v>
      </c>
      <c r="BH245" s="203">
        <f t="shared" si="57"/>
        <v>0</v>
      </c>
      <c r="BI245" s="203">
        <f t="shared" si="58"/>
        <v>0</v>
      </c>
      <c r="BJ245" s="14" t="s">
        <v>157</v>
      </c>
      <c r="BK245" s="203">
        <f t="shared" si="59"/>
        <v>0</v>
      </c>
      <c r="BL245" s="14" t="s">
        <v>180</v>
      </c>
      <c r="BM245" s="202" t="s">
        <v>494</v>
      </c>
    </row>
    <row r="246" spans="1:65" s="2" customFormat="1" ht="33" customHeight="1">
      <c r="A246" s="31"/>
      <c r="B246" s="32"/>
      <c r="C246" s="190" t="s">
        <v>326</v>
      </c>
      <c r="D246" s="190" t="s">
        <v>152</v>
      </c>
      <c r="E246" s="191" t="s">
        <v>495</v>
      </c>
      <c r="F246" s="192" t="s">
        <v>496</v>
      </c>
      <c r="G246" s="193" t="s">
        <v>198</v>
      </c>
      <c r="H246" s="194">
        <v>10.5</v>
      </c>
      <c r="I246" s="195"/>
      <c r="J246" s="196">
        <f t="shared" si="50"/>
        <v>0</v>
      </c>
      <c r="K246" s="197"/>
      <c r="L246" s="36"/>
      <c r="M246" s="198" t="s">
        <v>1</v>
      </c>
      <c r="N246" s="199" t="s">
        <v>38</v>
      </c>
      <c r="O246" s="69"/>
      <c r="P246" s="200">
        <f t="shared" si="51"/>
        <v>0</v>
      </c>
      <c r="Q246" s="200">
        <v>0</v>
      </c>
      <c r="R246" s="200">
        <f t="shared" si="52"/>
        <v>0</v>
      </c>
      <c r="S246" s="200">
        <v>0</v>
      </c>
      <c r="T246" s="201">
        <f t="shared" si="53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202" t="s">
        <v>180</v>
      </c>
      <c r="AT246" s="202" t="s">
        <v>152</v>
      </c>
      <c r="AU246" s="202" t="s">
        <v>157</v>
      </c>
      <c r="AY246" s="14" t="s">
        <v>150</v>
      </c>
      <c r="BE246" s="203">
        <f t="shared" si="54"/>
        <v>0</v>
      </c>
      <c r="BF246" s="203">
        <f t="shared" si="55"/>
        <v>0</v>
      </c>
      <c r="BG246" s="203">
        <f t="shared" si="56"/>
        <v>0</v>
      </c>
      <c r="BH246" s="203">
        <f t="shared" si="57"/>
        <v>0</v>
      </c>
      <c r="BI246" s="203">
        <f t="shared" si="58"/>
        <v>0</v>
      </c>
      <c r="BJ246" s="14" t="s">
        <v>157</v>
      </c>
      <c r="BK246" s="203">
        <f t="shared" si="59"/>
        <v>0</v>
      </c>
      <c r="BL246" s="14" t="s">
        <v>180</v>
      </c>
      <c r="BM246" s="202" t="s">
        <v>497</v>
      </c>
    </row>
    <row r="247" spans="1:65" s="2" customFormat="1" ht="16.5" customHeight="1">
      <c r="A247" s="31"/>
      <c r="B247" s="32"/>
      <c r="C247" s="204" t="s">
        <v>498</v>
      </c>
      <c r="D247" s="204" t="s">
        <v>363</v>
      </c>
      <c r="E247" s="205" t="s">
        <v>499</v>
      </c>
      <c r="F247" s="206" t="s">
        <v>500</v>
      </c>
      <c r="G247" s="207" t="s">
        <v>501</v>
      </c>
      <c r="H247" s="208">
        <v>14.175000000000001</v>
      </c>
      <c r="I247" s="209"/>
      <c r="J247" s="210">
        <f t="shared" si="50"/>
        <v>0</v>
      </c>
      <c r="K247" s="211"/>
      <c r="L247" s="212"/>
      <c r="M247" s="213" t="s">
        <v>1</v>
      </c>
      <c r="N247" s="214" t="s">
        <v>38</v>
      </c>
      <c r="O247" s="69"/>
      <c r="P247" s="200">
        <f t="shared" si="51"/>
        <v>0</v>
      </c>
      <c r="Q247" s="200">
        <v>1E-3</v>
      </c>
      <c r="R247" s="200">
        <f t="shared" si="52"/>
        <v>1.4175000000000002E-2</v>
      </c>
      <c r="S247" s="200">
        <v>0</v>
      </c>
      <c r="T247" s="201">
        <f t="shared" si="53"/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202" t="s">
        <v>209</v>
      </c>
      <c r="AT247" s="202" t="s">
        <v>363</v>
      </c>
      <c r="AU247" s="202" t="s">
        <v>157</v>
      </c>
      <c r="AY247" s="14" t="s">
        <v>150</v>
      </c>
      <c r="BE247" s="203">
        <f t="shared" si="54"/>
        <v>0</v>
      </c>
      <c r="BF247" s="203">
        <f t="shared" si="55"/>
        <v>0</v>
      </c>
      <c r="BG247" s="203">
        <f t="shared" si="56"/>
        <v>0</v>
      </c>
      <c r="BH247" s="203">
        <f t="shared" si="57"/>
        <v>0</v>
      </c>
      <c r="BI247" s="203">
        <f t="shared" si="58"/>
        <v>0</v>
      </c>
      <c r="BJ247" s="14" t="s">
        <v>157</v>
      </c>
      <c r="BK247" s="203">
        <f t="shared" si="59"/>
        <v>0</v>
      </c>
      <c r="BL247" s="14" t="s">
        <v>180</v>
      </c>
      <c r="BM247" s="202" t="s">
        <v>502</v>
      </c>
    </row>
    <row r="248" spans="1:65" s="2" customFormat="1" ht="24.2" customHeight="1">
      <c r="A248" s="31"/>
      <c r="B248" s="32"/>
      <c r="C248" s="190" t="s">
        <v>330</v>
      </c>
      <c r="D248" s="190" t="s">
        <v>152</v>
      </c>
      <c r="E248" s="191" t="s">
        <v>503</v>
      </c>
      <c r="F248" s="192" t="s">
        <v>504</v>
      </c>
      <c r="G248" s="193" t="s">
        <v>198</v>
      </c>
      <c r="H248" s="194">
        <v>33.72</v>
      </c>
      <c r="I248" s="195"/>
      <c r="J248" s="196">
        <f t="shared" si="50"/>
        <v>0</v>
      </c>
      <c r="K248" s="197"/>
      <c r="L248" s="36"/>
      <c r="M248" s="198" t="s">
        <v>1</v>
      </c>
      <c r="N248" s="199" t="s">
        <v>38</v>
      </c>
      <c r="O248" s="69"/>
      <c r="P248" s="200">
        <f t="shared" si="51"/>
        <v>0</v>
      </c>
      <c r="Q248" s="200">
        <v>0</v>
      </c>
      <c r="R248" s="200">
        <f t="shared" si="52"/>
        <v>0</v>
      </c>
      <c r="S248" s="200">
        <v>0</v>
      </c>
      <c r="T248" s="201">
        <f t="shared" si="53"/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202" t="s">
        <v>180</v>
      </c>
      <c r="AT248" s="202" t="s">
        <v>152</v>
      </c>
      <c r="AU248" s="202" t="s">
        <v>157</v>
      </c>
      <c r="AY248" s="14" t="s">
        <v>150</v>
      </c>
      <c r="BE248" s="203">
        <f t="shared" si="54"/>
        <v>0</v>
      </c>
      <c r="BF248" s="203">
        <f t="shared" si="55"/>
        <v>0</v>
      </c>
      <c r="BG248" s="203">
        <f t="shared" si="56"/>
        <v>0</v>
      </c>
      <c r="BH248" s="203">
        <f t="shared" si="57"/>
        <v>0</v>
      </c>
      <c r="BI248" s="203">
        <f t="shared" si="58"/>
        <v>0</v>
      </c>
      <c r="BJ248" s="14" t="s">
        <v>157</v>
      </c>
      <c r="BK248" s="203">
        <f t="shared" si="59"/>
        <v>0</v>
      </c>
      <c r="BL248" s="14" t="s">
        <v>180</v>
      </c>
      <c r="BM248" s="202" t="s">
        <v>505</v>
      </c>
    </row>
    <row r="249" spans="1:65" s="2" customFormat="1" ht="16.5" customHeight="1">
      <c r="A249" s="31"/>
      <c r="B249" s="32"/>
      <c r="C249" s="204" t="s">
        <v>506</v>
      </c>
      <c r="D249" s="204" t="s">
        <v>363</v>
      </c>
      <c r="E249" s="205" t="s">
        <v>499</v>
      </c>
      <c r="F249" s="206" t="s">
        <v>500</v>
      </c>
      <c r="G249" s="207" t="s">
        <v>501</v>
      </c>
      <c r="H249" s="208">
        <v>45.521999999999998</v>
      </c>
      <c r="I249" s="209"/>
      <c r="J249" s="210">
        <f t="shared" si="50"/>
        <v>0</v>
      </c>
      <c r="K249" s="211"/>
      <c r="L249" s="212"/>
      <c r="M249" s="213" t="s">
        <v>1</v>
      </c>
      <c r="N249" s="214" t="s">
        <v>38</v>
      </c>
      <c r="O249" s="69"/>
      <c r="P249" s="200">
        <f t="shared" si="51"/>
        <v>0</v>
      </c>
      <c r="Q249" s="200">
        <v>1E-3</v>
      </c>
      <c r="R249" s="200">
        <f t="shared" si="52"/>
        <v>4.5522E-2</v>
      </c>
      <c r="S249" s="200">
        <v>0</v>
      </c>
      <c r="T249" s="201">
        <f t="shared" si="53"/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202" t="s">
        <v>209</v>
      </c>
      <c r="AT249" s="202" t="s">
        <v>363</v>
      </c>
      <c r="AU249" s="202" t="s">
        <v>157</v>
      </c>
      <c r="AY249" s="14" t="s">
        <v>150</v>
      </c>
      <c r="BE249" s="203">
        <f t="shared" si="54"/>
        <v>0</v>
      </c>
      <c r="BF249" s="203">
        <f t="shared" si="55"/>
        <v>0</v>
      </c>
      <c r="BG249" s="203">
        <f t="shared" si="56"/>
        <v>0</v>
      </c>
      <c r="BH249" s="203">
        <f t="shared" si="57"/>
        <v>0</v>
      </c>
      <c r="BI249" s="203">
        <f t="shared" si="58"/>
        <v>0</v>
      </c>
      <c r="BJ249" s="14" t="s">
        <v>157</v>
      </c>
      <c r="BK249" s="203">
        <f t="shared" si="59"/>
        <v>0</v>
      </c>
      <c r="BL249" s="14" t="s">
        <v>180</v>
      </c>
      <c r="BM249" s="202" t="s">
        <v>507</v>
      </c>
    </row>
    <row r="250" spans="1:65" s="2" customFormat="1" ht="24.2" customHeight="1">
      <c r="A250" s="31"/>
      <c r="B250" s="32"/>
      <c r="C250" s="190" t="s">
        <v>333</v>
      </c>
      <c r="D250" s="190" t="s">
        <v>152</v>
      </c>
      <c r="E250" s="191" t="s">
        <v>508</v>
      </c>
      <c r="F250" s="192" t="s">
        <v>509</v>
      </c>
      <c r="G250" s="193" t="s">
        <v>510</v>
      </c>
      <c r="H250" s="215"/>
      <c r="I250" s="195"/>
      <c r="J250" s="196">
        <f t="shared" si="50"/>
        <v>0</v>
      </c>
      <c r="K250" s="197"/>
      <c r="L250" s="36"/>
      <c r="M250" s="198" t="s">
        <v>1</v>
      </c>
      <c r="N250" s="199" t="s">
        <v>38</v>
      </c>
      <c r="O250" s="69"/>
      <c r="P250" s="200">
        <f t="shared" si="51"/>
        <v>0</v>
      </c>
      <c r="Q250" s="200">
        <v>0</v>
      </c>
      <c r="R250" s="200">
        <f t="shared" si="52"/>
        <v>0</v>
      </c>
      <c r="S250" s="200">
        <v>0</v>
      </c>
      <c r="T250" s="201">
        <f t="shared" si="53"/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202" t="s">
        <v>180</v>
      </c>
      <c r="AT250" s="202" t="s">
        <v>152</v>
      </c>
      <c r="AU250" s="202" t="s">
        <v>157</v>
      </c>
      <c r="AY250" s="14" t="s">
        <v>150</v>
      </c>
      <c r="BE250" s="203">
        <f t="shared" si="54"/>
        <v>0</v>
      </c>
      <c r="BF250" s="203">
        <f t="shared" si="55"/>
        <v>0</v>
      </c>
      <c r="BG250" s="203">
        <f t="shared" si="56"/>
        <v>0</v>
      </c>
      <c r="BH250" s="203">
        <f t="shared" si="57"/>
        <v>0</v>
      </c>
      <c r="BI250" s="203">
        <f t="shared" si="58"/>
        <v>0</v>
      </c>
      <c r="BJ250" s="14" t="s">
        <v>157</v>
      </c>
      <c r="BK250" s="203">
        <f t="shared" si="59"/>
        <v>0</v>
      </c>
      <c r="BL250" s="14" t="s">
        <v>180</v>
      </c>
      <c r="BM250" s="202" t="s">
        <v>511</v>
      </c>
    </row>
    <row r="251" spans="1:65" s="12" customFormat="1" ht="22.9" customHeight="1">
      <c r="B251" s="174"/>
      <c r="C251" s="175"/>
      <c r="D251" s="176" t="s">
        <v>71</v>
      </c>
      <c r="E251" s="188" t="s">
        <v>512</v>
      </c>
      <c r="F251" s="188" t="s">
        <v>513</v>
      </c>
      <c r="G251" s="175"/>
      <c r="H251" s="175"/>
      <c r="I251" s="178"/>
      <c r="J251" s="189">
        <f>BK251</f>
        <v>0</v>
      </c>
      <c r="K251" s="175"/>
      <c r="L251" s="180"/>
      <c r="M251" s="181"/>
      <c r="N251" s="182"/>
      <c r="O251" s="182"/>
      <c r="P251" s="183">
        <f>SUM(P252:P259)</f>
        <v>0</v>
      </c>
      <c r="Q251" s="182"/>
      <c r="R251" s="183">
        <f>SUM(R252:R259)</f>
        <v>0.487856212224</v>
      </c>
      <c r="S251" s="182"/>
      <c r="T251" s="184">
        <f>SUM(T252:T259)</f>
        <v>0</v>
      </c>
      <c r="AR251" s="185" t="s">
        <v>157</v>
      </c>
      <c r="AT251" s="186" t="s">
        <v>71</v>
      </c>
      <c r="AU251" s="186" t="s">
        <v>80</v>
      </c>
      <c r="AY251" s="185" t="s">
        <v>150</v>
      </c>
      <c r="BK251" s="187">
        <f>SUM(BK252:BK259)</f>
        <v>0</v>
      </c>
    </row>
    <row r="252" spans="1:65" s="2" customFormat="1" ht="24.2" customHeight="1">
      <c r="A252" s="31"/>
      <c r="B252" s="32"/>
      <c r="C252" s="190" t="s">
        <v>514</v>
      </c>
      <c r="D252" s="190" t="s">
        <v>152</v>
      </c>
      <c r="E252" s="191" t="s">
        <v>515</v>
      </c>
      <c r="F252" s="192" t="s">
        <v>516</v>
      </c>
      <c r="G252" s="193" t="s">
        <v>198</v>
      </c>
      <c r="H252" s="194">
        <v>10.5</v>
      </c>
      <c r="I252" s="195"/>
      <c r="J252" s="196">
        <f t="shared" ref="J252:J259" si="60">ROUND(I252*H252,2)</f>
        <v>0</v>
      </c>
      <c r="K252" s="197"/>
      <c r="L252" s="36"/>
      <c r="M252" s="198" t="s">
        <v>1</v>
      </c>
      <c r="N252" s="199" t="s">
        <v>38</v>
      </c>
      <c r="O252" s="69"/>
      <c r="P252" s="200">
        <f t="shared" ref="P252:P259" si="61">O252*H252</f>
        <v>0</v>
      </c>
      <c r="Q252" s="200">
        <v>0</v>
      </c>
      <c r="R252" s="200">
        <f t="shared" ref="R252:R259" si="62">Q252*H252</f>
        <v>0</v>
      </c>
      <c r="S252" s="200">
        <v>0</v>
      </c>
      <c r="T252" s="201">
        <f t="shared" ref="T252:T259" si="63">S252*H252</f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202" t="s">
        <v>180</v>
      </c>
      <c r="AT252" s="202" t="s">
        <v>152</v>
      </c>
      <c r="AU252" s="202" t="s">
        <v>157</v>
      </c>
      <c r="AY252" s="14" t="s">
        <v>150</v>
      </c>
      <c r="BE252" s="203">
        <f t="shared" ref="BE252:BE259" si="64">IF(N252="základná",J252,0)</f>
        <v>0</v>
      </c>
      <c r="BF252" s="203">
        <f t="shared" ref="BF252:BF259" si="65">IF(N252="znížená",J252,0)</f>
        <v>0</v>
      </c>
      <c r="BG252" s="203">
        <f t="shared" ref="BG252:BG259" si="66">IF(N252="zákl. prenesená",J252,0)</f>
        <v>0</v>
      </c>
      <c r="BH252" s="203">
        <f t="shared" ref="BH252:BH259" si="67">IF(N252="zníž. prenesená",J252,0)</f>
        <v>0</v>
      </c>
      <c r="BI252" s="203">
        <f t="shared" ref="BI252:BI259" si="68">IF(N252="nulová",J252,0)</f>
        <v>0</v>
      </c>
      <c r="BJ252" s="14" t="s">
        <v>157</v>
      </c>
      <c r="BK252" s="203">
        <f t="shared" ref="BK252:BK259" si="69">ROUND(I252*H252,2)</f>
        <v>0</v>
      </c>
      <c r="BL252" s="14" t="s">
        <v>180</v>
      </c>
      <c r="BM252" s="202" t="s">
        <v>517</v>
      </c>
    </row>
    <row r="253" spans="1:65" s="2" customFormat="1" ht="24.2" customHeight="1">
      <c r="A253" s="31"/>
      <c r="B253" s="32"/>
      <c r="C253" s="204" t="s">
        <v>337</v>
      </c>
      <c r="D253" s="204" t="s">
        <v>363</v>
      </c>
      <c r="E253" s="205" t="s">
        <v>518</v>
      </c>
      <c r="F253" s="206" t="s">
        <v>519</v>
      </c>
      <c r="G253" s="207" t="s">
        <v>198</v>
      </c>
      <c r="H253" s="208">
        <v>10.71</v>
      </c>
      <c r="I253" s="209"/>
      <c r="J253" s="210">
        <f t="shared" si="60"/>
        <v>0</v>
      </c>
      <c r="K253" s="211"/>
      <c r="L253" s="212"/>
      <c r="M253" s="213" t="s">
        <v>1</v>
      </c>
      <c r="N253" s="214" t="s">
        <v>38</v>
      </c>
      <c r="O253" s="69"/>
      <c r="P253" s="200">
        <f t="shared" si="61"/>
        <v>0</v>
      </c>
      <c r="Q253" s="200">
        <v>9.7999999999999997E-4</v>
      </c>
      <c r="R253" s="200">
        <f t="shared" si="62"/>
        <v>1.0495800000000001E-2</v>
      </c>
      <c r="S253" s="200">
        <v>0</v>
      </c>
      <c r="T253" s="201">
        <f t="shared" si="63"/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202" t="s">
        <v>209</v>
      </c>
      <c r="AT253" s="202" t="s">
        <v>363</v>
      </c>
      <c r="AU253" s="202" t="s">
        <v>157</v>
      </c>
      <c r="AY253" s="14" t="s">
        <v>150</v>
      </c>
      <c r="BE253" s="203">
        <f t="shared" si="64"/>
        <v>0</v>
      </c>
      <c r="BF253" s="203">
        <f t="shared" si="65"/>
        <v>0</v>
      </c>
      <c r="BG253" s="203">
        <f t="shared" si="66"/>
        <v>0</v>
      </c>
      <c r="BH253" s="203">
        <f t="shared" si="67"/>
        <v>0</v>
      </c>
      <c r="BI253" s="203">
        <f t="shared" si="68"/>
        <v>0</v>
      </c>
      <c r="BJ253" s="14" t="s">
        <v>157</v>
      </c>
      <c r="BK253" s="203">
        <f t="shared" si="69"/>
        <v>0</v>
      </c>
      <c r="BL253" s="14" t="s">
        <v>180</v>
      </c>
      <c r="BM253" s="202" t="s">
        <v>520</v>
      </c>
    </row>
    <row r="254" spans="1:65" s="2" customFormat="1" ht="24.2" customHeight="1">
      <c r="A254" s="31"/>
      <c r="B254" s="32"/>
      <c r="C254" s="204" t="s">
        <v>521</v>
      </c>
      <c r="D254" s="204" t="s">
        <v>363</v>
      </c>
      <c r="E254" s="205" t="s">
        <v>522</v>
      </c>
      <c r="F254" s="206" t="s">
        <v>523</v>
      </c>
      <c r="G254" s="207" t="s">
        <v>198</v>
      </c>
      <c r="H254" s="208">
        <v>10.71</v>
      </c>
      <c r="I254" s="209"/>
      <c r="J254" s="210">
        <f t="shared" si="60"/>
        <v>0</v>
      </c>
      <c r="K254" s="211"/>
      <c r="L254" s="212"/>
      <c r="M254" s="213" t="s">
        <v>1</v>
      </c>
      <c r="N254" s="214" t="s">
        <v>38</v>
      </c>
      <c r="O254" s="69"/>
      <c r="P254" s="200">
        <f t="shared" si="61"/>
        <v>0</v>
      </c>
      <c r="Q254" s="200">
        <v>1.9499999999999999E-3</v>
      </c>
      <c r="R254" s="200">
        <f t="shared" si="62"/>
        <v>2.08845E-2</v>
      </c>
      <c r="S254" s="200">
        <v>0</v>
      </c>
      <c r="T254" s="201">
        <f t="shared" si="63"/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202" t="s">
        <v>209</v>
      </c>
      <c r="AT254" s="202" t="s">
        <v>363</v>
      </c>
      <c r="AU254" s="202" t="s">
        <v>157</v>
      </c>
      <c r="AY254" s="14" t="s">
        <v>150</v>
      </c>
      <c r="BE254" s="203">
        <f t="shared" si="64"/>
        <v>0</v>
      </c>
      <c r="BF254" s="203">
        <f t="shared" si="65"/>
        <v>0</v>
      </c>
      <c r="BG254" s="203">
        <f t="shared" si="66"/>
        <v>0</v>
      </c>
      <c r="BH254" s="203">
        <f t="shared" si="67"/>
        <v>0</v>
      </c>
      <c r="BI254" s="203">
        <f t="shared" si="68"/>
        <v>0</v>
      </c>
      <c r="BJ254" s="14" t="s">
        <v>157</v>
      </c>
      <c r="BK254" s="203">
        <f t="shared" si="69"/>
        <v>0</v>
      </c>
      <c r="BL254" s="14" t="s">
        <v>180</v>
      </c>
      <c r="BM254" s="202" t="s">
        <v>524</v>
      </c>
    </row>
    <row r="255" spans="1:65" s="2" customFormat="1" ht="37.9" customHeight="1">
      <c r="A255" s="31"/>
      <c r="B255" s="32"/>
      <c r="C255" s="190" t="s">
        <v>340</v>
      </c>
      <c r="D255" s="190" t="s">
        <v>152</v>
      </c>
      <c r="E255" s="191" t="s">
        <v>525</v>
      </c>
      <c r="F255" s="192" t="s">
        <v>526</v>
      </c>
      <c r="G255" s="193" t="s">
        <v>198</v>
      </c>
      <c r="H255" s="194">
        <v>14.26</v>
      </c>
      <c r="I255" s="195"/>
      <c r="J255" s="196">
        <f t="shared" si="60"/>
        <v>0</v>
      </c>
      <c r="K255" s="197"/>
      <c r="L255" s="36"/>
      <c r="M255" s="198" t="s">
        <v>1</v>
      </c>
      <c r="N255" s="199" t="s">
        <v>38</v>
      </c>
      <c r="O255" s="69"/>
      <c r="P255" s="200">
        <f t="shared" si="61"/>
        <v>0</v>
      </c>
      <c r="Q255" s="200">
        <v>8.2250240000000005E-4</v>
      </c>
      <c r="R255" s="200">
        <f t="shared" si="62"/>
        <v>1.1728884224000001E-2</v>
      </c>
      <c r="S255" s="200">
        <v>0</v>
      </c>
      <c r="T255" s="201">
        <f t="shared" si="63"/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202" t="s">
        <v>180</v>
      </c>
      <c r="AT255" s="202" t="s">
        <v>152</v>
      </c>
      <c r="AU255" s="202" t="s">
        <v>157</v>
      </c>
      <c r="AY255" s="14" t="s">
        <v>150</v>
      </c>
      <c r="BE255" s="203">
        <f t="shared" si="64"/>
        <v>0</v>
      </c>
      <c r="BF255" s="203">
        <f t="shared" si="65"/>
        <v>0</v>
      </c>
      <c r="BG255" s="203">
        <f t="shared" si="66"/>
        <v>0</v>
      </c>
      <c r="BH255" s="203">
        <f t="shared" si="67"/>
        <v>0</v>
      </c>
      <c r="BI255" s="203">
        <f t="shared" si="68"/>
        <v>0</v>
      </c>
      <c r="BJ255" s="14" t="s">
        <v>157</v>
      </c>
      <c r="BK255" s="203">
        <f t="shared" si="69"/>
        <v>0</v>
      </c>
      <c r="BL255" s="14" t="s">
        <v>180</v>
      </c>
      <c r="BM255" s="202" t="s">
        <v>527</v>
      </c>
    </row>
    <row r="256" spans="1:65" s="2" customFormat="1" ht="24.2" customHeight="1">
      <c r="A256" s="31"/>
      <c r="B256" s="32"/>
      <c r="C256" s="204" t="s">
        <v>528</v>
      </c>
      <c r="D256" s="204" t="s">
        <v>363</v>
      </c>
      <c r="E256" s="205" t="s">
        <v>529</v>
      </c>
      <c r="F256" s="206" t="s">
        <v>530</v>
      </c>
      <c r="G256" s="207" t="s">
        <v>198</v>
      </c>
      <c r="H256" s="208">
        <v>14.545</v>
      </c>
      <c r="I256" s="209"/>
      <c r="J256" s="210">
        <f t="shared" si="60"/>
        <v>0</v>
      </c>
      <c r="K256" s="211"/>
      <c r="L256" s="212"/>
      <c r="M256" s="213" t="s">
        <v>1</v>
      </c>
      <c r="N256" s="214" t="s">
        <v>38</v>
      </c>
      <c r="O256" s="69"/>
      <c r="P256" s="200">
        <f t="shared" si="61"/>
        <v>0</v>
      </c>
      <c r="Q256" s="200">
        <v>1.35E-2</v>
      </c>
      <c r="R256" s="200">
        <f t="shared" si="62"/>
        <v>0.19635749999999999</v>
      </c>
      <c r="S256" s="200">
        <v>0</v>
      </c>
      <c r="T256" s="201">
        <f t="shared" si="63"/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202" t="s">
        <v>209</v>
      </c>
      <c r="AT256" s="202" t="s">
        <v>363</v>
      </c>
      <c r="AU256" s="202" t="s">
        <v>157</v>
      </c>
      <c r="AY256" s="14" t="s">
        <v>150</v>
      </c>
      <c r="BE256" s="203">
        <f t="shared" si="64"/>
        <v>0</v>
      </c>
      <c r="BF256" s="203">
        <f t="shared" si="65"/>
        <v>0</v>
      </c>
      <c r="BG256" s="203">
        <f t="shared" si="66"/>
        <v>0</v>
      </c>
      <c r="BH256" s="203">
        <f t="shared" si="67"/>
        <v>0</v>
      </c>
      <c r="BI256" s="203">
        <f t="shared" si="68"/>
        <v>0</v>
      </c>
      <c r="BJ256" s="14" t="s">
        <v>157</v>
      </c>
      <c r="BK256" s="203">
        <f t="shared" si="69"/>
        <v>0</v>
      </c>
      <c r="BL256" s="14" t="s">
        <v>180</v>
      </c>
      <c r="BM256" s="202" t="s">
        <v>531</v>
      </c>
    </row>
    <row r="257" spans="1:65" s="2" customFormat="1" ht="33" customHeight="1">
      <c r="A257" s="31"/>
      <c r="B257" s="32"/>
      <c r="C257" s="190" t="s">
        <v>344</v>
      </c>
      <c r="D257" s="190" t="s">
        <v>152</v>
      </c>
      <c r="E257" s="191" t="s">
        <v>532</v>
      </c>
      <c r="F257" s="192" t="s">
        <v>533</v>
      </c>
      <c r="G257" s="193" t="s">
        <v>198</v>
      </c>
      <c r="H257" s="194">
        <v>13.64</v>
      </c>
      <c r="I257" s="195"/>
      <c r="J257" s="196">
        <f t="shared" si="60"/>
        <v>0</v>
      </c>
      <c r="K257" s="197"/>
      <c r="L257" s="36"/>
      <c r="M257" s="198" t="s">
        <v>1</v>
      </c>
      <c r="N257" s="199" t="s">
        <v>38</v>
      </c>
      <c r="O257" s="69"/>
      <c r="P257" s="200">
        <f t="shared" si="61"/>
        <v>0</v>
      </c>
      <c r="Q257" s="200">
        <v>5.9702000000000002E-3</v>
      </c>
      <c r="R257" s="200">
        <f t="shared" si="62"/>
        <v>8.1433528000000005E-2</v>
      </c>
      <c r="S257" s="200">
        <v>0</v>
      </c>
      <c r="T257" s="201">
        <f t="shared" si="63"/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202" t="s">
        <v>180</v>
      </c>
      <c r="AT257" s="202" t="s">
        <v>152</v>
      </c>
      <c r="AU257" s="202" t="s">
        <v>157</v>
      </c>
      <c r="AY257" s="14" t="s">
        <v>150</v>
      </c>
      <c r="BE257" s="203">
        <f t="shared" si="64"/>
        <v>0</v>
      </c>
      <c r="BF257" s="203">
        <f t="shared" si="65"/>
        <v>0</v>
      </c>
      <c r="BG257" s="203">
        <f t="shared" si="66"/>
        <v>0</v>
      </c>
      <c r="BH257" s="203">
        <f t="shared" si="67"/>
        <v>0</v>
      </c>
      <c r="BI257" s="203">
        <f t="shared" si="68"/>
        <v>0</v>
      </c>
      <c r="BJ257" s="14" t="s">
        <v>157</v>
      </c>
      <c r="BK257" s="203">
        <f t="shared" si="69"/>
        <v>0</v>
      </c>
      <c r="BL257" s="14" t="s">
        <v>180</v>
      </c>
      <c r="BM257" s="202" t="s">
        <v>534</v>
      </c>
    </row>
    <row r="258" spans="1:65" s="2" customFormat="1" ht="24.2" customHeight="1">
      <c r="A258" s="31"/>
      <c r="B258" s="32"/>
      <c r="C258" s="204" t="s">
        <v>535</v>
      </c>
      <c r="D258" s="204" t="s">
        <v>363</v>
      </c>
      <c r="E258" s="205" t="s">
        <v>536</v>
      </c>
      <c r="F258" s="206" t="s">
        <v>537</v>
      </c>
      <c r="G258" s="207" t="s">
        <v>198</v>
      </c>
      <c r="H258" s="208">
        <v>13.913</v>
      </c>
      <c r="I258" s="209"/>
      <c r="J258" s="210">
        <f t="shared" si="60"/>
        <v>0</v>
      </c>
      <c r="K258" s="211"/>
      <c r="L258" s="212"/>
      <c r="M258" s="213" t="s">
        <v>1</v>
      </c>
      <c r="N258" s="214" t="s">
        <v>38</v>
      </c>
      <c r="O258" s="69"/>
      <c r="P258" s="200">
        <f t="shared" si="61"/>
        <v>0</v>
      </c>
      <c r="Q258" s="200">
        <v>1.2E-2</v>
      </c>
      <c r="R258" s="200">
        <f t="shared" si="62"/>
        <v>0.16695599999999999</v>
      </c>
      <c r="S258" s="200">
        <v>0</v>
      </c>
      <c r="T258" s="201">
        <f t="shared" si="63"/>
        <v>0</v>
      </c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R258" s="202" t="s">
        <v>209</v>
      </c>
      <c r="AT258" s="202" t="s">
        <v>363</v>
      </c>
      <c r="AU258" s="202" t="s">
        <v>157</v>
      </c>
      <c r="AY258" s="14" t="s">
        <v>150</v>
      </c>
      <c r="BE258" s="203">
        <f t="shared" si="64"/>
        <v>0</v>
      </c>
      <c r="BF258" s="203">
        <f t="shared" si="65"/>
        <v>0</v>
      </c>
      <c r="BG258" s="203">
        <f t="shared" si="66"/>
        <v>0</v>
      </c>
      <c r="BH258" s="203">
        <f t="shared" si="67"/>
        <v>0</v>
      </c>
      <c r="BI258" s="203">
        <f t="shared" si="68"/>
        <v>0</v>
      </c>
      <c r="BJ258" s="14" t="s">
        <v>157</v>
      </c>
      <c r="BK258" s="203">
        <f t="shared" si="69"/>
        <v>0</v>
      </c>
      <c r="BL258" s="14" t="s">
        <v>180</v>
      </c>
      <c r="BM258" s="202" t="s">
        <v>538</v>
      </c>
    </row>
    <row r="259" spans="1:65" s="2" customFormat="1" ht="24.2" customHeight="1">
      <c r="A259" s="31"/>
      <c r="B259" s="32"/>
      <c r="C259" s="190" t="s">
        <v>347</v>
      </c>
      <c r="D259" s="190" t="s">
        <v>152</v>
      </c>
      <c r="E259" s="191" t="s">
        <v>539</v>
      </c>
      <c r="F259" s="192" t="s">
        <v>540</v>
      </c>
      <c r="G259" s="193" t="s">
        <v>510</v>
      </c>
      <c r="H259" s="215"/>
      <c r="I259" s="195"/>
      <c r="J259" s="196">
        <f t="shared" si="60"/>
        <v>0</v>
      </c>
      <c r="K259" s="197"/>
      <c r="L259" s="36"/>
      <c r="M259" s="198" t="s">
        <v>1</v>
      </c>
      <c r="N259" s="199" t="s">
        <v>38</v>
      </c>
      <c r="O259" s="69"/>
      <c r="P259" s="200">
        <f t="shared" si="61"/>
        <v>0</v>
      </c>
      <c r="Q259" s="200">
        <v>0</v>
      </c>
      <c r="R259" s="200">
        <f t="shared" si="62"/>
        <v>0</v>
      </c>
      <c r="S259" s="200">
        <v>0</v>
      </c>
      <c r="T259" s="201">
        <f t="shared" si="63"/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202" t="s">
        <v>180</v>
      </c>
      <c r="AT259" s="202" t="s">
        <v>152</v>
      </c>
      <c r="AU259" s="202" t="s">
        <v>157</v>
      </c>
      <c r="AY259" s="14" t="s">
        <v>150</v>
      </c>
      <c r="BE259" s="203">
        <f t="shared" si="64"/>
        <v>0</v>
      </c>
      <c r="BF259" s="203">
        <f t="shared" si="65"/>
        <v>0</v>
      </c>
      <c r="BG259" s="203">
        <f t="shared" si="66"/>
        <v>0</v>
      </c>
      <c r="BH259" s="203">
        <f t="shared" si="67"/>
        <v>0</v>
      </c>
      <c r="BI259" s="203">
        <f t="shared" si="68"/>
        <v>0</v>
      </c>
      <c r="BJ259" s="14" t="s">
        <v>157</v>
      </c>
      <c r="BK259" s="203">
        <f t="shared" si="69"/>
        <v>0</v>
      </c>
      <c r="BL259" s="14" t="s">
        <v>180</v>
      </c>
      <c r="BM259" s="202" t="s">
        <v>541</v>
      </c>
    </row>
    <row r="260" spans="1:65" s="12" customFormat="1" ht="22.9" customHeight="1">
      <c r="B260" s="174"/>
      <c r="C260" s="175"/>
      <c r="D260" s="176" t="s">
        <v>71</v>
      </c>
      <c r="E260" s="188" t="s">
        <v>542</v>
      </c>
      <c r="F260" s="188" t="s">
        <v>543</v>
      </c>
      <c r="G260" s="175"/>
      <c r="H260" s="175"/>
      <c r="I260" s="178"/>
      <c r="J260" s="189">
        <f>BK260</f>
        <v>0</v>
      </c>
      <c r="K260" s="175"/>
      <c r="L260" s="180"/>
      <c r="M260" s="181"/>
      <c r="N260" s="182"/>
      <c r="O260" s="182"/>
      <c r="P260" s="183">
        <f>SUM(P261:P262)</f>
        <v>0</v>
      </c>
      <c r="Q260" s="182"/>
      <c r="R260" s="183">
        <f>SUM(R261:R262)</f>
        <v>6.3959999999999989E-2</v>
      </c>
      <c r="S260" s="182"/>
      <c r="T260" s="184">
        <f>SUM(T261:T262)</f>
        <v>0</v>
      </c>
      <c r="AR260" s="185" t="s">
        <v>157</v>
      </c>
      <c r="AT260" s="186" t="s">
        <v>71</v>
      </c>
      <c r="AU260" s="186" t="s">
        <v>80</v>
      </c>
      <c r="AY260" s="185" t="s">
        <v>150</v>
      </c>
      <c r="BK260" s="187">
        <f>SUM(BK261:BK262)</f>
        <v>0</v>
      </c>
    </row>
    <row r="261" spans="1:65" s="2" customFormat="1" ht="16.5" customHeight="1">
      <c r="A261" s="31"/>
      <c r="B261" s="32"/>
      <c r="C261" s="190" t="s">
        <v>544</v>
      </c>
      <c r="D261" s="190" t="s">
        <v>152</v>
      </c>
      <c r="E261" s="191" t="s">
        <v>545</v>
      </c>
      <c r="F261" s="192" t="s">
        <v>546</v>
      </c>
      <c r="G261" s="193" t="s">
        <v>239</v>
      </c>
      <c r="H261" s="194">
        <v>3</v>
      </c>
      <c r="I261" s="195"/>
      <c r="J261" s="196">
        <f>ROUND(I261*H261,2)</f>
        <v>0</v>
      </c>
      <c r="K261" s="197"/>
      <c r="L261" s="36"/>
      <c r="M261" s="198" t="s">
        <v>1</v>
      </c>
      <c r="N261" s="199" t="s">
        <v>38</v>
      </c>
      <c r="O261" s="69"/>
      <c r="P261" s="200">
        <f>O261*H261</f>
        <v>0</v>
      </c>
      <c r="Q261" s="200">
        <v>0</v>
      </c>
      <c r="R261" s="200">
        <f>Q261*H261</f>
        <v>0</v>
      </c>
      <c r="S261" s="200">
        <v>0</v>
      </c>
      <c r="T261" s="201">
        <f>S261*H261</f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202" t="s">
        <v>180</v>
      </c>
      <c r="AT261" s="202" t="s">
        <v>152</v>
      </c>
      <c r="AU261" s="202" t="s">
        <v>157</v>
      </c>
      <c r="AY261" s="14" t="s">
        <v>150</v>
      </c>
      <c r="BE261" s="203">
        <f>IF(N261="základná",J261,0)</f>
        <v>0</v>
      </c>
      <c r="BF261" s="203">
        <f>IF(N261="znížená",J261,0)</f>
        <v>0</v>
      </c>
      <c r="BG261" s="203">
        <f>IF(N261="zákl. prenesená",J261,0)</f>
        <v>0</v>
      </c>
      <c r="BH261" s="203">
        <f>IF(N261="zníž. prenesená",J261,0)</f>
        <v>0</v>
      </c>
      <c r="BI261" s="203">
        <f>IF(N261="nulová",J261,0)</f>
        <v>0</v>
      </c>
      <c r="BJ261" s="14" t="s">
        <v>157</v>
      </c>
      <c r="BK261" s="203">
        <f>ROUND(I261*H261,2)</f>
        <v>0</v>
      </c>
      <c r="BL261" s="14" t="s">
        <v>180</v>
      </c>
      <c r="BM261" s="202" t="s">
        <v>547</v>
      </c>
    </row>
    <row r="262" spans="1:65" s="2" customFormat="1" ht="16.5" customHeight="1">
      <c r="A262" s="31"/>
      <c r="B262" s="32"/>
      <c r="C262" s="204" t="s">
        <v>351</v>
      </c>
      <c r="D262" s="204" t="s">
        <v>363</v>
      </c>
      <c r="E262" s="205" t="s">
        <v>548</v>
      </c>
      <c r="F262" s="206" t="s">
        <v>549</v>
      </c>
      <c r="G262" s="207" t="s">
        <v>239</v>
      </c>
      <c r="H262" s="208">
        <v>3</v>
      </c>
      <c r="I262" s="209"/>
      <c r="J262" s="210">
        <f>ROUND(I262*H262,2)</f>
        <v>0</v>
      </c>
      <c r="K262" s="211"/>
      <c r="L262" s="212"/>
      <c r="M262" s="213" t="s">
        <v>1</v>
      </c>
      <c r="N262" s="214" t="s">
        <v>38</v>
      </c>
      <c r="O262" s="69"/>
      <c r="P262" s="200">
        <f>O262*H262</f>
        <v>0</v>
      </c>
      <c r="Q262" s="200">
        <v>2.1319999999999999E-2</v>
      </c>
      <c r="R262" s="200">
        <f>Q262*H262</f>
        <v>6.3959999999999989E-2</v>
      </c>
      <c r="S262" s="200">
        <v>0</v>
      </c>
      <c r="T262" s="201">
        <f>S262*H262</f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202" t="s">
        <v>209</v>
      </c>
      <c r="AT262" s="202" t="s">
        <v>363</v>
      </c>
      <c r="AU262" s="202" t="s">
        <v>157</v>
      </c>
      <c r="AY262" s="14" t="s">
        <v>150</v>
      </c>
      <c r="BE262" s="203">
        <f>IF(N262="základná",J262,0)</f>
        <v>0</v>
      </c>
      <c r="BF262" s="203">
        <f>IF(N262="znížená",J262,0)</f>
        <v>0</v>
      </c>
      <c r="BG262" s="203">
        <f>IF(N262="zákl. prenesená",J262,0)</f>
        <v>0</v>
      </c>
      <c r="BH262" s="203">
        <f>IF(N262="zníž. prenesená",J262,0)</f>
        <v>0</v>
      </c>
      <c r="BI262" s="203">
        <f>IF(N262="nulová",J262,0)</f>
        <v>0</v>
      </c>
      <c r="BJ262" s="14" t="s">
        <v>157</v>
      </c>
      <c r="BK262" s="203">
        <f>ROUND(I262*H262,2)</f>
        <v>0</v>
      </c>
      <c r="BL262" s="14" t="s">
        <v>180</v>
      </c>
      <c r="BM262" s="202" t="s">
        <v>550</v>
      </c>
    </row>
    <row r="263" spans="1:65" s="12" customFormat="1" ht="22.9" customHeight="1">
      <c r="B263" s="174"/>
      <c r="C263" s="175"/>
      <c r="D263" s="176" t="s">
        <v>71</v>
      </c>
      <c r="E263" s="188" t="s">
        <v>551</v>
      </c>
      <c r="F263" s="188" t="s">
        <v>552</v>
      </c>
      <c r="G263" s="175"/>
      <c r="H263" s="175"/>
      <c r="I263" s="178"/>
      <c r="J263" s="189">
        <f>BK263</f>
        <v>0</v>
      </c>
      <c r="K263" s="175"/>
      <c r="L263" s="180"/>
      <c r="M263" s="181"/>
      <c r="N263" s="182"/>
      <c r="O263" s="182"/>
      <c r="P263" s="183">
        <f>SUM(P264:P281)</f>
        <v>0</v>
      </c>
      <c r="Q263" s="182"/>
      <c r="R263" s="183">
        <f>SUM(R264:R281)</f>
        <v>7.1152175937610007</v>
      </c>
      <c r="S263" s="182"/>
      <c r="T263" s="184">
        <f>SUM(T264:T281)</f>
        <v>5.5701000000000009</v>
      </c>
      <c r="AR263" s="185" t="s">
        <v>157</v>
      </c>
      <c r="AT263" s="186" t="s">
        <v>71</v>
      </c>
      <c r="AU263" s="186" t="s">
        <v>80</v>
      </c>
      <c r="AY263" s="185" t="s">
        <v>150</v>
      </c>
      <c r="BK263" s="187">
        <f>SUM(BK264:BK281)</f>
        <v>0</v>
      </c>
    </row>
    <row r="264" spans="1:65" s="2" customFormat="1" ht="33" customHeight="1">
      <c r="A264" s="31"/>
      <c r="B264" s="32"/>
      <c r="C264" s="190" t="s">
        <v>553</v>
      </c>
      <c r="D264" s="190" t="s">
        <v>152</v>
      </c>
      <c r="E264" s="191" t="s">
        <v>554</v>
      </c>
      <c r="F264" s="192" t="s">
        <v>555</v>
      </c>
      <c r="G264" s="193" t="s">
        <v>370</v>
      </c>
      <c r="H264" s="194">
        <v>31.6</v>
      </c>
      <c r="I264" s="195"/>
      <c r="J264" s="196">
        <f t="shared" ref="J264:J281" si="70">ROUND(I264*H264,2)</f>
        <v>0</v>
      </c>
      <c r="K264" s="197"/>
      <c r="L264" s="36"/>
      <c r="M264" s="198" t="s">
        <v>1</v>
      </c>
      <c r="N264" s="199" t="s">
        <v>38</v>
      </c>
      <c r="O264" s="69"/>
      <c r="P264" s="200">
        <f t="shared" ref="P264:P281" si="71">O264*H264</f>
        <v>0</v>
      </c>
      <c r="Q264" s="200">
        <v>0</v>
      </c>
      <c r="R264" s="200">
        <f t="shared" ref="R264:R281" si="72">Q264*H264</f>
        <v>0</v>
      </c>
      <c r="S264" s="200">
        <v>3.2000000000000001E-2</v>
      </c>
      <c r="T264" s="201">
        <f t="shared" ref="T264:T281" si="73">S264*H264</f>
        <v>1.0112000000000001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202" t="s">
        <v>180</v>
      </c>
      <c r="AT264" s="202" t="s">
        <v>152</v>
      </c>
      <c r="AU264" s="202" t="s">
        <v>157</v>
      </c>
      <c r="AY264" s="14" t="s">
        <v>150</v>
      </c>
      <c r="BE264" s="203">
        <f t="shared" ref="BE264:BE281" si="74">IF(N264="základná",J264,0)</f>
        <v>0</v>
      </c>
      <c r="BF264" s="203">
        <f t="shared" ref="BF264:BF281" si="75">IF(N264="znížená",J264,0)</f>
        <v>0</v>
      </c>
      <c r="BG264" s="203">
        <f t="shared" ref="BG264:BG281" si="76">IF(N264="zákl. prenesená",J264,0)</f>
        <v>0</v>
      </c>
      <c r="BH264" s="203">
        <f t="shared" ref="BH264:BH281" si="77">IF(N264="zníž. prenesená",J264,0)</f>
        <v>0</v>
      </c>
      <c r="BI264" s="203">
        <f t="shared" ref="BI264:BI281" si="78">IF(N264="nulová",J264,0)</f>
        <v>0</v>
      </c>
      <c r="BJ264" s="14" t="s">
        <v>157</v>
      </c>
      <c r="BK264" s="203">
        <f t="shared" ref="BK264:BK281" si="79">ROUND(I264*H264,2)</f>
        <v>0</v>
      </c>
      <c r="BL264" s="14" t="s">
        <v>180</v>
      </c>
      <c r="BM264" s="202" t="s">
        <v>556</v>
      </c>
    </row>
    <row r="265" spans="1:65" s="2" customFormat="1" ht="24.2" customHeight="1">
      <c r="A265" s="31"/>
      <c r="B265" s="32"/>
      <c r="C265" s="190" t="s">
        <v>354</v>
      </c>
      <c r="D265" s="190" t="s">
        <v>152</v>
      </c>
      <c r="E265" s="191" t="s">
        <v>557</v>
      </c>
      <c r="F265" s="192" t="s">
        <v>558</v>
      </c>
      <c r="G265" s="193" t="s">
        <v>370</v>
      </c>
      <c r="H265" s="194">
        <v>134.55000000000001</v>
      </c>
      <c r="I265" s="195"/>
      <c r="J265" s="196">
        <f t="shared" si="70"/>
        <v>0</v>
      </c>
      <c r="K265" s="197"/>
      <c r="L265" s="36"/>
      <c r="M265" s="198" t="s">
        <v>1</v>
      </c>
      <c r="N265" s="199" t="s">
        <v>38</v>
      </c>
      <c r="O265" s="69"/>
      <c r="P265" s="200">
        <f t="shared" si="71"/>
        <v>0</v>
      </c>
      <c r="Q265" s="200">
        <v>2.5999999999999998E-4</v>
      </c>
      <c r="R265" s="200">
        <f t="shared" si="72"/>
        <v>3.4983E-2</v>
      </c>
      <c r="S265" s="200">
        <v>0</v>
      </c>
      <c r="T265" s="201">
        <f t="shared" si="73"/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202" t="s">
        <v>180</v>
      </c>
      <c r="AT265" s="202" t="s">
        <v>152</v>
      </c>
      <c r="AU265" s="202" t="s">
        <v>157</v>
      </c>
      <c r="AY265" s="14" t="s">
        <v>150</v>
      </c>
      <c r="BE265" s="203">
        <f t="shared" si="74"/>
        <v>0</v>
      </c>
      <c r="BF265" s="203">
        <f t="shared" si="75"/>
        <v>0</v>
      </c>
      <c r="BG265" s="203">
        <f t="shared" si="76"/>
        <v>0</v>
      </c>
      <c r="BH265" s="203">
        <f t="shared" si="77"/>
        <v>0</v>
      </c>
      <c r="BI265" s="203">
        <f t="shared" si="78"/>
        <v>0</v>
      </c>
      <c r="BJ265" s="14" t="s">
        <v>157</v>
      </c>
      <c r="BK265" s="203">
        <f t="shared" si="79"/>
        <v>0</v>
      </c>
      <c r="BL265" s="14" t="s">
        <v>180</v>
      </c>
      <c r="BM265" s="202" t="s">
        <v>559</v>
      </c>
    </row>
    <row r="266" spans="1:65" s="2" customFormat="1" ht="24.2" customHeight="1">
      <c r="A266" s="31"/>
      <c r="B266" s="32"/>
      <c r="C266" s="204" t="s">
        <v>560</v>
      </c>
      <c r="D266" s="204" t="s">
        <v>363</v>
      </c>
      <c r="E266" s="205" t="s">
        <v>561</v>
      </c>
      <c r="F266" s="206" t="s">
        <v>562</v>
      </c>
      <c r="G266" s="207" t="s">
        <v>155</v>
      </c>
      <c r="H266" s="208">
        <v>2.78</v>
      </c>
      <c r="I266" s="209"/>
      <c r="J266" s="210">
        <f t="shared" si="70"/>
        <v>0</v>
      </c>
      <c r="K266" s="211"/>
      <c r="L266" s="212"/>
      <c r="M266" s="213" t="s">
        <v>1</v>
      </c>
      <c r="N266" s="214" t="s">
        <v>38</v>
      </c>
      <c r="O266" s="69"/>
      <c r="P266" s="200">
        <f t="shared" si="71"/>
        <v>0</v>
      </c>
      <c r="Q266" s="200">
        <v>0.55000000000000004</v>
      </c>
      <c r="R266" s="200">
        <f t="shared" si="72"/>
        <v>1.5289999999999999</v>
      </c>
      <c r="S266" s="200">
        <v>0</v>
      </c>
      <c r="T266" s="201">
        <f t="shared" si="73"/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202" t="s">
        <v>209</v>
      </c>
      <c r="AT266" s="202" t="s">
        <v>363</v>
      </c>
      <c r="AU266" s="202" t="s">
        <v>157</v>
      </c>
      <c r="AY266" s="14" t="s">
        <v>150</v>
      </c>
      <c r="BE266" s="203">
        <f t="shared" si="74"/>
        <v>0</v>
      </c>
      <c r="BF266" s="203">
        <f t="shared" si="75"/>
        <v>0</v>
      </c>
      <c r="BG266" s="203">
        <f t="shared" si="76"/>
        <v>0</v>
      </c>
      <c r="BH266" s="203">
        <f t="shared" si="77"/>
        <v>0</v>
      </c>
      <c r="BI266" s="203">
        <f t="shared" si="78"/>
        <v>0</v>
      </c>
      <c r="BJ266" s="14" t="s">
        <v>157</v>
      </c>
      <c r="BK266" s="203">
        <f t="shared" si="79"/>
        <v>0</v>
      </c>
      <c r="BL266" s="14" t="s">
        <v>180</v>
      </c>
      <c r="BM266" s="202" t="s">
        <v>563</v>
      </c>
    </row>
    <row r="267" spans="1:65" s="2" customFormat="1" ht="24.2" customHeight="1">
      <c r="A267" s="31"/>
      <c r="B267" s="32"/>
      <c r="C267" s="190" t="s">
        <v>358</v>
      </c>
      <c r="D267" s="190" t="s">
        <v>152</v>
      </c>
      <c r="E267" s="191" t="s">
        <v>564</v>
      </c>
      <c r="F267" s="192" t="s">
        <v>565</v>
      </c>
      <c r="G267" s="193" t="s">
        <v>370</v>
      </c>
      <c r="H267" s="194">
        <v>31.6</v>
      </c>
      <c r="I267" s="195"/>
      <c r="J267" s="196">
        <f t="shared" si="70"/>
        <v>0</v>
      </c>
      <c r="K267" s="197"/>
      <c r="L267" s="36"/>
      <c r="M267" s="198" t="s">
        <v>1</v>
      </c>
      <c r="N267" s="199" t="s">
        <v>38</v>
      </c>
      <c r="O267" s="69"/>
      <c r="P267" s="200">
        <f t="shared" si="71"/>
        <v>0</v>
      </c>
      <c r="Q267" s="200">
        <v>2.5999999999999998E-4</v>
      </c>
      <c r="R267" s="200">
        <f t="shared" si="72"/>
        <v>8.2159999999999993E-3</v>
      </c>
      <c r="S267" s="200">
        <v>0</v>
      </c>
      <c r="T267" s="201">
        <f t="shared" si="73"/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202" t="s">
        <v>180</v>
      </c>
      <c r="AT267" s="202" t="s">
        <v>152</v>
      </c>
      <c r="AU267" s="202" t="s">
        <v>157</v>
      </c>
      <c r="AY267" s="14" t="s">
        <v>150</v>
      </c>
      <c r="BE267" s="203">
        <f t="shared" si="74"/>
        <v>0</v>
      </c>
      <c r="BF267" s="203">
        <f t="shared" si="75"/>
        <v>0</v>
      </c>
      <c r="BG267" s="203">
        <f t="shared" si="76"/>
        <v>0</v>
      </c>
      <c r="BH267" s="203">
        <f t="shared" si="77"/>
        <v>0</v>
      </c>
      <c r="BI267" s="203">
        <f t="shared" si="78"/>
        <v>0</v>
      </c>
      <c r="BJ267" s="14" t="s">
        <v>157</v>
      </c>
      <c r="BK267" s="203">
        <f t="shared" si="79"/>
        <v>0</v>
      </c>
      <c r="BL267" s="14" t="s">
        <v>180</v>
      </c>
      <c r="BM267" s="202" t="s">
        <v>566</v>
      </c>
    </row>
    <row r="268" spans="1:65" s="2" customFormat="1" ht="24.2" customHeight="1">
      <c r="A268" s="31"/>
      <c r="B268" s="32"/>
      <c r="C268" s="204" t="s">
        <v>567</v>
      </c>
      <c r="D268" s="204" t="s">
        <v>363</v>
      </c>
      <c r="E268" s="205" t="s">
        <v>561</v>
      </c>
      <c r="F268" s="206" t="s">
        <v>562</v>
      </c>
      <c r="G268" s="207" t="s">
        <v>155</v>
      </c>
      <c r="H268" s="208">
        <v>1.556</v>
      </c>
      <c r="I268" s="209"/>
      <c r="J268" s="210">
        <f t="shared" si="70"/>
        <v>0</v>
      </c>
      <c r="K268" s="211"/>
      <c r="L268" s="212"/>
      <c r="M268" s="213" t="s">
        <v>1</v>
      </c>
      <c r="N268" s="214" t="s">
        <v>38</v>
      </c>
      <c r="O268" s="69"/>
      <c r="P268" s="200">
        <f t="shared" si="71"/>
        <v>0</v>
      </c>
      <c r="Q268" s="200">
        <v>0.55000000000000004</v>
      </c>
      <c r="R268" s="200">
        <f t="shared" si="72"/>
        <v>0.85580000000000012</v>
      </c>
      <c r="S268" s="200">
        <v>0</v>
      </c>
      <c r="T268" s="201">
        <f t="shared" si="73"/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202" t="s">
        <v>209</v>
      </c>
      <c r="AT268" s="202" t="s">
        <v>363</v>
      </c>
      <c r="AU268" s="202" t="s">
        <v>157</v>
      </c>
      <c r="AY268" s="14" t="s">
        <v>150</v>
      </c>
      <c r="BE268" s="203">
        <f t="shared" si="74"/>
        <v>0</v>
      </c>
      <c r="BF268" s="203">
        <f t="shared" si="75"/>
        <v>0</v>
      </c>
      <c r="BG268" s="203">
        <f t="shared" si="76"/>
        <v>0</v>
      </c>
      <c r="BH268" s="203">
        <f t="shared" si="77"/>
        <v>0</v>
      </c>
      <c r="BI268" s="203">
        <f t="shared" si="78"/>
        <v>0</v>
      </c>
      <c r="BJ268" s="14" t="s">
        <v>157</v>
      </c>
      <c r="BK268" s="203">
        <f t="shared" si="79"/>
        <v>0</v>
      </c>
      <c r="BL268" s="14" t="s">
        <v>180</v>
      </c>
      <c r="BM268" s="202" t="s">
        <v>568</v>
      </c>
    </row>
    <row r="269" spans="1:65" s="2" customFormat="1" ht="24.2" customHeight="1">
      <c r="A269" s="31"/>
      <c r="B269" s="32"/>
      <c r="C269" s="190" t="s">
        <v>361</v>
      </c>
      <c r="D269" s="190" t="s">
        <v>152</v>
      </c>
      <c r="E269" s="191" t="s">
        <v>569</v>
      </c>
      <c r="F269" s="192" t="s">
        <v>570</v>
      </c>
      <c r="G269" s="193" t="s">
        <v>198</v>
      </c>
      <c r="H269" s="194">
        <v>21.9</v>
      </c>
      <c r="I269" s="195"/>
      <c r="J269" s="196">
        <f t="shared" si="70"/>
        <v>0</v>
      </c>
      <c r="K269" s="197"/>
      <c r="L269" s="36"/>
      <c r="M269" s="198" t="s">
        <v>1</v>
      </c>
      <c r="N269" s="199" t="s">
        <v>38</v>
      </c>
      <c r="O269" s="69"/>
      <c r="P269" s="200">
        <f t="shared" si="71"/>
        <v>0</v>
      </c>
      <c r="Q269" s="200">
        <v>0</v>
      </c>
      <c r="R269" s="200">
        <f t="shared" si="72"/>
        <v>0</v>
      </c>
      <c r="S269" s="200">
        <v>0</v>
      </c>
      <c r="T269" s="201">
        <f t="shared" si="73"/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202" t="s">
        <v>180</v>
      </c>
      <c r="AT269" s="202" t="s">
        <v>152</v>
      </c>
      <c r="AU269" s="202" t="s">
        <v>157</v>
      </c>
      <c r="AY269" s="14" t="s">
        <v>150</v>
      </c>
      <c r="BE269" s="203">
        <f t="shared" si="74"/>
        <v>0</v>
      </c>
      <c r="BF269" s="203">
        <f t="shared" si="75"/>
        <v>0</v>
      </c>
      <c r="BG269" s="203">
        <f t="shared" si="76"/>
        <v>0</v>
      </c>
      <c r="BH269" s="203">
        <f t="shared" si="77"/>
        <v>0</v>
      </c>
      <c r="BI269" s="203">
        <f t="shared" si="78"/>
        <v>0</v>
      </c>
      <c r="BJ269" s="14" t="s">
        <v>157</v>
      </c>
      <c r="BK269" s="203">
        <f t="shared" si="79"/>
        <v>0</v>
      </c>
      <c r="BL269" s="14" t="s">
        <v>180</v>
      </c>
      <c r="BM269" s="202" t="s">
        <v>571</v>
      </c>
    </row>
    <row r="270" spans="1:65" s="2" customFormat="1" ht="24.2" customHeight="1">
      <c r="A270" s="31"/>
      <c r="B270" s="32"/>
      <c r="C270" s="204" t="s">
        <v>572</v>
      </c>
      <c r="D270" s="204" t="s">
        <v>363</v>
      </c>
      <c r="E270" s="205" t="s">
        <v>573</v>
      </c>
      <c r="F270" s="206" t="s">
        <v>574</v>
      </c>
      <c r="G270" s="207" t="s">
        <v>155</v>
      </c>
      <c r="H270" s="208">
        <v>0.65700000000000003</v>
      </c>
      <c r="I270" s="209"/>
      <c r="J270" s="210">
        <f t="shared" si="70"/>
        <v>0</v>
      </c>
      <c r="K270" s="211"/>
      <c r="L270" s="212"/>
      <c r="M270" s="213" t="s">
        <v>1</v>
      </c>
      <c r="N270" s="214" t="s">
        <v>38</v>
      </c>
      <c r="O270" s="69"/>
      <c r="P270" s="200">
        <f t="shared" si="71"/>
        <v>0</v>
      </c>
      <c r="Q270" s="200">
        <v>0.55000000000000004</v>
      </c>
      <c r="R270" s="200">
        <f t="shared" si="72"/>
        <v>0.36135000000000006</v>
      </c>
      <c r="S270" s="200">
        <v>0</v>
      </c>
      <c r="T270" s="201">
        <f t="shared" si="73"/>
        <v>0</v>
      </c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202" t="s">
        <v>209</v>
      </c>
      <c r="AT270" s="202" t="s">
        <v>363</v>
      </c>
      <c r="AU270" s="202" t="s">
        <v>157</v>
      </c>
      <c r="AY270" s="14" t="s">
        <v>150</v>
      </c>
      <c r="BE270" s="203">
        <f t="shared" si="74"/>
        <v>0</v>
      </c>
      <c r="BF270" s="203">
        <f t="shared" si="75"/>
        <v>0</v>
      </c>
      <c r="BG270" s="203">
        <f t="shared" si="76"/>
        <v>0</v>
      </c>
      <c r="BH270" s="203">
        <f t="shared" si="77"/>
        <v>0</v>
      </c>
      <c r="BI270" s="203">
        <f t="shared" si="78"/>
        <v>0</v>
      </c>
      <c r="BJ270" s="14" t="s">
        <v>157</v>
      </c>
      <c r="BK270" s="203">
        <f t="shared" si="79"/>
        <v>0</v>
      </c>
      <c r="BL270" s="14" t="s">
        <v>180</v>
      </c>
      <c r="BM270" s="202" t="s">
        <v>575</v>
      </c>
    </row>
    <row r="271" spans="1:65" s="2" customFormat="1" ht="33" customHeight="1">
      <c r="A271" s="31"/>
      <c r="B271" s="32"/>
      <c r="C271" s="190" t="s">
        <v>366</v>
      </c>
      <c r="D271" s="190" t="s">
        <v>152</v>
      </c>
      <c r="E271" s="191" t="s">
        <v>576</v>
      </c>
      <c r="F271" s="192" t="s">
        <v>577</v>
      </c>
      <c r="G271" s="193" t="s">
        <v>198</v>
      </c>
      <c r="H271" s="194">
        <v>9.6</v>
      </c>
      <c r="I271" s="195"/>
      <c r="J271" s="196">
        <f t="shared" si="70"/>
        <v>0</v>
      </c>
      <c r="K271" s="197"/>
      <c r="L271" s="36"/>
      <c r="M271" s="198" t="s">
        <v>1</v>
      </c>
      <c r="N271" s="199" t="s">
        <v>38</v>
      </c>
      <c r="O271" s="69"/>
      <c r="P271" s="200">
        <f t="shared" si="71"/>
        <v>0</v>
      </c>
      <c r="Q271" s="200">
        <v>0</v>
      </c>
      <c r="R271" s="200">
        <f t="shared" si="72"/>
        <v>0</v>
      </c>
      <c r="S271" s="200">
        <v>7.0000000000000001E-3</v>
      </c>
      <c r="T271" s="201">
        <f t="shared" si="73"/>
        <v>6.7199999999999996E-2</v>
      </c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R271" s="202" t="s">
        <v>180</v>
      </c>
      <c r="AT271" s="202" t="s">
        <v>152</v>
      </c>
      <c r="AU271" s="202" t="s">
        <v>157</v>
      </c>
      <c r="AY271" s="14" t="s">
        <v>150</v>
      </c>
      <c r="BE271" s="203">
        <f t="shared" si="74"/>
        <v>0</v>
      </c>
      <c r="BF271" s="203">
        <f t="shared" si="75"/>
        <v>0</v>
      </c>
      <c r="BG271" s="203">
        <f t="shared" si="76"/>
        <v>0</v>
      </c>
      <c r="BH271" s="203">
        <f t="shared" si="77"/>
        <v>0</v>
      </c>
      <c r="BI271" s="203">
        <f t="shared" si="78"/>
        <v>0</v>
      </c>
      <c r="BJ271" s="14" t="s">
        <v>157</v>
      </c>
      <c r="BK271" s="203">
        <f t="shared" si="79"/>
        <v>0</v>
      </c>
      <c r="BL271" s="14" t="s">
        <v>180</v>
      </c>
      <c r="BM271" s="202" t="s">
        <v>578</v>
      </c>
    </row>
    <row r="272" spans="1:65" s="2" customFormat="1" ht="33" customHeight="1">
      <c r="A272" s="31"/>
      <c r="B272" s="32"/>
      <c r="C272" s="190" t="s">
        <v>579</v>
      </c>
      <c r="D272" s="190" t="s">
        <v>152</v>
      </c>
      <c r="E272" s="191" t="s">
        <v>580</v>
      </c>
      <c r="F272" s="192" t="s">
        <v>581</v>
      </c>
      <c r="G272" s="193" t="s">
        <v>198</v>
      </c>
      <c r="H272" s="194">
        <v>9.6</v>
      </c>
      <c r="I272" s="195"/>
      <c r="J272" s="196">
        <f t="shared" si="70"/>
        <v>0</v>
      </c>
      <c r="K272" s="197"/>
      <c r="L272" s="36"/>
      <c r="M272" s="198" t="s">
        <v>1</v>
      </c>
      <c r="N272" s="199" t="s">
        <v>38</v>
      </c>
      <c r="O272" s="69"/>
      <c r="P272" s="200">
        <f t="shared" si="71"/>
        <v>0</v>
      </c>
      <c r="Q272" s="200">
        <v>0</v>
      </c>
      <c r="R272" s="200">
        <f t="shared" si="72"/>
        <v>0</v>
      </c>
      <c r="S272" s="200">
        <v>5.0000000000000001E-3</v>
      </c>
      <c r="T272" s="201">
        <f t="shared" si="73"/>
        <v>4.8000000000000001E-2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202" t="s">
        <v>180</v>
      </c>
      <c r="AT272" s="202" t="s">
        <v>152</v>
      </c>
      <c r="AU272" s="202" t="s">
        <v>157</v>
      </c>
      <c r="AY272" s="14" t="s">
        <v>150</v>
      </c>
      <c r="BE272" s="203">
        <f t="shared" si="74"/>
        <v>0</v>
      </c>
      <c r="BF272" s="203">
        <f t="shared" si="75"/>
        <v>0</v>
      </c>
      <c r="BG272" s="203">
        <f t="shared" si="76"/>
        <v>0</v>
      </c>
      <c r="BH272" s="203">
        <f t="shared" si="77"/>
        <v>0</v>
      </c>
      <c r="BI272" s="203">
        <f t="shared" si="78"/>
        <v>0</v>
      </c>
      <c r="BJ272" s="14" t="s">
        <v>157</v>
      </c>
      <c r="BK272" s="203">
        <f t="shared" si="79"/>
        <v>0</v>
      </c>
      <c r="BL272" s="14" t="s">
        <v>180</v>
      </c>
      <c r="BM272" s="202" t="s">
        <v>582</v>
      </c>
    </row>
    <row r="273" spans="1:65" s="2" customFormat="1" ht="44.25" customHeight="1">
      <c r="A273" s="31"/>
      <c r="B273" s="32"/>
      <c r="C273" s="190" t="s">
        <v>371</v>
      </c>
      <c r="D273" s="190" t="s">
        <v>152</v>
      </c>
      <c r="E273" s="191" t="s">
        <v>583</v>
      </c>
      <c r="F273" s="192" t="s">
        <v>584</v>
      </c>
      <c r="G273" s="193" t="s">
        <v>155</v>
      </c>
      <c r="H273" s="194">
        <v>4.9930000000000003</v>
      </c>
      <c r="I273" s="195"/>
      <c r="J273" s="196">
        <f t="shared" si="70"/>
        <v>0</v>
      </c>
      <c r="K273" s="197"/>
      <c r="L273" s="36"/>
      <c r="M273" s="198" t="s">
        <v>1</v>
      </c>
      <c r="N273" s="199" t="s">
        <v>38</v>
      </c>
      <c r="O273" s="69"/>
      <c r="P273" s="200">
        <f t="shared" si="71"/>
        <v>0</v>
      </c>
      <c r="Q273" s="200">
        <v>2.2350176999999999E-2</v>
      </c>
      <c r="R273" s="200">
        <f t="shared" si="72"/>
        <v>0.11159443376100001</v>
      </c>
      <c r="S273" s="200">
        <v>0</v>
      </c>
      <c r="T273" s="201">
        <f t="shared" si="73"/>
        <v>0</v>
      </c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R273" s="202" t="s">
        <v>180</v>
      </c>
      <c r="AT273" s="202" t="s">
        <v>152</v>
      </c>
      <c r="AU273" s="202" t="s">
        <v>157</v>
      </c>
      <c r="AY273" s="14" t="s">
        <v>150</v>
      </c>
      <c r="BE273" s="203">
        <f t="shared" si="74"/>
        <v>0</v>
      </c>
      <c r="BF273" s="203">
        <f t="shared" si="75"/>
        <v>0</v>
      </c>
      <c r="BG273" s="203">
        <f t="shared" si="76"/>
        <v>0</v>
      </c>
      <c r="BH273" s="203">
        <f t="shared" si="77"/>
        <v>0</v>
      </c>
      <c r="BI273" s="203">
        <f t="shared" si="78"/>
        <v>0</v>
      </c>
      <c r="BJ273" s="14" t="s">
        <v>157</v>
      </c>
      <c r="BK273" s="203">
        <f t="shared" si="79"/>
        <v>0</v>
      </c>
      <c r="BL273" s="14" t="s">
        <v>180</v>
      </c>
      <c r="BM273" s="202" t="s">
        <v>585</v>
      </c>
    </row>
    <row r="274" spans="1:65" s="2" customFormat="1" ht="37.9" customHeight="1">
      <c r="A274" s="31"/>
      <c r="B274" s="32"/>
      <c r="C274" s="190" t="s">
        <v>586</v>
      </c>
      <c r="D274" s="190" t="s">
        <v>152</v>
      </c>
      <c r="E274" s="191" t="s">
        <v>587</v>
      </c>
      <c r="F274" s="192" t="s">
        <v>588</v>
      </c>
      <c r="G274" s="193" t="s">
        <v>198</v>
      </c>
      <c r="H274" s="194">
        <v>7.6</v>
      </c>
      <c r="I274" s="195"/>
      <c r="J274" s="196">
        <f t="shared" si="70"/>
        <v>0</v>
      </c>
      <c r="K274" s="197"/>
      <c r="L274" s="36"/>
      <c r="M274" s="198" t="s">
        <v>1</v>
      </c>
      <c r="N274" s="199" t="s">
        <v>38</v>
      </c>
      <c r="O274" s="69"/>
      <c r="P274" s="200">
        <f t="shared" si="71"/>
        <v>0</v>
      </c>
      <c r="Q274" s="200">
        <v>1.8021599999999999E-2</v>
      </c>
      <c r="R274" s="200">
        <f t="shared" si="72"/>
        <v>0.13696415999999997</v>
      </c>
      <c r="S274" s="200">
        <v>0</v>
      </c>
      <c r="T274" s="201">
        <f t="shared" si="73"/>
        <v>0</v>
      </c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202" t="s">
        <v>180</v>
      </c>
      <c r="AT274" s="202" t="s">
        <v>152</v>
      </c>
      <c r="AU274" s="202" t="s">
        <v>157</v>
      </c>
      <c r="AY274" s="14" t="s">
        <v>150</v>
      </c>
      <c r="BE274" s="203">
        <f t="shared" si="74"/>
        <v>0</v>
      </c>
      <c r="BF274" s="203">
        <f t="shared" si="75"/>
        <v>0</v>
      </c>
      <c r="BG274" s="203">
        <f t="shared" si="76"/>
        <v>0</v>
      </c>
      <c r="BH274" s="203">
        <f t="shared" si="77"/>
        <v>0</v>
      </c>
      <c r="BI274" s="203">
        <f t="shared" si="78"/>
        <v>0</v>
      </c>
      <c r="BJ274" s="14" t="s">
        <v>157</v>
      </c>
      <c r="BK274" s="203">
        <f t="shared" si="79"/>
        <v>0</v>
      </c>
      <c r="BL274" s="14" t="s">
        <v>180</v>
      </c>
      <c r="BM274" s="202" t="s">
        <v>589</v>
      </c>
    </row>
    <row r="275" spans="1:65" s="2" customFormat="1" ht="24.2" customHeight="1">
      <c r="A275" s="31"/>
      <c r="B275" s="32"/>
      <c r="C275" s="190" t="s">
        <v>375</v>
      </c>
      <c r="D275" s="190" t="s">
        <v>152</v>
      </c>
      <c r="E275" s="191" t="s">
        <v>590</v>
      </c>
      <c r="F275" s="192" t="s">
        <v>591</v>
      </c>
      <c r="G275" s="193" t="s">
        <v>198</v>
      </c>
      <c r="H275" s="194">
        <v>176.3</v>
      </c>
      <c r="I275" s="195"/>
      <c r="J275" s="196">
        <f t="shared" si="70"/>
        <v>0</v>
      </c>
      <c r="K275" s="197"/>
      <c r="L275" s="36"/>
      <c r="M275" s="198" t="s">
        <v>1</v>
      </c>
      <c r="N275" s="199" t="s">
        <v>38</v>
      </c>
      <c r="O275" s="69"/>
      <c r="P275" s="200">
        <f t="shared" si="71"/>
        <v>0</v>
      </c>
      <c r="Q275" s="200">
        <v>0</v>
      </c>
      <c r="R275" s="200">
        <f t="shared" si="72"/>
        <v>0</v>
      </c>
      <c r="S275" s="200">
        <v>2.4E-2</v>
      </c>
      <c r="T275" s="201">
        <f t="shared" si="73"/>
        <v>4.2312000000000003</v>
      </c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R275" s="202" t="s">
        <v>180</v>
      </c>
      <c r="AT275" s="202" t="s">
        <v>152</v>
      </c>
      <c r="AU275" s="202" t="s">
        <v>157</v>
      </c>
      <c r="AY275" s="14" t="s">
        <v>150</v>
      </c>
      <c r="BE275" s="203">
        <f t="shared" si="74"/>
        <v>0</v>
      </c>
      <c r="BF275" s="203">
        <f t="shared" si="75"/>
        <v>0</v>
      </c>
      <c r="BG275" s="203">
        <f t="shared" si="76"/>
        <v>0</v>
      </c>
      <c r="BH275" s="203">
        <f t="shared" si="77"/>
        <v>0</v>
      </c>
      <c r="BI275" s="203">
        <f t="shared" si="78"/>
        <v>0</v>
      </c>
      <c r="BJ275" s="14" t="s">
        <v>157</v>
      </c>
      <c r="BK275" s="203">
        <f t="shared" si="79"/>
        <v>0</v>
      </c>
      <c r="BL275" s="14" t="s">
        <v>180</v>
      </c>
      <c r="BM275" s="202" t="s">
        <v>592</v>
      </c>
    </row>
    <row r="276" spans="1:65" s="2" customFormat="1" ht="24.2" customHeight="1">
      <c r="A276" s="31"/>
      <c r="B276" s="32"/>
      <c r="C276" s="190" t="s">
        <v>593</v>
      </c>
      <c r="D276" s="190" t="s">
        <v>152</v>
      </c>
      <c r="E276" s="191" t="s">
        <v>594</v>
      </c>
      <c r="F276" s="192" t="s">
        <v>595</v>
      </c>
      <c r="G276" s="193" t="s">
        <v>198</v>
      </c>
      <c r="H276" s="194">
        <v>169.5</v>
      </c>
      <c r="I276" s="195"/>
      <c r="J276" s="196">
        <f t="shared" si="70"/>
        <v>0</v>
      </c>
      <c r="K276" s="197"/>
      <c r="L276" s="36"/>
      <c r="M276" s="198" t="s">
        <v>1</v>
      </c>
      <c r="N276" s="199" t="s">
        <v>38</v>
      </c>
      <c r="O276" s="69"/>
      <c r="P276" s="200">
        <f t="shared" si="71"/>
        <v>0</v>
      </c>
      <c r="Q276" s="200">
        <v>0</v>
      </c>
      <c r="R276" s="200">
        <f t="shared" si="72"/>
        <v>0</v>
      </c>
      <c r="S276" s="200">
        <v>0</v>
      </c>
      <c r="T276" s="201">
        <f t="shared" si="73"/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202" t="s">
        <v>180</v>
      </c>
      <c r="AT276" s="202" t="s">
        <v>152</v>
      </c>
      <c r="AU276" s="202" t="s">
        <v>157</v>
      </c>
      <c r="AY276" s="14" t="s">
        <v>150</v>
      </c>
      <c r="BE276" s="203">
        <f t="shared" si="74"/>
        <v>0</v>
      </c>
      <c r="BF276" s="203">
        <f t="shared" si="75"/>
        <v>0</v>
      </c>
      <c r="BG276" s="203">
        <f t="shared" si="76"/>
        <v>0</v>
      </c>
      <c r="BH276" s="203">
        <f t="shared" si="77"/>
        <v>0</v>
      </c>
      <c r="BI276" s="203">
        <f t="shared" si="78"/>
        <v>0</v>
      </c>
      <c r="BJ276" s="14" t="s">
        <v>157</v>
      </c>
      <c r="BK276" s="203">
        <f t="shared" si="79"/>
        <v>0</v>
      </c>
      <c r="BL276" s="14" t="s">
        <v>180</v>
      </c>
      <c r="BM276" s="202" t="s">
        <v>596</v>
      </c>
    </row>
    <row r="277" spans="1:65" s="2" customFormat="1" ht="37.9" customHeight="1">
      <c r="A277" s="31"/>
      <c r="B277" s="32"/>
      <c r="C277" s="204" t="s">
        <v>378</v>
      </c>
      <c r="D277" s="204" t="s">
        <v>363</v>
      </c>
      <c r="E277" s="205" t="s">
        <v>597</v>
      </c>
      <c r="F277" s="206" t="s">
        <v>598</v>
      </c>
      <c r="G277" s="207" t="s">
        <v>155</v>
      </c>
      <c r="H277" s="208">
        <v>5.5940000000000003</v>
      </c>
      <c r="I277" s="209"/>
      <c r="J277" s="210">
        <f t="shared" si="70"/>
        <v>0</v>
      </c>
      <c r="K277" s="211"/>
      <c r="L277" s="212"/>
      <c r="M277" s="213" t="s">
        <v>1</v>
      </c>
      <c r="N277" s="214" t="s">
        <v>38</v>
      </c>
      <c r="O277" s="69"/>
      <c r="P277" s="200">
        <f t="shared" si="71"/>
        <v>0</v>
      </c>
      <c r="Q277" s="200">
        <v>0.54</v>
      </c>
      <c r="R277" s="200">
        <f t="shared" si="72"/>
        <v>3.0207600000000006</v>
      </c>
      <c r="S277" s="200">
        <v>0</v>
      </c>
      <c r="T277" s="201">
        <f t="shared" si="73"/>
        <v>0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202" t="s">
        <v>209</v>
      </c>
      <c r="AT277" s="202" t="s">
        <v>363</v>
      </c>
      <c r="AU277" s="202" t="s">
        <v>157</v>
      </c>
      <c r="AY277" s="14" t="s">
        <v>150</v>
      </c>
      <c r="BE277" s="203">
        <f t="shared" si="74"/>
        <v>0</v>
      </c>
      <c r="BF277" s="203">
        <f t="shared" si="75"/>
        <v>0</v>
      </c>
      <c r="BG277" s="203">
        <f t="shared" si="76"/>
        <v>0</v>
      </c>
      <c r="BH277" s="203">
        <f t="shared" si="77"/>
        <v>0</v>
      </c>
      <c r="BI277" s="203">
        <f t="shared" si="78"/>
        <v>0</v>
      </c>
      <c r="BJ277" s="14" t="s">
        <v>157</v>
      </c>
      <c r="BK277" s="203">
        <f t="shared" si="79"/>
        <v>0</v>
      </c>
      <c r="BL277" s="14" t="s">
        <v>180</v>
      </c>
      <c r="BM277" s="202" t="s">
        <v>599</v>
      </c>
    </row>
    <row r="278" spans="1:65" s="2" customFormat="1" ht="24.2" customHeight="1">
      <c r="A278" s="31"/>
      <c r="B278" s="32"/>
      <c r="C278" s="190" t="s">
        <v>600</v>
      </c>
      <c r="D278" s="190" t="s">
        <v>152</v>
      </c>
      <c r="E278" s="191" t="s">
        <v>601</v>
      </c>
      <c r="F278" s="192" t="s">
        <v>602</v>
      </c>
      <c r="G278" s="193" t="s">
        <v>370</v>
      </c>
      <c r="H278" s="194">
        <v>40.08</v>
      </c>
      <c r="I278" s="195"/>
      <c r="J278" s="196">
        <f t="shared" si="70"/>
        <v>0</v>
      </c>
      <c r="K278" s="197"/>
      <c r="L278" s="36"/>
      <c r="M278" s="198" t="s">
        <v>1</v>
      </c>
      <c r="N278" s="199" t="s">
        <v>38</v>
      </c>
      <c r="O278" s="69"/>
      <c r="P278" s="200">
        <f t="shared" si="71"/>
        <v>0</v>
      </c>
      <c r="Q278" s="200">
        <v>0</v>
      </c>
      <c r="R278" s="200">
        <f t="shared" si="72"/>
        <v>0</v>
      </c>
      <c r="S278" s="200">
        <v>0</v>
      </c>
      <c r="T278" s="201">
        <f t="shared" si="73"/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202" t="s">
        <v>180</v>
      </c>
      <c r="AT278" s="202" t="s">
        <v>152</v>
      </c>
      <c r="AU278" s="202" t="s">
        <v>157</v>
      </c>
      <c r="AY278" s="14" t="s">
        <v>150</v>
      </c>
      <c r="BE278" s="203">
        <f t="shared" si="74"/>
        <v>0</v>
      </c>
      <c r="BF278" s="203">
        <f t="shared" si="75"/>
        <v>0</v>
      </c>
      <c r="BG278" s="203">
        <f t="shared" si="76"/>
        <v>0</v>
      </c>
      <c r="BH278" s="203">
        <f t="shared" si="77"/>
        <v>0</v>
      </c>
      <c r="BI278" s="203">
        <f t="shared" si="78"/>
        <v>0</v>
      </c>
      <c r="BJ278" s="14" t="s">
        <v>157</v>
      </c>
      <c r="BK278" s="203">
        <f t="shared" si="79"/>
        <v>0</v>
      </c>
      <c r="BL278" s="14" t="s">
        <v>180</v>
      </c>
      <c r="BM278" s="202" t="s">
        <v>603</v>
      </c>
    </row>
    <row r="279" spans="1:65" s="2" customFormat="1" ht="24.2" customHeight="1">
      <c r="A279" s="31"/>
      <c r="B279" s="32"/>
      <c r="C279" s="204" t="s">
        <v>382</v>
      </c>
      <c r="D279" s="204" t="s">
        <v>363</v>
      </c>
      <c r="E279" s="205" t="s">
        <v>561</v>
      </c>
      <c r="F279" s="206" t="s">
        <v>562</v>
      </c>
      <c r="G279" s="207" t="s">
        <v>155</v>
      </c>
      <c r="H279" s="208">
        <v>1.921</v>
      </c>
      <c r="I279" s="209"/>
      <c r="J279" s="210">
        <f t="shared" si="70"/>
        <v>0</v>
      </c>
      <c r="K279" s="211"/>
      <c r="L279" s="212"/>
      <c r="M279" s="213" t="s">
        <v>1</v>
      </c>
      <c r="N279" s="214" t="s">
        <v>38</v>
      </c>
      <c r="O279" s="69"/>
      <c r="P279" s="200">
        <f t="shared" si="71"/>
        <v>0</v>
      </c>
      <c r="Q279" s="200">
        <v>0.55000000000000004</v>
      </c>
      <c r="R279" s="200">
        <f t="shared" si="72"/>
        <v>1.0565500000000001</v>
      </c>
      <c r="S279" s="200">
        <v>0</v>
      </c>
      <c r="T279" s="201">
        <f t="shared" si="73"/>
        <v>0</v>
      </c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R279" s="202" t="s">
        <v>209</v>
      </c>
      <c r="AT279" s="202" t="s">
        <v>363</v>
      </c>
      <c r="AU279" s="202" t="s">
        <v>157</v>
      </c>
      <c r="AY279" s="14" t="s">
        <v>150</v>
      </c>
      <c r="BE279" s="203">
        <f t="shared" si="74"/>
        <v>0</v>
      </c>
      <c r="BF279" s="203">
        <f t="shared" si="75"/>
        <v>0</v>
      </c>
      <c r="BG279" s="203">
        <f t="shared" si="76"/>
        <v>0</v>
      </c>
      <c r="BH279" s="203">
        <f t="shared" si="77"/>
        <v>0</v>
      </c>
      <c r="BI279" s="203">
        <f t="shared" si="78"/>
        <v>0</v>
      </c>
      <c r="BJ279" s="14" t="s">
        <v>157</v>
      </c>
      <c r="BK279" s="203">
        <f t="shared" si="79"/>
        <v>0</v>
      </c>
      <c r="BL279" s="14" t="s">
        <v>180</v>
      </c>
      <c r="BM279" s="202" t="s">
        <v>604</v>
      </c>
    </row>
    <row r="280" spans="1:65" s="2" customFormat="1" ht="24.2" customHeight="1">
      <c r="A280" s="31"/>
      <c r="B280" s="32"/>
      <c r="C280" s="190" t="s">
        <v>605</v>
      </c>
      <c r="D280" s="190" t="s">
        <v>152</v>
      </c>
      <c r="E280" s="191" t="s">
        <v>606</v>
      </c>
      <c r="F280" s="192" t="s">
        <v>607</v>
      </c>
      <c r="G280" s="193" t="s">
        <v>370</v>
      </c>
      <c r="H280" s="194">
        <v>12.5</v>
      </c>
      <c r="I280" s="195"/>
      <c r="J280" s="196">
        <f t="shared" si="70"/>
        <v>0</v>
      </c>
      <c r="K280" s="197"/>
      <c r="L280" s="36"/>
      <c r="M280" s="198" t="s">
        <v>1</v>
      </c>
      <c r="N280" s="199" t="s">
        <v>38</v>
      </c>
      <c r="O280" s="69"/>
      <c r="P280" s="200">
        <f t="shared" si="71"/>
        <v>0</v>
      </c>
      <c r="Q280" s="200">
        <v>0</v>
      </c>
      <c r="R280" s="200">
        <f t="shared" si="72"/>
        <v>0</v>
      </c>
      <c r="S280" s="200">
        <v>1.7000000000000001E-2</v>
      </c>
      <c r="T280" s="201">
        <f t="shared" si="73"/>
        <v>0.21250000000000002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202" t="s">
        <v>180</v>
      </c>
      <c r="AT280" s="202" t="s">
        <v>152</v>
      </c>
      <c r="AU280" s="202" t="s">
        <v>157</v>
      </c>
      <c r="AY280" s="14" t="s">
        <v>150</v>
      </c>
      <c r="BE280" s="203">
        <f t="shared" si="74"/>
        <v>0</v>
      </c>
      <c r="BF280" s="203">
        <f t="shared" si="75"/>
        <v>0</v>
      </c>
      <c r="BG280" s="203">
        <f t="shared" si="76"/>
        <v>0</v>
      </c>
      <c r="BH280" s="203">
        <f t="shared" si="77"/>
        <v>0</v>
      </c>
      <c r="BI280" s="203">
        <f t="shared" si="78"/>
        <v>0</v>
      </c>
      <c r="BJ280" s="14" t="s">
        <v>157</v>
      </c>
      <c r="BK280" s="203">
        <f t="shared" si="79"/>
        <v>0</v>
      </c>
      <c r="BL280" s="14" t="s">
        <v>180</v>
      </c>
      <c r="BM280" s="202" t="s">
        <v>608</v>
      </c>
    </row>
    <row r="281" spans="1:65" s="2" customFormat="1" ht="24.2" customHeight="1">
      <c r="A281" s="31"/>
      <c r="B281" s="32"/>
      <c r="C281" s="190" t="s">
        <v>385</v>
      </c>
      <c r="D281" s="190" t="s">
        <v>152</v>
      </c>
      <c r="E281" s="191" t="s">
        <v>609</v>
      </c>
      <c r="F281" s="192" t="s">
        <v>610</v>
      </c>
      <c r="G281" s="193" t="s">
        <v>510</v>
      </c>
      <c r="H281" s="215"/>
      <c r="I281" s="195"/>
      <c r="J281" s="196">
        <f t="shared" si="70"/>
        <v>0</v>
      </c>
      <c r="K281" s="197"/>
      <c r="L281" s="36"/>
      <c r="M281" s="198" t="s">
        <v>1</v>
      </c>
      <c r="N281" s="199" t="s">
        <v>38</v>
      </c>
      <c r="O281" s="69"/>
      <c r="P281" s="200">
        <f t="shared" si="71"/>
        <v>0</v>
      </c>
      <c r="Q281" s="200">
        <v>0</v>
      </c>
      <c r="R281" s="200">
        <f t="shared" si="72"/>
        <v>0</v>
      </c>
      <c r="S281" s="200">
        <v>0</v>
      </c>
      <c r="T281" s="201">
        <f t="shared" si="73"/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202" t="s">
        <v>180</v>
      </c>
      <c r="AT281" s="202" t="s">
        <v>152</v>
      </c>
      <c r="AU281" s="202" t="s">
        <v>157</v>
      </c>
      <c r="AY281" s="14" t="s">
        <v>150</v>
      </c>
      <c r="BE281" s="203">
        <f t="shared" si="74"/>
        <v>0</v>
      </c>
      <c r="BF281" s="203">
        <f t="shared" si="75"/>
        <v>0</v>
      </c>
      <c r="BG281" s="203">
        <f t="shared" si="76"/>
        <v>0</v>
      </c>
      <c r="BH281" s="203">
        <f t="shared" si="77"/>
        <v>0</v>
      </c>
      <c r="BI281" s="203">
        <f t="shared" si="78"/>
        <v>0</v>
      </c>
      <c r="BJ281" s="14" t="s">
        <v>157</v>
      </c>
      <c r="BK281" s="203">
        <f t="shared" si="79"/>
        <v>0</v>
      </c>
      <c r="BL281" s="14" t="s">
        <v>180</v>
      </c>
      <c r="BM281" s="202" t="s">
        <v>611</v>
      </c>
    </row>
    <row r="282" spans="1:65" s="12" customFormat="1" ht="22.9" customHeight="1">
      <c r="B282" s="174"/>
      <c r="C282" s="175"/>
      <c r="D282" s="176" t="s">
        <v>71</v>
      </c>
      <c r="E282" s="188" t="s">
        <v>612</v>
      </c>
      <c r="F282" s="188" t="s">
        <v>613</v>
      </c>
      <c r="G282" s="175"/>
      <c r="H282" s="175"/>
      <c r="I282" s="178"/>
      <c r="J282" s="189">
        <f>BK282</f>
        <v>0</v>
      </c>
      <c r="K282" s="175"/>
      <c r="L282" s="180"/>
      <c r="M282" s="181"/>
      <c r="N282" s="182"/>
      <c r="O282" s="182"/>
      <c r="P282" s="183">
        <f>SUM(P283:P293)</f>
        <v>0</v>
      </c>
      <c r="Q282" s="182"/>
      <c r="R282" s="183">
        <f>SUM(R283:R293)</f>
        <v>2.2379094999999998</v>
      </c>
      <c r="S282" s="182"/>
      <c r="T282" s="184">
        <f>SUM(T283:T293)</f>
        <v>0</v>
      </c>
      <c r="AR282" s="185" t="s">
        <v>157</v>
      </c>
      <c r="AT282" s="186" t="s">
        <v>71</v>
      </c>
      <c r="AU282" s="186" t="s">
        <v>80</v>
      </c>
      <c r="AY282" s="185" t="s">
        <v>150</v>
      </c>
      <c r="BK282" s="187">
        <f>SUM(BK283:BK293)</f>
        <v>0</v>
      </c>
    </row>
    <row r="283" spans="1:65" s="2" customFormat="1" ht="33" customHeight="1">
      <c r="A283" s="31"/>
      <c r="B283" s="32"/>
      <c r="C283" s="190" t="s">
        <v>614</v>
      </c>
      <c r="D283" s="190" t="s">
        <v>152</v>
      </c>
      <c r="E283" s="191" t="s">
        <v>615</v>
      </c>
      <c r="F283" s="192" t="s">
        <v>616</v>
      </c>
      <c r="G283" s="193" t="s">
        <v>198</v>
      </c>
      <c r="H283" s="194">
        <v>10.5</v>
      </c>
      <c r="I283" s="195"/>
      <c r="J283" s="196">
        <f t="shared" ref="J283:J293" si="80">ROUND(I283*H283,2)</f>
        <v>0</v>
      </c>
      <c r="K283" s="197"/>
      <c r="L283" s="36"/>
      <c r="M283" s="198" t="s">
        <v>1</v>
      </c>
      <c r="N283" s="199" t="s">
        <v>38</v>
      </c>
      <c r="O283" s="69"/>
      <c r="P283" s="200">
        <f t="shared" ref="P283:P293" si="81">O283*H283</f>
        <v>0</v>
      </c>
      <c r="Q283" s="200">
        <v>1.4038999999999999E-2</v>
      </c>
      <c r="R283" s="200">
        <f t="shared" ref="R283:R293" si="82">Q283*H283</f>
        <v>0.1474095</v>
      </c>
      <c r="S283" s="200">
        <v>0</v>
      </c>
      <c r="T283" s="201">
        <f t="shared" ref="T283:T293" si="83">S283*H283</f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202" t="s">
        <v>180</v>
      </c>
      <c r="AT283" s="202" t="s">
        <v>152</v>
      </c>
      <c r="AU283" s="202" t="s">
        <v>157</v>
      </c>
      <c r="AY283" s="14" t="s">
        <v>150</v>
      </c>
      <c r="BE283" s="203">
        <f t="shared" ref="BE283:BE293" si="84">IF(N283="základná",J283,0)</f>
        <v>0</v>
      </c>
      <c r="BF283" s="203">
        <f t="shared" ref="BF283:BF293" si="85">IF(N283="znížená",J283,0)</f>
        <v>0</v>
      </c>
      <c r="BG283" s="203">
        <f t="shared" ref="BG283:BG293" si="86">IF(N283="zákl. prenesená",J283,0)</f>
        <v>0</v>
      </c>
      <c r="BH283" s="203">
        <f t="shared" ref="BH283:BH293" si="87">IF(N283="zníž. prenesená",J283,0)</f>
        <v>0</v>
      </c>
      <c r="BI283" s="203">
        <f t="shared" ref="BI283:BI293" si="88">IF(N283="nulová",J283,0)</f>
        <v>0</v>
      </c>
      <c r="BJ283" s="14" t="s">
        <v>157</v>
      </c>
      <c r="BK283" s="203">
        <f t="shared" ref="BK283:BK293" si="89">ROUND(I283*H283,2)</f>
        <v>0</v>
      </c>
      <c r="BL283" s="14" t="s">
        <v>180</v>
      </c>
      <c r="BM283" s="202" t="s">
        <v>617</v>
      </c>
    </row>
    <row r="284" spans="1:65" s="2" customFormat="1" ht="24.2" customHeight="1">
      <c r="A284" s="31"/>
      <c r="B284" s="32"/>
      <c r="C284" s="190" t="s">
        <v>389</v>
      </c>
      <c r="D284" s="190" t="s">
        <v>152</v>
      </c>
      <c r="E284" s="191" t="s">
        <v>618</v>
      </c>
      <c r="F284" s="192" t="s">
        <v>619</v>
      </c>
      <c r="G284" s="193" t="s">
        <v>370</v>
      </c>
      <c r="H284" s="194">
        <v>5.8</v>
      </c>
      <c r="I284" s="195"/>
      <c r="J284" s="196">
        <f t="shared" si="80"/>
        <v>0</v>
      </c>
      <c r="K284" s="197"/>
      <c r="L284" s="36"/>
      <c r="M284" s="198" t="s">
        <v>1</v>
      </c>
      <c r="N284" s="199" t="s">
        <v>38</v>
      </c>
      <c r="O284" s="69"/>
      <c r="P284" s="200">
        <f t="shared" si="81"/>
        <v>0</v>
      </c>
      <c r="Q284" s="200">
        <v>0</v>
      </c>
      <c r="R284" s="200">
        <f t="shared" si="82"/>
        <v>0</v>
      </c>
      <c r="S284" s="200">
        <v>0</v>
      </c>
      <c r="T284" s="201">
        <f t="shared" si="83"/>
        <v>0</v>
      </c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R284" s="202" t="s">
        <v>180</v>
      </c>
      <c r="AT284" s="202" t="s">
        <v>152</v>
      </c>
      <c r="AU284" s="202" t="s">
        <v>157</v>
      </c>
      <c r="AY284" s="14" t="s">
        <v>150</v>
      </c>
      <c r="BE284" s="203">
        <f t="shared" si="84"/>
        <v>0</v>
      </c>
      <c r="BF284" s="203">
        <f t="shared" si="85"/>
        <v>0</v>
      </c>
      <c r="BG284" s="203">
        <f t="shared" si="86"/>
        <v>0</v>
      </c>
      <c r="BH284" s="203">
        <f t="shared" si="87"/>
        <v>0</v>
      </c>
      <c r="BI284" s="203">
        <f t="shared" si="88"/>
        <v>0</v>
      </c>
      <c r="BJ284" s="14" t="s">
        <v>157</v>
      </c>
      <c r="BK284" s="203">
        <f t="shared" si="89"/>
        <v>0</v>
      </c>
      <c r="BL284" s="14" t="s">
        <v>180</v>
      </c>
      <c r="BM284" s="202" t="s">
        <v>620</v>
      </c>
    </row>
    <row r="285" spans="1:65" s="2" customFormat="1" ht="24.2" customHeight="1">
      <c r="A285" s="31"/>
      <c r="B285" s="32"/>
      <c r="C285" s="190" t="s">
        <v>621</v>
      </c>
      <c r="D285" s="190" t="s">
        <v>152</v>
      </c>
      <c r="E285" s="191" t="s">
        <v>622</v>
      </c>
      <c r="F285" s="192" t="s">
        <v>623</v>
      </c>
      <c r="G285" s="193" t="s">
        <v>370</v>
      </c>
      <c r="H285" s="194">
        <v>22.95</v>
      </c>
      <c r="I285" s="195"/>
      <c r="J285" s="196">
        <f t="shared" si="80"/>
        <v>0</v>
      </c>
      <c r="K285" s="197"/>
      <c r="L285" s="36"/>
      <c r="M285" s="198" t="s">
        <v>1</v>
      </c>
      <c r="N285" s="199" t="s">
        <v>38</v>
      </c>
      <c r="O285" s="69"/>
      <c r="P285" s="200">
        <f t="shared" si="81"/>
        <v>0</v>
      </c>
      <c r="Q285" s="200">
        <v>0</v>
      </c>
      <c r="R285" s="200">
        <f t="shared" si="82"/>
        <v>0</v>
      </c>
      <c r="S285" s="200">
        <v>0</v>
      </c>
      <c r="T285" s="201">
        <f t="shared" si="83"/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202" t="s">
        <v>180</v>
      </c>
      <c r="AT285" s="202" t="s">
        <v>152</v>
      </c>
      <c r="AU285" s="202" t="s">
        <v>157</v>
      </c>
      <c r="AY285" s="14" t="s">
        <v>150</v>
      </c>
      <c r="BE285" s="203">
        <f t="shared" si="84"/>
        <v>0</v>
      </c>
      <c r="BF285" s="203">
        <f t="shared" si="85"/>
        <v>0</v>
      </c>
      <c r="BG285" s="203">
        <f t="shared" si="86"/>
        <v>0</v>
      </c>
      <c r="BH285" s="203">
        <f t="shared" si="87"/>
        <v>0</v>
      </c>
      <c r="BI285" s="203">
        <f t="shared" si="88"/>
        <v>0</v>
      </c>
      <c r="BJ285" s="14" t="s">
        <v>157</v>
      </c>
      <c r="BK285" s="203">
        <f t="shared" si="89"/>
        <v>0</v>
      </c>
      <c r="BL285" s="14" t="s">
        <v>180</v>
      </c>
      <c r="BM285" s="202" t="s">
        <v>624</v>
      </c>
    </row>
    <row r="286" spans="1:65" s="2" customFormat="1" ht="37.9" customHeight="1">
      <c r="A286" s="31"/>
      <c r="B286" s="32"/>
      <c r="C286" s="204" t="s">
        <v>392</v>
      </c>
      <c r="D286" s="204" t="s">
        <v>363</v>
      </c>
      <c r="E286" s="205" t="s">
        <v>625</v>
      </c>
      <c r="F286" s="206" t="s">
        <v>626</v>
      </c>
      <c r="G286" s="207" t="s">
        <v>155</v>
      </c>
      <c r="H286" s="208">
        <v>1.19</v>
      </c>
      <c r="I286" s="209"/>
      <c r="J286" s="210">
        <f t="shared" si="80"/>
        <v>0</v>
      </c>
      <c r="K286" s="211"/>
      <c r="L286" s="212"/>
      <c r="M286" s="213" t="s">
        <v>1</v>
      </c>
      <c r="N286" s="214" t="s">
        <v>38</v>
      </c>
      <c r="O286" s="69"/>
      <c r="P286" s="200">
        <f t="shared" si="81"/>
        <v>0</v>
      </c>
      <c r="Q286" s="200">
        <v>0.54</v>
      </c>
      <c r="R286" s="200">
        <f t="shared" si="82"/>
        <v>0.64260000000000006</v>
      </c>
      <c r="S286" s="200">
        <v>0</v>
      </c>
      <c r="T286" s="201">
        <f t="shared" si="83"/>
        <v>0</v>
      </c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202" t="s">
        <v>209</v>
      </c>
      <c r="AT286" s="202" t="s">
        <v>363</v>
      </c>
      <c r="AU286" s="202" t="s">
        <v>157</v>
      </c>
      <c r="AY286" s="14" t="s">
        <v>150</v>
      </c>
      <c r="BE286" s="203">
        <f t="shared" si="84"/>
        <v>0</v>
      </c>
      <c r="BF286" s="203">
        <f t="shared" si="85"/>
        <v>0</v>
      </c>
      <c r="BG286" s="203">
        <f t="shared" si="86"/>
        <v>0</v>
      </c>
      <c r="BH286" s="203">
        <f t="shared" si="87"/>
        <v>0</v>
      </c>
      <c r="BI286" s="203">
        <f t="shared" si="88"/>
        <v>0</v>
      </c>
      <c r="BJ286" s="14" t="s">
        <v>157</v>
      </c>
      <c r="BK286" s="203">
        <f t="shared" si="89"/>
        <v>0</v>
      </c>
      <c r="BL286" s="14" t="s">
        <v>180</v>
      </c>
      <c r="BM286" s="202" t="s">
        <v>627</v>
      </c>
    </row>
    <row r="287" spans="1:65" s="2" customFormat="1" ht="24.2" customHeight="1">
      <c r="A287" s="31"/>
      <c r="B287" s="32"/>
      <c r="C287" s="190" t="s">
        <v>628</v>
      </c>
      <c r="D287" s="190" t="s">
        <v>152</v>
      </c>
      <c r="E287" s="191" t="s">
        <v>629</v>
      </c>
      <c r="F287" s="192" t="s">
        <v>630</v>
      </c>
      <c r="G287" s="193" t="s">
        <v>370</v>
      </c>
      <c r="H287" s="194">
        <v>4.5999999999999996</v>
      </c>
      <c r="I287" s="195"/>
      <c r="J287" s="196">
        <f t="shared" si="80"/>
        <v>0</v>
      </c>
      <c r="K287" s="197"/>
      <c r="L287" s="36"/>
      <c r="M287" s="198" t="s">
        <v>1</v>
      </c>
      <c r="N287" s="199" t="s">
        <v>38</v>
      </c>
      <c r="O287" s="69"/>
      <c r="P287" s="200">
        <f t="shared" si="81"/>
        <v>0</v>
      </c>
      <c r="Q287" s="200">
        <v>0</v>
      </c>
      <c r="R287" s="200">
        <f t="shared" si="82"/>
        <v>0</v>
      </c>
      <c r="S287" s="200">
        <v>0</v>
      </c>
      <c r="T287" s="201">
        <f t="shared" si="83"/>
        <v>0</v>
      </c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R287" s="202" t="s">
        <v>180</v>
      </c>
      <c r="AT287" s="202" t="s">
        <v>152</v>
      </c>
      <c r="AU287" s="202" t="s">
        <v>157</v>
      </c>
      <c r="AY287" s="14" t="s">
        <v>150</v>
      </c>
      <c r="BE287" s="203">
        <f t="shared" si="84"/>
        <v>0</v>
      </c>
      <c r="BF287" s="203">
        <f t="shared" si="85"/>
        <v>0</v>
      </c>
      <c r="BG287" s="203">
        <f t="shared" si="86"/>
        <v>0</v>
      </c>
      <c r="BH287" s="203">
        <f t="shared" si="87"/>
        <v>0</v>
      </c>
      <c r="BI287" s="203">
        <f t="shared" si="88"/>
        <v>0</v>
      </c>
      <c r="BJ287" s="14" t="s">
        <v>157</v>
      </c>
      <c r="BK287" s="203">
        <f t="shared" si="89"/>
        <v>0</v>
      </c>
      <c r="BL287" s="14" t="s">
        <v>180</v>
      </c>
      <c r="BM287" s="202" t="s">
        <v>631</v>
      </c>
    </row>
    <row r="288" spans="1:65" s="2" customFormat="1" ht="24.2" customHeight="1">
      <c r="A288" s="31"/>
      <c r="B288" s="32"/>
      <c r="C288" s="190" t="s">
        <v>396</v>
      </c>
      <c r="D288" s="190" t="s">
        <v>152</v>
      </c>
      <c r="E288" s="191" t="s">
        <v>632</v>
      </c>
      <c r="F288" s="192" t="s">
        <v>633</v>
      </c>
      <c r="G288" s="193" t="s">
        <v>370</v>
      </c>
      <c r="H288" s="194">
        <v>20</v>
      </c>
      <c r="I288" s="195"/>
      <c r="J288" s="196">
        <f t="shared" si="80"/>
        <v>0</v>
      </c>
      <c r="K288" s="197"/>
      <c r="L288" s="36"/>
      <c r="M288" s="198" t="s">
        <v>1</v>
      </c>
      <c r="N288" s="199" t="s">
        <v>38</v>
      </c>
      <c r="O288" s="69"/>
      <c r="P288" s="200">
        <f t="shared" si="81"/>
        <v>0</v>
      </c>
      <c r="Q288" s="200">
        <v>0</v>
      </c>
      <c r="R288" s="200">
        <f t="shared" si="82"/>
        <v>0</v>
      </c>
      <c r="S288" s="200">
        <v>0</v>
      </c>
      <c r="T288" s="201">
        <f t="shared" si="83"/>
        <v>0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202" t="s">
        <v>180</v>
      </c>
      <c r="AT288" s="202" t="s">
        <v>152</v>
      </c>
      <c r="AU288" s="202" t="s">
        <v>157</v>
      </c>
      <c r="AY288" s="14" t="s">
        <v>150</v>
      </c>
      <c r="BE288" s="203">
        <f t="shared" si="84"/>
        <v>0</v>
      </c>
      <c r="BF288" s="203">
        <f t="shared" si="85"/>
        <v>0</v>
      </c>
      <c r="BG288" s="203">
        <f t="shared" si="86"/>
        <v>0</v>
      </c>
      <c r="BH288" s="203">
        <f t="shared" si="87"/>
        <v>0</v>
      </c>
      <c r="BI288" s="203">
        <f t="shared" si="88"/>
        <v>0</v>
      </c>
      <c r="BJ288" s="14" t="s">
        <v>157</v>
      </c>
      <c r="BK288" s="203">
        <f t="shared" si="89"/>
        <v>0</v>
      </c>
      <c r="BL288" s="14" t="s">
        <v>180</v>
      </c>
      <c r="BM288" s="202" t="s">
        <v>634</v>
      </c>
    </row>
    <row r="289" spans="1:65" s="2" customFormat="1" ht="21.75" customHeight="1">
      <c r="A289" s="31"/>
      <c r="B289" s="32"/>
      <c r="C289" s="190" t="s">
        <v>635</v>
      </c>
      <c r="D289" s="190" t="s">
        <v>152</v>
      </c>
      <c r="E289" s="191" t="s">
        <v>636</v>
      </c>
      <c r="F289" s="192" t="s">
        <v>637</v>
      </c>
      <c r="G289" s="193" t="s">
        <v>370</v>
      </c>
      <c r="H289" s="194">
        <v>32.15</v>
      </c>
      <c r="I289" s="195"/>
      <c r="J289" s="196">
        <f t="shared" si="80"/>
        <v>0</v>
      </c>
      <c r="K289" s="197"/>
      <c r="L289" s="36"/>
      <c r="M289" s="198" t="s">
        <v>1</v>
      </c>
      <c r="N289" s="199" t="s">
        <v>38</v>
      </c>
      <c r="O289" s="69"/>
      <c r="P289" s="200">
        <f t="shared" si="81"/>
        <v>0</v>
      </c>
      <c r="Q289" s="200">
        <v>0</v>
      </c>
      <c r="R289" s="200">
        <f t="shared" si="82"/>
        <v>0</v>
      </c>
      <c r="S289" s="200">
        <v>0</v>
      </c>
      <c r="T289" s="201">
        <f t="shared" si="83"/>
        <v>0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202" t="s">
        <v>180</v>
      </c>
      <c r="AT289" s="202" t="s">
        <v>152</v>
      </c>
      <c r="AU289" s="202" t="s">
        <v>157</v>
      </c>
      <c r="AY289" s="14" t="s">
        <v>150</v>
      </c>
      <c r="BE289" s="203">
        <f t="shared" si="84"/>
        <v>0</v>
      </c>
      <c r="BF289" s="203">
        <f t="shared" si="85"/>
        <v>0</v>
      </c>
      <c r="BG289" s="203">
        <f t="shared" si="86"/>
        <v>0</v>
      </c>
      <c r="BH289" s="203">
        <f t="shared" si="87"/>
        <v>0</v>
      </c>
      <c r="BI289" s="203">
        <f t="shared" si="88"/>
        <v>0</v>
      </c>
      <c r="BJ289" s="14" t="s">
        <v>157</v>
      </c>
      <c r="BK289" s="203">
        <f t="shared" si="89"/>
        <v>0</v>
      </c>
      <c r="BL289" s="14" t="s">
        <v>180</v>
      </c>
      <c r="BM289" s="202" t="s">
        <v>638</v>
      </c>
    </row>
    <row r="290" spans="1:65" s="2" customFormat="1" ht="16.5" customHeight="1">
      <c r="A290" s="31"/>
      <c r="B290" s="32"/>
      <c r="C290" s="204" t="s">
        <v>399</v>
      </c>
      <c r="D290" s="204" t="s">
        <v>363</v>
      </c>
      <c r="E290" s="205" t="s">
        <v>639</v>
      </c>
      <c r="F290" s="206" t="s">
        <v>640</v>
      </c>
      <c r="G290" s="207" t="s">
        <v>370</v>
      </c>
      <c r="H290" s="208">
        <v>32.15</v>
      </c>
      <c r="I290" s="209"/>
      <c r="J290" s="210">
        <f t="shared" si="80"/>
        <v>0</v>
      </c>
      <c r="K290" s="211"/>
      <c r="L290" s="212"/>
      <c r="M290" s="213" t="s">
        <v>1</v>
      </c>
      <c r="N290" s="214" t="s">
        <v>38</v>
      </c>
      <c r="O290" s="69"/>
      <c r="P290" s="200">
        <f t="shared" si="81"/>
        <v>0</v>
      </c>
      <c r="Q290" s="200">
        <v>0.01</v>
      </c>
      <c r="R290" s="200">
        <f t="shared" si="82"/>
        <v>0.32150000000000001</v>
      </c>
      <c r="S290" s="200">
        <v>0</v>
      </c>
      <c r="T290" s="201">
        <f t="shared" si="83"/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202" t="s">
        <v>209</v>
      </c>
      <c r="AT290" s="202" t="s">
        <v>363</v>
      </c>
      <c r="AU290" s="202" t="s">
        <v>157</v>
      </c>
      <c r="AY290" s="14" t="s">
        <v>150</v>
      </c>
      <c r="BE290" s="203">
        <f t="shared" si="84"/>
        <v>0</v>
      </c>
      <c r="BF290" s="203">
        <f t="shared" si="85"/>
        <v>0</v>
      </c>
      <c r="BG290" s="203">
        <f t="shared" si="86"/>
        <v>0</v>
      </c>
      <c r="BH290" s="203">
        <f t="shared" si="87"/>
        <v>0</v>
      </c>
      <c r="BI290" s="203">
        <f t="shared" si="88"/>
        <v>0</v>
      </c>
      <c r="BJ290" s="14" t="s">
        <v>157</v>
      </c>
      <c r="BK290" s="203">
        <f t="shared" si="89"/>
        <v>0</v>
      </c>
      <c r="BL290" s="14" t="s">
        <v>180</v>
      </c>
      <c r="BM290" s="202" t="s">
        <v>641</v>
      </c>
    </row>
    <row r="291" spans="1:65" s="2" customFormat="1" ht="37.9" customHeight="1">
      <c r="A291" s="31"/>
      <c r="B291" s="32"/>
      <c r="C291" s="190" t="s">
        <v>642</v>
      </c>
      <c r="D291" s="190" t="s">
        <v>152</v>
      </c>
      <c r="E291" s="191" t="s">
        <v>643</v>
      </c>
      <c r="F291" s="192" t="s">
        <v>644</v>
      </c>
      <c r="G291" s="193" t="s">
        <v>370</v>
      </c>
      <c r="H291" s="194">
        <v>32.340000000000003</v>
      </c>
      <c r="I291" s="195"/>
      <c r="J291" s="196">
        <f t="shared" si="80"/>
        <v>0</v>
      </c>
      <c r="K291" s="197"/>
      <c r="L291" s="36"/>
      <c r="M291" s="198" t="s">
        <v>1</v>
      </c>
      <c r="N291" s="199" t="s">
        <v>38</v>
      </c>
      <c r="O291" s="69"/>
      <c r="P291" s="200">
        <f t="shared" si="81"/>
        <v>0</v>
      </c>
      <c r="Q291" s="200">
        <v>0</v>
      </c>
      <c r="R291" s="200">
        <f t="shared" si="82"/>
        <v>0</v>
      </c>
      <c r="S291" s="200">
        <v>0</v>
      </c>
      <c r="T291" s="201">
        <f t="shared" si="83"/>
        <v>0</v>
      </c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R291" s="202" t="s">
        <v>180</v>
      </c>
      <c r="AT291" s="202" t="s">
        <v>152</v>
      </c>
      <c r="AU291" s="202" t="s">
        <v>157</v>
      </c>
      <c r="AY291" s="14" t="s">
        <v>150</v>
      </c>
      <c r="BE291" s="203">
        <f t="shared" si="84"/>
        <v>0</v>
      </c>
      <c r="BF291" s="203">
        <f t="shared" si="85"/>
        <v>0</v>
      </c>
      <c r="BG291" s="203">
        <f t="shared" si="86"/>
        <v>0</v>
      </c>
      <c r="BH291" s="203">
        <f t="shared" si="87"/>
        <v>0</v>
      </c>
      <c r="BI291" s="203">
        <f t="shared" si="88"/>
        <v>0</v>
      </c>
      <c r="BJ291" s="14" t="s">
        <v>157</v>
      </c>
      <c r="BK291" s="203">
        <f t="shared" si="89"/>
        <v>0</v>
      </c>
      <c r="BL291" s="14" t="s">
        <v>180</v>
      </c>
      <c r="BM291" s="202" t="s">
        <v>645</v>
      </c>
    </row>
    <row r="292" spans="1:65" s="2" customFormat="1" ht="16.5" customHeight="1">
      <c r="A292" s="31"/>
      <c r="B292" s="32"/>
      <c r="C292" s="204" t="s">
        <v>403</v>
      </c>
      <c r="D292" s="204" t="s">
        <v>363</v>
      </c>
      <c r="E292" s="205" t="s">
        <v>646</v>
      </c>
      <c r="F292" s="206" t="s">
        <v>647</v>
      </c>
      <c r="G292" s="207" t="s">
        <v>155</v>
      </c>
      <c r="H292" s="208">
        <v>2.56</v>
      </c>
      <c r="I292" s="209"/>
      <c r="J292" s="210">
        <f t="shared" si="80"/>
        <v>0</v>
      </c>
      <c r="K292" s="211"/>
      <c r="L292" s="212"/>
      <c r="M292" s="213" t="s">
        <v>1</v>
      </c>
      <c r="N292" s="214" t="s">
        <v>38</v>
      </c>
      <c r="O292" s="69"/>
      <c r="P292" s="200">
        <f t="shared" si="81"/>
        <v>0</v>
      </c>
      <c r="Q292" s="200">
        <v>0.44</v>
      </c>
      <c r="R292" s="200">
        <f t="shared" si="82"/>
        <v>1.1264000000000001</v>
      </c>
      <c r="S292" s="200">
        <v>0</v>
      </c>
      <c r="T292" s="201">
        <f t="shared" si="83"/>
        <v>0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202" t="s">
        <v>209</v>
      </c>
      <c r="AT292" s="202" t="s">
        <v>363</v>
      </c>
      <c r="AU292" s="202" t="s">
        <v>157</v>
      </c>
      <c r="AY292" s="14" t="s">
        <v>150</v>
      </c>
      <c r="BE292" s="203">
        <f t="shared" si="84"/>
        <v>0</v>
      </c>
      <c r="BF292" s="203">
        <f t="shared" si="85"/>
        <v>0</v>
      </c>
      <c r="BG292" s="203">
        <f t="shared" si="86"/>
        <v>0</v>
      </c>
      <c r="BH292" s="203">
        <f t="shared" si="87"/>
        <v>0</v>
      </c>
      <c r="BI292" s="203">
        <f t="shared" si="88"/>
        <v>0</v>
      </c>
      <c r="BJ292" s="14" t="s">
        <v>157</v>
      </c>
      <c r="BK292" s="203">
        <f t="shared" si="89"/>
        <v>0</v>
      </c>
      <c r="BL292" s="14" t="s">
        <v>180</v>
      </c>
      <c r="BM292" s="202" t="s">
        <v>648</v>
      </c>
    </row>
    <row r="293" spans="1:65" s="2" customFormat="1" ht="21.75" customHeight="1">
      <c r="A293" s="31"/>
      <c r="B293" s="32"/>
      <c r="C293" s="190" t="s">
        <v>649</v>
      </c>
      <c r="D293" s="190" t="s">
        <v>152</v>
      </c>
      <c r="E293" s="191" t="s">
        <v>650</v>
      </c>
      <c r="F293" s="192" t="s">
        <v>651</v>
      </c>
      <c r="G293" s="193" t="s">
        <v>510</v>
      </c>
      <c r="H293" s="215"/>
      <c r="I293" s="195"/>
      <c r="J293" s="196">
        <f t="shared" si="80"/>
        <v>0</v>
      </c>
      <c r="K293" s="197"/>
      <c r="L293" s="36"/>
      <c r="M293" s="198" t="s">
        <v>1</v>
      </c>
      <c r="N293" s="199" t="s">
        <v>38</v>
      </c>
      <c r="O293" s="69"/>
      <c r="P293" s="200">
        <f t="shared" si="81"/>
        <v>0</v>
      </c>
      <c r="Q293" s="200">
        <v>0</v>
      </c>
      <c r="R293" s="200">
        <f t="shared" si="82"/>
        <v>0</v>
      </c>
      <c r="S293" s="200">
        <v>0</v>
      </c>
      <c r="T293" s="201">
        <f t="shared" si="83"/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202" t="s">
        <v>180</v>
      </c>
      <c r="AT293" s="202" t="s">
        <v>152</v>
      </c>
      <c r="AU293" s="202" t="s">
        <v>157</v>
      </c>
      <c r="AY293" s="14" t="s">
        <v>150</v>
      </c>
      <c r="BE293" s="203">
        <f t="shared" si="84"/>
        <v>0</v>
      </c>
      <c r="BF293" s="203">
        <f t="shared" si="85"/>
        <v>0</v>
      </c>
      <c r="BG293" s="203">
        <f t="shared" si="86"/>
        <v>0</v>
      </c>
      <c r="BH293" s="203">
        <f t="shared" si="87"/>
        <v>0</v>
      </c>
      <c r="BI293" s="203">
        <f t="shared" si="88"/>
        <v>0</v>
      </c>
      <c r="BJ293" s="14" t="s">
        <v>157</v>
      </c>
      <c r="BK293" s="203">
        <f t="shared" si="89"/>
        <v>0</v>
      </c>
      <c r="BL293" s="14" t="s">
        <v>180</v>
      </c>
      <c r="BM293" s="202" t="s">
        <v>652</v>
      </c>
    </row>
    <row r="294" spans="1:65" s="12" customFormat="1" ht="22.9" customHeight="1">
      <c r="B294" s="174"/>
      <c r="C294" s="175"/>
      <c r="D294" s="176" t="s">
        <v>71</v>
      </c>
      <c r="E294" s="188" t="s">
        <v>653</v>
      </c>
      <c r="F294" s="188" t="s">
        <v>654</v>
      </c>
      <c r="G294" s="175"/>
      <c r="H294" s="175"/>
      <c r="I294" s="178"/>
      <c r="J294" s="189">
        <f>BK294</f>
        <v>0</v>
      </c>
      <c r="K294" s="175"/>
      <c r="L294" s="180"/>
      <c r="M294" s="181"/>
      <c r="N294" s="182"/>
      <c r="O294" s="182"/>
      <c r="P294" s="183">
        <f>SUM(P295:P307)</f>
        <v>0</v>
      </c>
      <c r="Q294" s="182"/>
      <c r="R294" s="183">
        <f>SUM(R295:R307)</f>
        <v>0.32570624299999995</v>
      </c>
      <c r="S294" s="182"/>
      <c r="T294" s="184">
        <f>SUM(T295:T307)</f>
        <v>1.8697499999999999E-2</v>
      </c>
      <c r="AR294" s="185" t="s">
        <v>157</v>
      </c>
      <c r="AT294" s="186" t="s">
        <v>71</v>
      </c>
      <c r="AU294" s="186" t="s">
        <v>80</v>
      </c>
      <c r="AY294" s="185" t="s">
        <v>150</v>
      </c>
      <c r="BK294" s="187">
        <f>SUM(BK295:BK307)</f>
        <v>0</v>
      </c>
    </row>
    <row r="295" spans="1:65" s="2" customFormat="1" ht="24.2" customHeight="1">
      <c r="A295" s="31"/>
      <c r="B295" s="32"/>
      <c r="C295" s="190" t="s">
        <v>406</v>
      </c>
      <c r="D295" s="190" t="s">
        <v>152</v>
      </c>
      <c r="E295" s="191" t="s">
        <v>655</v>
      </c>
      <c r="F295" s="192" t="s">
        <v>656</v>
      </c>
      <c r="G295" s="193" t="s">
        <v>370</v>
      </c>
      <c r="H295" s="194">
        <v>6.5</v>
      </c>
      <c r="I295" s="195"/>
      <c r="J295" s="196">
        <f t="shared" ref="J295:J307" si="90">ROUND(I295*H295,2)</f>
        <v>0</v>
      </c>
      <c r="K295" s="197"/>
      <c r="L295" s="36"/>
      <c r="M295" s="198" t="s">
        <v>1</v>
      </c>
      <c r="N295" s="199" t="s">
        <v>38</v>
      </c>
      <c r="O295" s="69"/>
      <c r="P295" s="200">
        <f t="shared" ref="P295:P307" si="91">O295*H295</f>
        <v>0</v>
      </c>
      <c r="Q295" s="200">
        <v>3.1500000000000001E-4</v>
      </c>
      <c r="R295" s="200">
        <f t="shared" ref="R295:R307" si="92">Q295*H295</f>
        <v>2.0475000000000003E-3</v>
      </c>
      <c r="S295" s="200">
        <v>0</v>
      </c>
      <c r="T295" s="201">
        <f t="shared" ref="T295:T307" si="93">S295*H295</f>
        <v>0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202" t="s">
        <v>180</v>
      </c>
      <c r="AT295" s="202" t="s">
        <v>152</v>
      </c>
      <c r="AU295" s="202" t="s">
        <v>157</v>
      </c>
      <c r="AY295" s="14" t="s">
        <v>150</v>
      </c>
      <c r="BE295" s="203">
        <f t="shared" ref="BE295:BE307" si="94">IF(N295="základná",J295,0)</f>
        <v>0</v>
      </c>
      <c r="BF295" s="203">
        <f t="shared" ref="BF295:BF307" si="95">IF(N295="znížená",J295,0)</f>
        <v>0</v>
      </c>
      <c r="BG295" s="203">
        <f t="shared" ref="BG295:BG307" si="96">IF(N295="zákl. prenesená",J295,0)</f>
        <v>0</v>
      </c>
      <c r="BH295" s="203">
        <f t="shared" ref="BH295:BH307" si="97">IF(N295="zníž. prenesená",J295,0)</f>
        <v>0</v>
      </c>
      <c r="BI295" s="203">
        <f t="shared" ref="BI295:BI307" si="98">IF(N295="nulová",J295,0)</f>
        <v>0</v>
      </c>
      <c r="BJ295" s="14" t="s">
        <v>157</v>
      </c>
      <c r="BK295" s="203">
        <f t="shared" ref="BK295:BK307" si="99">ROUND(I295*H295,2)</f>
        <v>0</v>
      </c>
      <c r="BL295" s="14" t="s">
        <v>180</v>
      </c>
      <c r="BM295" s="202" t="s">
        <v>657</v>
      </c>
    </row>
    <row r="296" spans="1:65" s="2" customFormat="1" ht="24.2" customHeight="1">
      <c r="A296" s="31"/>
      <c r="B296" s="32"/>
      <c r="C296" s="190" t="s">
        <v>658</v>
      </c>
      <c r="D296" s="190" t="s">
        <v>152</v>
      </c>
      <c r="E296" s="191" t="s">
        <v>659</v>
      </c>
      <c r="F296" s="192" t="s">
        <v>660</v>
      </c>
      <c r="G296" s="193" t="s">
        <v>370</v>
      </c>
      <c r="H296" s="194">
        <v>6.72</v>
      </c>
      <c r="I296" s="195"/>
      <c r="J296" s="196">
        <f t="shared" si="90"/>
        <v>0</v>
      </c>
      <c r="K296" s="197"/>
      <c r="L296" s="36"/>
      <c r="M296" s="198" t="s">
        <v>1</v>
      </c>
      <c r="N296" s="199" t="s">
        <v>38</v>
      </c>
      <c r="O296" s="69"/>
      <c r="P296" s="200">
        <f t="shared" si="91"/>
        <v>0</v>
      </c>
      <c r="Q296" s="200">
        <v>3.1500000000000001E-4</v>
      </c>
      <c r="R296" s="200">
        <f t="shared" si="92"/>
        <v>2.1167999999999998E-3</v>
      </c>
      <c r="S296" s="200">
        <v>0</v>
      </c>
      <c r="T296" s="201">
        <f t="shared" si="93"/>
        <v>0</v>
      </c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R296" s="202" t="s">
        <v>180</v>
      </c>
      <c r="AT296" s="202" t="s">
        <v>152</v>
      </c>
      <c r="AU296" s="202" t="s">
        <v>157</v>
      </c>
      <c r="AY296" s="14" t="s">
        <v>150</v>
      </c>
      <c r="BE296" s="203">
        <f t="shared" si="94"/>
        <v>0</v>
      </c>
      <c r="BF296" s="203">
        <f t="shared" si="95"/>
        <v>0</v>
      </c>
      <c r="BG296" s="203">
        <f t="shared" si="96"/>
        <v>0</v>
      </c>
      <c r="BH296" s="203">
        <f t="shared" si="97"/>
        <v>0</v>
      </c>
      <c r="BI296" s="203">
        <f t="shared" si="98"/>
        <v>0</v>
      </c>
      <c r="BJ296" s="14" t="s">
        <v>157</v>
      </c>
      <c r="BK296" s="203">
        <f t="shared" si="99"/>
        <v>0</v>
      </c>
      <c r="BL296" s="14" t="s">
        <v>180</v>
      </c>
      <c r="BM296" s="202" t="s">
        <v>661</v>
      </c>
    </row>
    <row r="297" spans="1:65" s="2" customFormat="1" ht="24.2" customHeight="1">
      <c r="A297" s="31"/>
      <c r="B297" s="32"/>
      <c r="C297" s="190" t="s">
        <v>410</v>
      </c>
      <c r="D297" s="190" t="s">
        <v>152</v>
      </c>
      <c r="E297" s="191" t="s">
        <v>662</v>
      </c>
      <c r="F297" s="192" t="s">
        <v>663</v>
      </c>
      <c r="G297" s="193" t="s">
        <v>198</v>
      </c>
      <c r="H297" s="194">
        <v>21.84</v>
      </c>
      <c r="I297" s="195"/>
      <c r="J297" s="196">
        <f t="shared" si="90"/>
        <v>0</v>
      </c>
      <c r="K297" s="197"/>
      <c r="L297" s="36"/>
      <c r="M297" s="198" t="s">
        <v>1</v>
      </c>
      <c r="N297" s="199" t="s">
        <v>38</v>
      </c>
      <c r="O297" s="69"/>
      <c r="P297" s="200">
        <f t="shared" si="91"/>
        <v>0</v>
      </c>
      <c r="Q297" s="200">
        <v>1.03E-2</v>
      </c>
      <c r="R297" s="200">
        <f t="shared" si="92"/>
        <v>0.22495200000000001</v>
      </c>
      <c r="S297" s="200">
        <v>0</v>
      </c>
      <c r="T297" s="201">
        <f t="shared" si="93"/>
        <v>0</v>
      </c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R297" s="202" t="s">
        <v>180</v>
      </c>
      <c r="AT297" s="202" t="s">
        <v>152</v>
      </c>
      <c r="AU297" s="202" t="s">
        <v>157</v>
      </c>
      <c r="AY297" s="14" t="s">
        <v>150</v>
      </c>
      <c r="BE297" s="203">
        <f t="shared" si="94"/>
        <v>0</v>
      </c>
      <c r="BF297" s="203">
        <f t="shared" si="95"/>
        <v>0</v>
      </c>
      <c r="BG297" s="203">
        <f t="shared" si="96"/>
        <v>0</v>
      </c>
      <c r="BH297" s="203">
        <f t="shared" si="97"/>
        <v>0</v>
      </c>
      <c r="BI297" s="203">
        <f t="shared" si="98"/>
        <v>0</v>
      </c>
      <c r="BJ297" s="14" t="s">
        <v>157</v>
      </c>
      <c r="BK297" s="203">
        <f t="shared" si="99"/>
        <v>0</v>
      </c>
      <c r="BL297" s="14" t="s">
        <v>180</v>
      </c>
      <c r="BM297" s="202" t="s">
        <v>664</v>
      </c>
    </row>
    <row r="298" spans="1:65" s="2" customFormat="1" ht="24.2" customHeight="1">
      <c r="A298" s="31"/>
      <c r="B298" s="32"/>
      <c r="C298" s="190" t="s">
        <v>665</v>
      </c>
      <c r="D298" s="190" t="s">
        <v>152</v>
      </c>
      <c r="E298" s="191" t="s">
        <v>666</v>
      </c>
      <c r="F298" s="192" t="s">
        <v>667</v>
      </c>
      <c r="G298" s="193" t="s">
        <v>370</v>
      </c>
      <c r="H298" s="194">
        <v>6.72</v>
      </c>
      <c r="I298" s="195"/>
      <c r="J298" s="196">
        <f t="shared" si="90"/>
        <v>0</v>
      </c>
      <c r="K298" s="197"/>
      <c r="L298" s="36"/>
      <c r="M298" s="198" t="s">
        <v>1</v>
      </c>
      <c r="N298" s="199" t="s">
        <v>38</v>
      </c>
      <c r="O298" s="69"/>
      <c r="P298" s="200">
        <f t="shared" si="91"/>
        <v>0</v>
      </c>
      <c r="Q298" s="200">
        <v>1.415E-3</v>
      </c>
      <c r="R298" s="200">
        <f t="shared" si="92"/>
        <v>9.5087999999999995E-3</v>
      </c>
      <c r="S298" s="200">
        <v>0</v>
      </c>
      <c r="T298" s="201">
        <f t="shared" si="93"/>
        <v>0</v>
      </c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R298" s="202" t="s">
        <v>180</v>
      </c>
      <c r="AT298" s="202" t="s">
        <v>152</v>
      </c>
      <c r="AU298" s="202" t="s">
        <v>157</v>
      </c>
      <c r="AY298" s="14" t="s">
        <v>150</v>
      </c>
      <c r="BE298" s="203">
        <f t="shared" si="94"/>
        <v>0</v>
      </c>
      <c r="BF298" s="203">
        <f t="shared" si="95"/>
        <v>0</v>
      </c>
      <c r="BG298" s="203">
        <f t="shared" si="96"/>
        <v>0</v>
      </c>
      <c r="BH298" s="203">
        <f t="shared" si="97"/>
        <v>0</v>
      </c>
      <c r="BI298" s="203">
        <f t="shared" si="98"/>
        <v>0</v>
      </c>
      <c r="BJ298" s="14" t="s">
        <v>157</v>
      </c>
      <c r="BK298" s="203">
        <f t="shared" si="99"/>
        <v>0</v>
      </c>
      <c r="BL298" s="14" t="s">
        <v>180</v>
      </c>
      <c r="BM298" s="202" t="s">
        <v>668</v>
      </c>
    </row>
    <row r="299" spans="1:65" s="2" customFormat="1" ht="24.2" customHeight="1">
      <c r="A299" s="31"/>
      <c r="B299" s="32"/>
      <c r="C299" s="190" t="s">
        <v>413</v>
      </c>
      <c r="D299" s="190" t="s">
        <v>152</v>
      </c>
      <c r="E299" s="191" t="s">
        <v>669</v>
      </c>
      <c r="F299" s="192" t="s">
        <v>670</v>
      </c>
      <c r="G299" s="193" t="s">
        <v>370</v>
      </c>
      <c r="H299" s="194">
        <v>6.7</v>
      </c>
      <c r="I299" s="195"/>
      <c r="J299" s="196">
        <f t="shared" si="90"/>
        <v>0</v>
      </c>
      <c r="K299" s="197"/>
      <c r="L299" s="36"/>
      <c r="M299" s="198" t="s">
        <v>1</v>
      </c>
      <c r="N299" s="199" t="s">
        <v>38</v>
      </c>
      <c r="O299" s="69"/>
      <c r="P299" s="200">
        <f t="shared" si="91"/>
        <v>0</v>
      </c>
      <c r="Q299" s="200">
        <v>1.33E-3</v>
      </c>
      <c r="R299" s="200">
        <f t="shared" si="92"/>
        <v>8.9110000000000005E-3</v>
      </c>
      <c r="S299" s="200">
        <v>0</v>
      </c>
      <c r="T299" s="201">
        <f t="shared" si="93"/>
        <v>0</v>
      </c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R299" s="202" t="s">
        <v>180</v>
      </c>
      <c r="AT299" s="202" t="s">
        <v>152</v>
      </c>
      <c r="AU299" s="202" t="s">
        <v>157</v>
      </c>
      <c r="AY299" s="14" t="s">
        <v>150</v>
      </c>
      <c r="BE299" s="203">
        <f t="shared" si="94"/>
        <v>0</v>
      </c>
      <c r="BF299" s="203">
        <f t="shared" si="95"/>
        <v>0</v>
      </c>
      <c r="BG299" s="203">
        <f t="shared" si="96"/>
        <v>0</v>
      </c>
      <c r="BH299" s="203">
        <f t="shared" si="97"/>
        <v>0</v>
      </c>
      <c r="BI299" s="203">
        <f t="shared" si="98"/>
        <v>0</v>
      </c>
      <c r="BJ299" s="14" t="s">
        <v>157</v>
      </c>
      <c r="BK299" s="203">
        <f t="shared" si="99"/>
        <v>0</v>
      </c>
      <c r="BL299" s="14" t="s">
        <v>180</v>
      </c>
      <c r="BM299" s="202" t="s">
        <v>671</v>
      </c>
    </row>
    <row r="300" spans="1:65" s="2" customFormat="1" ht="37.9" customHeight="1">
      <c r="A300" s="31"/>
      <c r="B300" s="32"/>
      <c r="C300" s="190" t="s">
        <v>672</v>
      </c>
      <c r="D300" s="190" t="s">
        <v>152</v>
      </c>
      <c r="E300" s="191" t="s">
        <v>673</v>
      </c>
      <c r="F300" s="192" t="s">
        <v>674</v>
      </c>
      <c r="G300" s="193" t="s">
        <v>198</v>
      </c>
      <c r="H300" s="194">
        <v>21.84</v>
      </c>
      <c r="I300" s="195"/>
      <c r="J300" s="196">
        <f t="shared" si="90"/>
        <v>0</v>
      </c>
      <c r="K300" s="197"/>
      <c r="L300" s="36"/>
      <c r="M300" s="198" t="s">
        <v>1</v>
      </c>
      <c r="N300" s="199" t="s">
        <v>38</v>
      </c>
      <c r="O300" s="69"/>
      <c r="P300" s="200">
        <f t="shared" si="91"/>
        <v>0</v>
      </c>
      <c r="Q300" s="200">
        <v>4.6799999999999999E-4</v>
      </c>
      <c r="R300" s="200">
        <f t="shared" si="92"/>
        <v>1.022112E-2</v>
      </c>
      <c r="S300" s="200">
        <v>0</v>
      </c>
      <c r="T300" s="201">
        <f t="shared" si="93"/>
        <v>0</v>
      </c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R300" s="202" t="s">
        <v>180</v>
      </c>
      <c r="AT300" s="202" t="s">
        <v>152</v>
      </c>
      <c r="AU300" s="202" t="s">
        <v>157</v>
      </c>
      <c r="AY300" s="14" t="s">
        <v>150</v>
      </c>
      <c r="BE300" s="203">
        <f t="shared" si="94"/>
        <v>0</v>
      </c>
      <c r="BF300" s="203">
        <f t="shared" si="95"/>
        <v>0</v>
      </c>
      <c r="BG300" s="203">
        <f t="shared" si="96"/>
        <v>0</v>
      </c>
      <c r="BH300" s="203">
        <f t="shared" si="97"/>
        <v>0</v>
      </c>
      <c r="BI300" s="203">
        <f t="shared" si="98"/>
        <v>0</v>
      </c>
      <c r="BJ300" s="14" t="s">
        <v>157</v>
      </c>
      <c r="BK300" s="203">
        <f t="shared" si="99"/>
        <v>0</v>
      </c>
      <c r="BL300" s="14" t="s">
        <v>180</v>
      </c>
      <c r="BM300" s="202" t="s">
        <v>675</v>
      </c>
    </row>
    <row r="301" spans="1:65" s="2" customFormat="1" ht="33" customHeight="1">
      <c r="A301" s="31"/>
      <c r="B301" s="32"/>
      <c r="C301" s="190" t="s">
        <v>417</v>
      </c>
      <c r="D301" s="190" t="s">
        <v>152</v>
      </c>
      <c r="E301" s="191" t="s">
        <v>676</v>
      </c>
      <c r="F301" s="192" t="s">
        <v>677</v>
      </c>
      <c r="G301" s="193" t="s">
        <v>370</v>
      </c>
      <c r="H301" s="194">
        <v>6.7</v>
      </c>
      <c r="I301" s="195"/>
      <c r="J301" s="196">
        <f t="shared" si="90"/>
        <v>0</v>
      </c>
      <c r="K301" s="197"/>
      <c r="L301" s="36"/>
      <c r="M301" s="198" t="s">
        <v>1</v>
      </c>
      <c r="N301" s="199" t="s">
        <v>38</v>
      </c>
      <c r="O301" s="69"/>
      <c r="P301" s="200">
        <f t="shared" si="91"/>
        <v>0</v>
      </c>
      <c r="Q301" s="200">
        <v>2.16073E-3</v>
      </c>
      <c r="R301" s="200">
        <f t="shared" si="92"/>
        <v>1.4476891E-2</v>
      </c>
      <c r="S301" s="200">
        <v>0</v>
      </c>
      <c r="T301" s="201">
        <f t="shared" si="93"/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202" t="s">
        <v>180</v>
      </c>
      <c r="AT301" s="202" t="s">
        <v>152</v>
      </c>
      <c r="AU301" s="202" t="s">
        <v>157</v>
      </c>
      <c r="AY301" s="14" t="s">
        <v>150</v>
      </c>
      <c r="BE301" s="203">
        <f t="shared" si="94"/>
        <v>0</v>
      </c>
      <c r="BF301" s="203">
        <f t="shared" si="95"/>
        <v>0</v>
      </c>
      <c r="BG301" s="203">
        <f t="shared" si="96"/>
        <v>0</v>
      </c>
      <c r="BH301" s="203">
        <f t="shared" si="97"/>
        <v>0</v>
      </c>
      <c r="BI301" s="203">
        <f t="shared" si="98"/>
        <v>0</v>
      </c>
      <c r="BJ301" s="14" t="s">
        <v>157</v>
      </c>
      <c r="BK301" s="203">
        <f t="shared" si="99"/>
        <v>0</v>
      </c>
      <c r="BL301" s="14" t="s">
        <v>180</v>
      </c>
      <c r="BM301" s="202" t="s">
        <v>678</v>
      </c>
    </row>
    <row r="302" spans="1:65" s="2" customFormat="1" ht="33" customHeight="1">
      <c r="A302" s="31"/>
      <c r="B302" s="32"/>
      <c r="C302" s="190" t="s">
        <v>679</v>
      </c>
      <c r="D302" s="190" t="s">
        <v>152</v>
      </c>
      <c r="E302" s="191" t="s">
        <v>680</v>
      </c>
      <c r="F302" s="192" t="s">
        <v>681</v>
      </c>
      <c r="G302" s="193" t="s">
        <v>239</v>
      </c>
      <c r="H302" s="194">
        <v>1</v>
      </c>
      <c r="I302" s="195"/>
      <c r="J302" s="196">
        <f t="shared" si="90"/>
        <v>0</v>
      </c>
      <c r="K302" s="197"/>
      <c r="L302" s="36"/>
      <c r="M302" s="198" t="s">
        <v>1</v>
      </c>
      <c r="N302" s="199" t="s">
        <v>38</v>
      </c>
      <c r="O302" s="69"/>
      <c r="P302" s="200">
        <f t="shared" si="91"/>
        <v>0</v>
      </c>
      <c r="Q302" s="200">
        <v>1.5850199999999999E-3</v>
      </c>
      <c r="R302" s="200">
        <f t="shared" si="92"/>
        <v>1.5850199999999999E-3</v>
      </c>
      <c r="S302" s="200">
        <v>0</v>
      </c>
      <c r="T302" s="201">
        <f t="shared" si="93"/>
        <v>0</v>
      </c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R302" s="202" t="s">
        <v>180</v>
      </c>
      <c r="AT302" s="202" t="s">
        <v>152</v>
      </c>
      <c r="AU302" s="202" t="s">
        <v>157</v>
      </c>
      <c r="AY302" s="14" t="s">
        <v>150</v>
      </c>
      <c r="BE302" s="203">
        <f t="shared" si="94"/>
        <v>0</v>
      </c>
      <c r="BF302" s="203">
        <f t="shared" si="95"/>
        <v>0</v>
      </c>
      <c r="BG302" s="203">
        <f t="shared" si="96"/>
        <v>0</v>
      </c>
      <c r="BH302" s="203">
        <f t="shared" si="97"/>
        <v>0</v>
      </c>
      <c r="BI302" s="203">
        <f t="shared" si="98"/>
        <v>0</v>
      </c>
      <c r="BJ302" s="14" t="s">
        <v>157</v>
      </c>
      <c r="BK302" s="203">
        <f t="shared" si="99"/>
        <v>0</v>
      </c>
      <c r="BL302" s="14" t="s">
        <v>180</v>
      </c>
      <c r="BM302" s="202" t="s">
        <v>682</v>
      </c>
    </row>
    <row r="303" spans="1:65" s="2" customFormat="1" ht="33" customHeight="1">
      <c r="A303" s="31"/>
      <c r="B303" s="32"/>
      <c r="C303" s="190" t="s">
        <v>420</v>
      </c>
      <c r="D303" s="190" t="s">
        <v>152</v>
      </c>
      <c r="E303" s="191" t="s">
        <v>683</v>
      </c>
      <c r="F303" s="192" t="s">
        <v>684</v>
      </c>
      <c r="G303" s="193" t="s">
        <v>370</v>
      </c>
      <c r="H303" s="194">
        <v>1.2</v>
      </c>
      <c r="I303" s="195"/>
      <c r="J303" s="196">
        <f t="shared" si="90"/>
        <v>0</v>
      </c>
      <c r="K303" s="197"/>
      <c r="L303" s="36"/>
      <c r="M303" s="198" t="s">
        <v>1</v>
      </c>
      <c r="N303" s="199" t="s">
        <v>38</v>
      </c>
      <c r="O303" s="69"/>
      <c r="P303" s="200">
        <f t="shared" si="91"/>
        <v>0</v>
      </c>
      <c r="Q303" s="200">
        <v>2.2552599999999998E-3</v>
      </c>
      <c r="R303" s="200">
        <f t="shared" si="92"/>
        <v>2.7063119999999998E-3</v>
      </c>
      <c r="S303" s="200">
        <v>0</v>
      </c>
      <c r="T303" s="201">
        <f t="shared" si="93"/>
        <v>0</v>
      </c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R303" s="202" t="s">
        <v>180</v>
      </c>
      <c r="AT303" s="202" t="s">
        <v>152</v>
      </c>
      <c r="AU303" s="202" t="s">
        <v>157</v>
      </c>
      <c r="AY303" s="14" t="s">
        <v>150</v>
      </c>
      <c r="BE303" s="203">
        <f t="shared" si="94"/>
        <v>0</v>
      </c>
      <c r="BF303" s="203">
        <f t="shared" si="95"/>
        <v>0</v>
      </c>
      <c r="BG303" s="203">
        <f t="shared" si="96"/>
        <v>0</v>
      </c>
      <c r="BH303" s="203">
        <f t="shared" si="97"/>
        <v>0</v>
      </c>
      <c r="BI303" s="203">
        <f t="shared" si="98"/>
        <v>0</v>
      </c>
      <c r="BJ303" s="14" t="s">
        <v>157</v>
      </c>
      <c r="BK303" s="203">
        <f t="shared" si="99"/>
        <v>0</v>
      </c>
      <c r="BL303" s="14" t="s">
        <v>180</v>
      </c>
      <c r="BM303" s="202" t="s">
        <v>685</v>
      </c>
    </row>
    <row r="304" spans="1:65" s="2" customFormat="1" ht="33" customHeight="1">
      <c r="A304" s="31"/>
      <c r="B304" s="32"/>
      <c r="C304" s="190" t="s">
        <v>686</v>
      </c>
      <c r="D304" s="190" t="s">
        <v>152</v>
      </c>
      <c r="E304" s="191" t="s">
        <v>687</v>
      </c>
      <c r="F304" s="192" t="s">
        <v>688</v>
      </c>
      <c r="G304" s="193" t="s">
        <v>370</v>
      </c>
      <c r="H304" s="194">
        <v>12.25</v>
      </c>
      <c r="I304" s="195"/>
      <c r="J304" s="196">
        <f t="shared" si="90"/>
        <v>0</v>
      </c>
      <c r="K304" s="197"/>
      <c r="L304" s="36"/>
      <c r="M304" s="198" t="s">
        <v>1</v>
      </c>
      <c r="N304" s="199" t="s">
        <v>38</v>
      </c>
      <c r="O304" s="69"/>
      <c r="P304" s="200">
        <f t="shared" si="91"/>
        <v>0</v>
      </c>
      <c r="Q304" s="200">
        <v>3.5063999999999998E-3</v>
      </c>
      <c r="R304" s="200">
        <f t="shared" si="92"/>
        <v>4.2953399999999996E-2</v>
      </c>
      <c r="S304" s="200">
        <v>0</v>
      </c>
      <c r="T304" s="201">
        <f t="shared" si="93"/>
        <v>0</v>
      </c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R304" s="202" t="s">
        <v>180</v>
      </c>
      <c r="AT304" s="202" t="s">
        <v>152</v>
      </c>
      <c r="AU304" s="202" t="s">
        <v>157</v>
      </c>
      <c r="AY304" s="14" t="s">
        <v>150</v>
      </c>
      <c r="BE304" s="203">
        <f t="shared" si="94"/>
        <v>0</v>
      </c>
      <c r="BF304" s="203">
        <f t="shared" si="95"/>
        <v>0</v>
      </c>
      <c r="BG304" s="203">
        <f t="shared" si="96"/>
        <v>0</v>
      </c>
      <c r="BH304" s="203">
        <f t="shared" si="97"/>
        <v>0</v>
      </c>
      <c r="BI304" s="203">
        <f t="shared" si="98"/>
        <v>0</v>
      </c>
      <c r="BJ304" s="14" t="s">
        <v>157</v>
      </c>
      <c r="BK304" s="203">
        <f t="shared" si="99"/>
        <v>0</v>
      </c>
      <c r="BL304" s="14" t="s">
        <v>180</v>
      </c>
      <c r="BM304" s="202" t="s">
        <v>689</v>
      </c>
    </row>
    <row r="305" spans="1:65" s="2" customFormat="1" ht="24.2" customHeight="1">
      <c r="A305" s="31"/>
      <c r="B305" s="32"/>
      <c r="C305" s="190" t="s">
        <v>424</v>
      </c>
      <c r="D305" s="190" t="s">
        <v>152</v>
      </c>
      <c r="E305" s="191" t="s">
        <v>690</v>
      </c>
      <c r="F305" s="192" t="s">
        <v>691</v>
      </c>
      <c r="G305" s="193" t="s">
        <v>370</v>
      </c>
      <c r="H305" s="194">
        <v>13.85</v>
      </c>
      <c r="I305" s="195"/>
      <c r="J305" s="196">
        <f t="shared" si="90"/>
        <v>0</v>
      </c>
      <c r="K305" s="197"/>
      <c r="L305" s="36"/>
      <c r="M305" s="198" t="s">
        <v>1</v>
      </c>
      <c r="N305" s="199" t="s">
        <v>38</v>
      </c>
      <c r="O305" s="69"/>
      <c r="P305" s="200">
        <f t="shared" si="91"/>
        <v>0</v>
      </c>
      <c r="Q305" s="200">
        <v>0</v>
      </c>
      <c r="R305" s="200">
        <f t="shared" si="92"/>
        <v>0</v>
      </c>
      <c r="S305" s="200">
        <v>1.3500000000000001E-3</v>
      </c>
      <c r="T305" s="201">
        <f t="shared" si="93"/>
        <v>1.8697499999999999E-2</v>
      </c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R305" s="202" t="s">
        <v>180</v>
      </c>
      <c r="AT305" s="202" t="s">
        <v>152</v>
      </c>
      <c r="AU305" s="202" t="s">
        <v>157</v>
      </c>
      <c r="AY305" s="14" t="s">
        <v>150</v>
      </c>
      <c r="BE305" s="203">
        <f t="shared" si="94"/>
        <v>0</v>
      </c>
      <c r="BF305" s="203">
        <f t="shared" si="95"/>
        <v>0</v>
      </c>
      <c r="BG305" s="203">
        <f t="shared" si="96"/>
        <v>0</v>
      </c>
      <c r="BH305" s="203">
        <f t="shared" si="97"/>
        <v>0</v>
      </c>
      <c r="BI305" s="203">
        <f t="shared" si="98"/>
        <v>0</v>
      </c>
      <c r="BJ305" s="14" t="s">
        <v>157</v>
      </c>
      <c r="BK305" s="203">
        <f t="shared" si="99"/>
        <v>0</v>
      </c>
      <c r="BL305" s="14" t="s">
        <v>180</v>
      </c>
      <c r="BM305" s="202" t="s">
        <v>692</v>
      </c>
    </row>
    <row r="306" spans="1:65" s="2" customFormat="1" ht="24.2" customHeight="1">
      <c r="A306" s="31"/>
      <c r="B306" s="32"/>
      <c r="C306" s="190" t="s">
        <v>693</v>
      </c>
      <c r="D306" s="190" t="s">
        <v>152</v>
      </c>
      <c r="E306" s="191" t="s">
        <v>694</v>
      </c>
      <c r="F306" s="192" t="s">
        <v>695</v>
      </c>
      <c r="G306" s="193" t="s">
        <v>370</v>
      </c>
      <c r="H306" s="194">
        <v>3</v>
      </c>
      <c r="I306" s="195"/>
      <c r="J306" s="196">
        <f t="shared" si="90"/>
        <v>0</v>
      </c>
      <c r="K306" s="197"/>
      <c r="L306" s="36"/>
      <c r="M306" s="198" t="s">
        <v>1</v>
      </c>
      <c r="N306" s="199" t="s">
        <v>38</v>
      </c>
      <c r="O306" s="69"/>
      <c r="P306" s="200">
        <f t="shared" si="91"/>
        <v>0</v>
      </c>
      <c r="Q306" s="200">
        <v>2.0758E-3</v>
      </c>
      <c r="R306" s="200">
        <f t="shared" si="92"/>
        <v>6.2274000000000001E-3</v>
      </c>
      <c r="S306" s="200">
        <v>0</v>
      </c>
      <c r="T306" s="201">
        <f t="shared" si="93"/>
        <v>0</v>
      </c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202" t="s">
        <v>180</v>
      </c>
      <c r="AT306" s="202" t="s">
        <v>152</v>
      </c>
      <c r="AU306" s="202" t="s">
        <v>157</v>
      </c>
      <c r="AY306" s="14" t="s">
        <v>150</v>
      </c>
      <c r="BE306" s="203">
        <f t="shared" si="94"/>
        <v>0</v>
      </c>
      <c r="BF306" s="203">
        <f t="shared" si="95"/>
        <v>0</v>
      </c>
      <c r="BG306" s="203">
        <f t="shared" si="96"/>
        <v>0</v>
      </c>
      <c r="BH306" s="203">
        <f t="shared" si="97"/>
        <v>0</v>
      </c>
      <c r="BI306" s="203">
        <f t="shared" si="98"/>
        <v>0</v>
      </c>
      <c r="BJ306" s="14" t="s">
        <v>157</v>
      </c>
      <c r="BK306" s="203">
        <f t="shared" si="99"/>
        <v>0</v>
      </c>
      <c r="BL306" s="14" t="s">
        <v>180</v>
      </c>
      <c r="BM306" s="202" t="s">
        <v>696</v>
      </c>
    </row>
    <row r="307" spans="1:65" s="2" customFormat="1" ht="24.2" customHeight="1">
      <c r="A307" s="31"/>
      <c r="B307" s="32"/>
      <c r="C307" s="190" t="s">
        <v>427</v>
      </c>
      <c r="D307" s="190" t="s">
        <v>152</v>
      </c>
      <c r="E307" s="191" t="s">
        <v>697</v>
      </c>
      <c r="F307" s="192" t="s">
        <v>698</v>
      </c>
      <c r="G307" s="193" t="s">
        <v>510</v>
      </c>
      <c r="H307" s="215"/>
      <c r="I307" s="195"/>
      <c r="J307" s="196">
        <f t="shared" si="90"/>
        <v>0</v>
      </c>
      <c r="K307" s="197"/>
      <c r="L307" s="36"/>
      <c r="M307" s="198" t="s">
        <v>1</v>
      </c>
      <c r="N307" s="199" t="s">
        <v>38</v>
      </c>
      <c r="O307" s="69"/>
      <c r="P307" s="200">
        <f t="shared" si="91"/>
        <v>0</v>
      </c>
      <c r="Q307" s="200">
        <v>0</v>
      </c>
      <c r="R307" s="200">
        <f t="shared" si="92"/>
        <v>0</v>
      </c>
      <c r="S307" s="200">
        <v>0</v>
      </c>
      <c r="T307" s="201">
        <f t="shared" si="93"/>
        <v>0</v>
      </c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R307" s="202" t="s">
        <v>180</v>
      </c>
      <c r="AT307" s="202" t="s">
        <v>152</v>
      </c>
      <c r="AU307" s="202" t="s">
        <v>157</v>
      </c>
      <c r="AY307" s="14" t="s">
        <v>150</v>
      </c>
      <c r="BE307" s="203">
        <f t="shared" si="94"/>
        <v>0</v>
      </c>
      <c r="BF307" s="203">
        <f t="shared" si="95"/>
        <v>0</v>
      </c>
      <c r="BG307" s="203">
        <f t="shared" si="96"/>
        <v>0</v>
      </c>
      <c r="BH307" s="203">
        <f t="shared" si="97"/>
        <v>0</v>
      </c>
      <c r="BI307" s="203">
        <f t="shared" si="98"/>
        <v>0</v>
      </c>
      <c r="BJ307" s="14" t="s">
        <v>157</v>
      </c>
      <c r="BK307" s="203">
        <f t="shared" si="99"/>
        <v>0</v>
      </c>
      <c r="BL307" s="14" t="s">
        <v>180</v>
      </c>
      <c r="BM307" s="202" t="s">
        <v>699</v>
      </c>
    </row>
    <row r="308" spans="1:65" s="12" customFormat="1" ht="22.9" customHeight="1">
      <c r="B308" s="174"/>
      <c r="C308" s="175"/>
      <c r="D308" s="176" t="s">
        <v>71</v>
      </c>
      <c r="E308" s="188" t="s">
        <v>700</v>
      </c>
      <c r="F308" s="188" t="s">
        <v>701</v>
      </c>
      <c r="G308" s="175"/>
      <c r="H308" s="175"/>
      <c r="I308" s="178"/>
      <c r="J308" s="189">
        <f>BK308</f>
        <v>0</v>
      </c>
      <c r="K308" s="175"/>
      <c r="L308" s="180"/>
      <c r="M308" s="181"/>
      <c r="N308" s="182"/>
      <c r="O308" s="182"/>
      <c r="P308" s="183">
        <f>P309</f>
        <v>0</v>
      </c>
      <c r="Q308" s="182"/>
      <c r="R308" s="183">
        <f>R309</f>
        <v>0</v>
      </c>
      <c r="S308" s="182"/>
      <c r="T308" s="184">
        <f>T309</f>
        <v>0.48</v>
      </c>
      <c r="AR308" s="185" t="s">
        <v>157</v>
      </c>
      <c r="AT308" s="186" t="s">
        <v>71</v>
      </c>
      <c r="AU308" s="186" t="s">
        <v>80</v>
      </c>
      <c r="AY308" s="185" t="s">
        <v>150</v>
      </c>
      <c r="BK308" s="187">
        <f>BK309</f>
        <v>0</v>
      </c>
    </row>
    <row r="309" spans="1:65" s="2" customFormat="1" ht="24.2" customHeight="1">
      <c r="A309" s="31"/>
      <c r="B309" s="32"/>
      <c r="C309" s="190" t="s">
        <v>702</v>
      </c>
      <c r="D309" s="190" t="s">
        <v>152</v>
      </c>
      <c r="E309" s="191" t="s">
        <v>703</v>
      </c>
      <c r="F309" s="192" t="s">
        <v>704</v>
      </c>
      <c r="G309" s="193" t="s">
        <v>198</v>
      </c>
      <c r="H309" s="194">
        <v>9.6</v>
      </c>
      <c r="I309" s="195"/>
      <c r="J309" s="196">
        <f>ROUND(I309*H309,2)</f>
        <v>0</v>
      </c>
      <c r="K309" s="197"/>
      <c r="L309" s="36"/>
      <c r="M309" s="198" t="s">
        <v>1</v>
      </c>
      <c r="N309" s="199" t="s">
        <v>38</v>
      </c>
      <c r="O309" s="69"/>
      <c r="P309" s="200">
        <f>O309*H309</f>
        <v>0</v>
      </c>
      <c r="Q309" s="200">
        <v>0</v>
      </c>
      <c r="R309" s="200">
        <f>Q309*H309</f>
        <v>0</v>
      </c>
      <c r="S309" s="200">
        <v>0.05</v>
      </c>
      <c r="T309" s="201">
        <f>S309*H309</f>
        <v>0.48</v>
      </c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R309" s="202" t="s">
        <v>180</v>
      </c>
      <c r="AT309" s="202" t="s">
        <v>152</v>
      </c>
      <c r="AU309" s="202" t="s">
        <v>157</v>
      </c>
      <c r="AY309" s="14" t="s">
        <v>150</v>
      </c>
      <c r="BE309" s="203">
        <f>IF(N309="základná",J309,0)</f>
        <v>0</v>
      </c>
      <c r="BF309" s="203">
        <f>IF(N309="znížená",J309,0)</f>
        <v>0</v>
      </c>
      <c r="BG309" s="203">
        <f>IF(N309="zákl. prenesená",J309,0)</f>
        <v>0</v>
      </c>
      <c r="BH309" s="203">
        <f>IF(N309="zníž. prenesená",J309,0)</f>
        <v>0</v>
      </c>
      <c r="BI309" s="203">
        <f>IF(N309="nulová",J309,0)</f>
        <v>0</v>
      </c>
      <c r="BJ309" s="14" t="s">
        <v>157</v>
      </c>
      <c r="BK309" s="203">
        <f>ROUND(I309*H309,2)</f>
        <v>0</v>
      </c>
      <c r="BL309" s="14" t="s">
        <v>180</v>
      </c>
      <c r="BM309" s="202" t="s">
        <v>705</v>
      </c>
    </row>
    <row r="310" spans="1:65" s="12" customFormat="1" ht="22.9" customHeight="1">
      <c r="B310" s="174"/>
      <c r="C310" s="175"/>
      <c r="D310" s="176" t="s">
        <v>71</v>
      </c>
      <c r="E310" s="188" t="s">
        <v>706</v>
      </c>
      <c r="F310" s="188" t="s">
        <v>707</v>
      </c>
      <c r="G310" s="175"/>
      <c r="H310" s="175"/>
      <c r="I310" s="178"/>
      <c r="J310" s="189">
        <f>BK310</f>
        <v>0</v>
      </c>
      <c r="K310" s="175"/>
      <c r="L310" s="180"/>
      <c r="M310" s="181"/>
      <c r="N310" s="182"/>
      <c r="O310" s="182"/>
      <c r="P310" s="183">
        <f>SUM(P311:P333)</f>
        <v>0</v>
      </c>
      <c r="Q310" s="182"/>
      <c r="R310" s="183">
        <f>SUM(R311:R333)</f>
        <v>1.6873914999999999</v>
      </c>
      <c r="S310" s="182"/>
      <c r="T310" s="184">
        <f>SUM(T311:T333)</f>
        <v>0.1396656</v>
      </c>
      <c r="AR310" s="185" t="s">
        <v>157</v>
      </c>
      <c r="AT310" s="186" t="s">
        <v>71</v>
      </c>
      <c r="AU310" s="186" t="s">
        <v>80</v>
      </c>
      <c r="AY310" s="185" t="s">
        <v>150</v>
      </c>
      <c r="BK310" s="187">
        <f>SUM(BK311:BK333)</f>
        <v>0</v>
      </c>
    </row>
    <row r="311" spans="1:65" s="2" customFormat="1" ht="16.5" customHeight="1">
      <c r="A311" s="31"/>
      <c r="B311" s="32"/>
      <c r="C311" s="190" t="s">
        <v>431</v>
      </c>
      <c r="D311" s="190" t="s">
        <v>152</v>
      </c>
      <c r="E311" s="191" t="s">
        <v>708</v>
      </c>
      <c r="F311" s="192" t="s">
        <v>709</v>
      </c>
      <c r="G311" s="193" t="s">
        <v>370</v>
      </c>
      <c r="H311" s="194">
        <v>2.2000000000000002</v>
      </c>
      <c r="I311" s="195"/>
      <c r="J311" s="196">
        <f t="shared" ref="J311:J333" si="100">ROUND(I311*H311,2)</f>
        <v>0</v>
      </c>
      <c r="K311" s="197"/>
      <c r="L311" s="36"/>
      <c r="M311" s="198" t="s">
        <v>1</v>
      </c>
      <c r="N311" s="199" t="s">
        <v>38</v>
      </c>
      <c r="O311" s="69"/>
      <c r="P311" s="200">
        <f t="shared" ref="P311:P333" si="101">O311*H311</f>
        <v>0</v>
      </c>
      <c r="Q311" s="200">
        <v>0</v>
      </c>
      <c r="R311" s="200">
        <f t="shared" ref="R311:R333" si="102">Q311*H311</f>
        <v>0</v>
      </c>
      <c r="S311" s="200">
        <v>0</v>
      </c>
      <c r="T311" s="201">
        <f t="shared" ref="T311:T333" si="103">S311*H311</f>
        <v>0</v>
      </c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R311" s="202" t="s">
        <v>180</v>
      </c>
      <c r="AT311" s="202" t="s">
        <v>152</v>
      </c>
      <c r="AU311" s="202" t="s">
        <v>157</v>
      </c>
      <c r="AY311" s="14" t="s">
        <v>150</v>
      </c>
      <c r="BE311" s="203">
        <f t="shared" ref="BE311:BE333" si="104">IF(N311="základná",J311,0)</f>
        <v>0</v>
      </c>
      <c r="BF311" s="203">
        <f t="shared" ref="BF311:BF333" si="105">IF(N311="znížená",J311,0)</f>
        <v>0</v>
      </c>
      <c r="BG311" s="203">
        <f t="shared" ref="BG311:BG333" si="106">IF(N311="zákl. prenesená",J311,0)</f>
        <v>0</v>
      </c>
      <c r="BH311" s="203">
        <f t="shared" ref="BH311:BH333" si="107">IF(N311="zníž. prenesená",J311,0)</f>
        <v>0</v>
      </c>
      <c r="BI311" s="203">
        <f t="shared" ref="BI311:BI333" si="108">IF(N311="nulová",J311,0)</f>
        <v>0</v>
      </c>
      <c r="BJ311" s="14" t="s">
        <v>157</v>
      </c>
      <c r="BK311" s="203">
        <f t="shared" ref="BK311:BK333" si="109">ROUND(I311*H311,2)</f>
        <v>0</v>
      </c>
      <c r="BL311" s="14" t="s">
        <v>180</v>
      </c>
      <c r="BM311" s="202" t="s">
        <v>710</v>
      </c>
    </row>
    <row r="312" spans="1:65" s="2" customFormat="1" ht="24.2" customHeight="1">
      <c r="A312" s="31"/>
      <c r="B312" s="32"/>
      <c r="C312" s="204" t="s">
        <v>711</v>
      </c>
      <c r="D312" s="204" t="s">
        <v>363</v>
      </c>
      <c r="E312" s="205" t="s">
        <v>712</v>
      </c>
      <c r="F312" s="206" t="s">
        <v>713</v>
      </c>
      <c r="G312" s="207" t="s">
        <v>239</v>
      </c>
      <c r="H312" s="208">
        <v>1</v>
      </c>
      <c r="I312" s="209"/>
      <c r="J312" s="210">
        <f t="shared" si="100"/>
        <v>0</v>
      </c>
      <c r="K312" s="211"/>
      <c r="L312" s="212"/>
      <c r="M312" s="213" t="s">
        <v>1</v>
      </c>
      <c r="N312" s="214" t="s">
        <v>38</v>
      </c>
      <c r="O312" s="69"/>
      <c r="P312" s="200">
        <f t="shared" si="101"/>
        <v>0</v>
      </c>
      <c r="Q312" s="200">
        <v>0</v>
      </c>
      <c r="R312" s="200">
        <f t="shared" si="102"/>
        <v>0</v>
      </c>
      <c r="S312" s="200">
        <v>0</v>
      </c>
      <c r="T312" s="201">
        <f t="shared" si="103"/>
        <v>0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202" t="s">
        <v>209</v>
      </c>
      <c r="AT312" s="202" t="s">
        <v>363</v>
      </c>
      <c r="AU312" s="202" t="s">
        <v>157</v>
      </c>
      <c r="AY312" s="14" t="s">
        <v>150</v>
      </c>
      <c r="BE312" s="203">
        <f t="shared" si="104"/>
        <v>0</v>
      </c>
      <c r="BF312" s="203">
        <f t="shared" si="105"/>
        <v>0</v>
      </c>
      <c r="BG312" s="203">
        <f t="shared" si="106"/>
        <v>0</v>
      </c>
      <c r="BH312" s="203">
        <f t="shared" si="107"/>
        <v>0</v>
      </c>
      <c r="BI312" s="203">
        <f t="shared" si="108"/>
        <v>0</v>
      </c>
      <c r="BJ312" s="14" t="s">
        <v>157</v>
      </c>
      <c r="BK312" s="203">
        <f t="shared" si="109"/>
        <v>0</v>
      </c>
      <c r="BL312" s="14" t="s">
        <v>180</v>
      </c>
      <c r="BM312" s="202" t="s">
        <v>714</v>
      </c>
    </row>
    <row r="313" spans="1:65" s="2" customFormat="1" ht="16.5" customHeight="1">
      <c r="A313" s="31"/>
      <c r="B313" s="32"/>
      <c r="C313" s="190" t="s">
        <v>434</v>
      </c>
      <c r="D313" s="190" t="s">
        <v>152</v>
      </c>
      <c r="E313" s="191" t="s">
        <v>715</v>
      </c>
      <c r="F313" s="192" t="s">
        <v>709</v>
      </c>
      <c r="G313" s="193" t="s">
        <v>370</v>
      </c>
      <c r="H313" s="194">
        <v>4.55</v>
      </c>
      <c r="I313" s="195"/>
      <c r="J313" s="196">
        <f t="shared" si="100"/>
        <v>0</v>
      </c>
      <c r="K313" s="197"/>
      <c r="L313" s="36"/>
      <c r="M313" s="198" t="s">
        <v>1</v>
      </c>
      <c r="N313" s="199" t="s">
        <v>38</v>
      </c>
      <c r="O313" s="69"/>
      <c r="P313" s="200">
        <f t="shared" si="101"/>
        <v>0</v>
      </c>
      <c r="Q313" s="200">
        <v>0</v>
      </c>
      <c r="R313" s="200">
        <f t="shared" si="102"/>
        <v>0</v>
      </c>
      <c r="S313" s="200">
        <v>0</v>
      </c>
      <c r="T313" s="201">
        <f t="shared" si="103"/>
        <v>0</v>
      </c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R313" s="202" t="s">
        <v>180</v>
      </c>
      <c r="AT313" s="202" t="s">
        <v>152</v>
      </c>
      <c r="AU313" s="202" t="s">
        <v>157</v>
      </c>
      <c r="AY313" s="14" t="s">
        <v>150</v>
      </c>
      <c r="BE313" s="203">
        <f t="shared" si="104"/>
        <v>0</v>
      </c>
      <c r="BF313" s="203">
        <f t="shared" si="105"/>
        <v>0</v>
      </c>
      <c r="BG313" s="203">
        <f t="shared" si="106"/>
        <v>0</v>
      </c>
      <c r="BH313" s="203">
        <f t="shared" si="107"/>
        <v>0</v>
      </c>
      <c r="BI313" s="203">
        <f t="shared" si="108"/>
        <v>0</v>
      </c>
      <c r="BJ313" s="14" t="s">
        <v>157</v>
      </c>
      <c r="BK313" s="203">
        <f t="shared" si="109"/>
        <v>0</v>
      </c>
      <c r="BL313" s="14" t="s">
        <v>180</v>
      </c>
      <c r="BM313" s="202" t="s">
        <v>716</v>
      </c>
    </row>
    <row r="314" spans="1:65" s="2" customFormat="1" ht="24.2" customHeight="1">
      <c r="A314" s="31"/>
      <c r="B314" s="32"/>
      <c r="C314" s="204" t="s">
        <v>717</v>
      </c>
      <c r="D314" s="204" t="s">
        <v>363</v>
      </c>
      <c r="E314" s="205" t="s">
        <v>718</v>
      </c>
      <c r="F314" s="206" t="s">
        <v>713</v>
      </c>
      <c r="G314" s="207" t="s">
        <v>239</v>
      </c>
      <c r="H314" s="208">
        <v>1</v>
      </c>
      <c r="I314" s="209"/>
      <c r="J314" s="210">
        <f t="shared" si="100"/>
        <v>0</v>
      </c>
      <c r="K314" s="211"/>
      <c r="L314" s="212"/>
      <c r="M314" s="213" t="s">
        <v>1</v>
      </c>
      <c r="N314" s="214" t="s">
        <v>38</v>
      </c>
      <c r="O314" s="69"/>
      <c r="P314" s="200">
        <f t="shared" si="101"/>
        <v>0</v>
      </c>
      <c r="Q314" s="200">
        <v>0</v>
      </c>
      <c r="R314" s="200">
        <f t="shared" si="102"/>
        <v>0</v>
      </c>
      <c r="S314" s="200">
        <v>0</v>
      </c>
      <c r="T314" s="201">
        <f t="shared" si="103"/>
        <v>0</v>
      </c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R314" s="202" t="s">
        <v>209</v>
      </c>
      <c r="AT314" s="202" t="s">
        <v>363</v>
      </c>
      <c r="AU314" s="202" t="s">
        <v>157</v>
      </c>
      <c r="AY314" s="14" t="s">
        <v>150</v>
      </c>
      <c r="BE314" s="203">
        <f t="shared" si="104"/>
        <v>0</v>
      </c>
      <c r="BF314" s="203">
        <f t="shared" si="105"/>
        <v>0</v>
      </c>
      <c r="BG314" s="203">
        <f t="shared" si="106"/>
        <v>0</v>
      </c>
      <c r="BH314" s="203">
        <f t="shared" si="107"/>
        <v>0</v>
      </c>
      <c r="BI314" s="203">
        <f t="shared" si="108"/>
        <v>0</v>
      </c>
      <c r="BJ314" s="14" t="s">
        <v>157</v>
      </c>
      <c r="BK314" s="203">
        <f t="shared" si="109"/>
        <v>0</v>
      </c>
      <c r="BL314" s="14" t="s">
        <v>180</v>
      </c>
      <c r="BM314" s="202" t="s">
        <v>719</v>
      </c>
    </row>
    <row r="315" spans="1:65" s="2" customFormat="1" ht="16.5" customHeight="1">
      <c r="A315" s="31"/>
      <c r="B315" s="32"/>
      <c r="C315" s="190" t="s">
        <v>438</v>
      </c>
      <c r="D315" s="190" t="s">
        <v>152</v>
      </c>
      <c r="E315" s="191" t="s">
        <v>720</v>
      </c>
      <c r="F315" s="192" t="s">
        <v>709</v>
      </c>
      <c r="G315" s="193" t="s">
        <v>370</v>
      </c>
      <c r="H315" s="194">
        <v>6.4249999999999998</v>
      </c>
      <c r="I315" s="195"/>
      <c r="J315" s="196">
        <f t="shared" si="100"/>
        <v>0</v>
      </c>
      <c r="K315" s="197"/>
      <c r="L315" s="36"/>
      <c r="M315" s="198" t="s">
        <v>1</v>
      </c>
      <c r="N315" s="199" t="s">
        <v>38</v>
      </c>
      <c r="O315" s="69"/>
      <c r="P315" s="200">
        <f t="shared" si="101"/>
        <v>0</v>
      </c>
      <c r="Q315" s="200">
        <v>0</v>
      </c>
      <c r="R315" s="200">
        <f t="shared" si="102"/>
        <v>0</v>
      </c>
      <c r="S315" s="200">
        <v>0</v>
      </c>
      <c r="T315" s="201">
        <f t="shared" si="103"/>
        <v>0</v>
      </c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R315" s="202" t="s">
        <v>180</v>
      </c>
      <c r="AT315" s="202" t="s">
        <v>152</v>
      </c>
      <c r="AU315" s="202" t="s">
        <v>157</v>
      </c>
      <c r="AY315" s="14" t="s">
        <v>150</v>
      </c>
      <c r="BE315" s="203">
        <f t="shared" si="104"/>
        <v>0</v>
      </c>
      <c r="BF315" s="203">
        <f t="shared" si="105"/>
        <v>0</v>
      </c>
      <c r="BG315" s="203">
        <f t="shared" si="106"/>
        <v>0</v>
      </c>
      <c r="BH315" s="203">
        <f t="shared" si="107"/>
        <v>0</v>
      </c>
      <c r="BI315" s="203">
        <f t="shared" si="108"/>
        <v>0</v>
      </c>
      <c r="BJ315" s="14" t="s">
        <v>157</v>
      </c>
      <c r="BK315" s="203">
        <f t="shared" si="109"/>
        <v>0</v>
      </c>
      <c r="BL315" s="14" t="s">
        <v>180</v>
      </c>
      <c r="BM315" s="202" t="s">
        <v>721</v>
      </c>
    </row>
    <row r="316" spans="1:65" s="2" customFormat="1" ht="24.2" customHeight="1">
      <c r="A316" s="31"/>
      <c r="B316" s="32"/>
      <c r="C316" s="204" t="s">
        <v>722</v>
      </c>
      <c r="D316" s="204" t="s">
        <v>363</v>
      </c>
      <c r="E316" s="205" t="s">
        <v>723</v>
      </c>
      <c r="F316" s="206" t="s">
        <v>713</v>
      </c>
      <c r="G316" s="207" t="s">
        <v>239</v>
      </c>
      <c r="H316" s="208">
        <v>1</v>
      </c>
      <c r="I316" s="209"/>
      <c r="J316" s="210">
        <f t="shared" si="100"/>
        <v>0</v>
      </c>
      <c r="K316" s="211"/>
      <c r="L316" s="212"/>
      <c r="M316" s="213" t="s">
        <v>1</v>
      </c>
      <c r="N316" s="214" t="s">
        <v>38</v>
      </c>
      <c r="O316" s="69"/>
      <c r="P316" s="200">
        <f t="shared" si="101"/>
        <v>0</v>
      </c>
      <c r="Q316" s="200">
        <v>0</v>
      </c>
      <c r="R316" s="200">
        <f t="shared" si="102"/>
        <v>0</v>
      </c>
      <c r="S316" s="200">
        <v>0</v>
      </c>
      <c r="T316" s="201">
        <f t="shared" si="103"/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202" t="s">
        <v>209</v>
      </c>
      <c r="AT316" s="202" t="s">
        <v>363</v>
      </c>
      <c r="AU316" s="202" t="s">
        <v>157</v>
      </c>
      <c r="AY316" s="14" t="s">
        <v>150</v>
      </c>
      <c r="BE316" s="203">
        <f t="shared" si="104"/>
        <v>0</v>
      </c>
      <c r="BF316" s="203">
        <f t="shared" si="105"/>
        <v>0</v>
      </c>
      <c r="BG316" s="203">
        <f t="shared" si="106"/>
        <v>0</v>
      </c>
      <c r="BH316" s="203">
        <f t="shared" si="107"/>
        <v>0</v>
      </c>
      <c r="BI316" s="203">
        <f t="shared" si="108"/>
        <v>0</v>
      </c>
      <c r="BJ316" s="14" t="s">
        <v>157</v>
      </c>
      <c r="BK316" s="203">
        <f t="shared" si="109"/>
        <v>0</v>
      </c>
      <c r="BL316" s="14" t="s">
        <v>180</v>
      </c>
      <c r="BM316" s="202" t="s">
        <v>724</v>
      </c>
    </row>
    <row r="317" spans="1:65" s="2" customFormat="1" ht="24.2" customHeight="1">
      <c r="A317" s="31"/>
      <c r="B317" s="32"/>
      <c r="C317" s="190" t="s">
        <v>441</v>
      </c>
      <c r="D317" s="190" t="s">
        <v>152</v>
      </c>
      <c r="E317" s="191" t="s">
        <v>725</v>
      </c>
      <c r="F317" s="192" t="s">
        <v>726</v>
      </c>
      <c r="G317" s="193" t="s">
        <v>198</v>
      </c>
      <c r="H317" s="194">
        <v>12.72</v>
      </c>
      <c r="I317" s="195"/>
      <c r="J317" s="196">
        <f t="shared" si="100"/>
        <v>0</v>
      </c>
      <c r="K317" s="197"/>
      <c r="L317" s="36"/>
      <c r="M317" s="198" t="s">
        <v>1</v>
      </c>
      <c r="N317" s="199" t="s">
        <v>38</v>
      </c>
      <c r="O317" s="69"/>
      <c r="P317" s="200">
        <f t="shared" si="101"/>
        <v>0</v>
      </c>
      <c r="Q317" s="200">
        <v>0</v>
      </c>
      <c r="R317" s="200">
        <f t="shared" si="102"/>
        <v>0</v>
      </c>
      <c r="S317" s="200">
        <v>1.098E-2</v>
      </c>
      <c r="T317" s="201">
        <f t="shared" si="103"/>
        <v>0.1396656</v>
      </c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R317" s="202" t="s">
        <v>180</v>
      </c>
      <c r="AT317" s="202" t="s">
        <v>152</v>
      </c>
      <c r="AU317" s="202" t="s">
        <v>157</v>
      </c>
      <c r="AY317" s="14" t="s">
        <v>150</v>
      </c>
      <c r="BE317" s="203">
        <f t="shared" si="104"/>
        <v>0</v>
      </c>
      <c r="BF317" s="203">
        <f t="shared" si="105"/>
        <v>0</v>
      </c>
      <c r="BG317" s="203">
        <f t="shared" si="106"/>
        <v>0</v>
      </c>
      <c r="BH317" s="203">
        <f t="shared" si="107"/>
        <v>0</v>
      </c>
      <c r="BI317" s="203">
        <f t="shared" si="108"/>
        <v>0</v>
      </c>
      <c r="BJ317" s="14" t="s">
        <v>157</v>
      </c>
      <c r="BK317" s="203">
        <f t="shared" si="109"/>
        <v>0</v>
      </c>
      <c r="BL317" s="14" t="s">
        <v>180</v>
      </c>
      <c r="BM317" s="202" t="s">
        <v>727</v>
      </c>
    </row>
    <row r="318" spans="1:65" s="2" customFormat="1" ht="24.2" customHeight="1">
      <c r="A318" s="31"/>
      <c r="B318" s="32"/>
      <c r="C318" s="190" t="s">
        <v>728</v>
      </c>
      <c r="D318" s="190" t="s">
        <v>152</v>
      </c>
      <c r="E318" s="191" t="s">
        <v>729</v>
      </c>
      <c r="F318" s="192" t="s">
        <v>730</v>
      </c>
      <c r="G318" s="193" t="s">
        <v>370</v>
      </c>
      <c r="H318" s="194">
        <v>67.099999999999994</v>
      </c>
      <c r="I318" s="195"/>
      <c r="J318" s="196">
        <f t="shared" si="100"/>
        <v>0</v>
      </c>
      <c r="K318" s="197"/>
      <c r="L318" s="36"/>
      <c r="M318" s="198" t="s">
        <v>1</v>
      </c>
      <c r="N318" s="199" t="s">
        <v>38</v>
      </c>
      <c r="O318" s="69"/>
      <c r="P318" s="200">
        <f t="shared" si="101"/>
        <v>0</v>
      </c>
      <c r="Q318" s="200">
        <v>2.1499999999999999E-4</v>
      </c>
      <c r="R318" s="200">
        <f t="shared" si="102"/>
        <v>1.4426499999999998E-2</v>
      </c>
      <c r="S318" s="200">
        <v>0</v>
      </c>
      <c r="T318" s="201">
        <f t="shared" si="103"/>
        <v>0</v>
      </c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R318" s="202" t="s">
        <v>180</v>
      </c>
      <c r="AT318" s="202" t="s">
        <v>152</v>
      </c>
      <c r="AU318" s="202" t="s">
        <v>157</v>
      </c>
      <c r="AY318" s="14" t="s">
        <v>150</v>
      </c>
      <c r="BE318" s="203">
        <f t="shared" si="104"/>
        <v>0</v>
      </c>
      <c r="BF318" s="203">
        <f t="shared" si="105"/>
        <v>0</v>
      </c>
      <c r="BG318" s="203">
        <f t="shared" si="106"/>
        <v>0</v>
      </c>
      <c r="BH318" s="203">
        <f t="shared" si="107"/>
        <v>0</v>
      </c>
      <c r="BI318" s="203">
        <f t="shared" si="108"/>
        <v>0</v>
      </c>
      <c r="BJ318" s="14" t="s">
        <v>157</v>
      </c>
      <c r="BK318" s="203">
        <f t="shared" si="109"/>
        <v>0</v>
      </c>
      <c r="BL318" s="14" t="s">
        <v>180</v>
      </c>
      <c r="BM318" s="202" t="s">
        <v>731</v>
      </c>
    </row>
    <row r="319" spans="1:65" s="2" customFormat="1" ht="33" customHeight="1">
      <c r="A319" s="31"/>
      <c r="B319" s="32"/>
      <c r="C319" s="204" t="s">
        <v>445</v>
      </c>
      <c r="D319" s="204" t="s">
        <v>363</v>
      </c>
      <c r="E319" s="205" t="s">
        <v>732</v>
      </c>
      <c r="F319" s="206" t="s">
        <v>733</v>
      </c>
      <c r="G319" s="207" t="s">
        <v>370</v>
      </c>
      <c r="H319" s="208">
        <v>70.454999999999998</v>
      </c>
      <c r="I319" s="209"/>
      <c r="J319" s="210">
        <f t="shared" si="100"/>
        <v>0</v>
      </c>
      <c r="K319" s="211"/>
      <c r="L319" s="212"/>
      <c r="M319" s="213" t="s">
        <v>1</v>
      </c>
      <c r="N319" s="214" t="s">
        <v>38</v>
      </c>
      <c r="O319" s="69"/>
      <c r="P319" s="200">
        <f t="shared" si="101"/>
        <v>0</v>
      </c>
      <c r="Q319" s="200">
        <v>1E-4</v>
      </c>
      <c r="R319" s="200">
        <f t="shared" si="102"/>
        <v>7.0455000000000005E-3</v>
      </c>
      <c r="S319" s="200">
        <v>0</v>
      </c>
      <c r="T319" s="201">
        <f t="shared" si="103"/>
        <v>0</v>
      </c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R319" s="202" t="s">
        <v>209</v>
      </c>
      <c r="AT319" s="202" t="s">
        <v>363</v>
      </c>
      <c r="AU319" s="202" t="s">
        <v>157</v>
      </c>
      <c r="AY319" s="14" t="s">
        <v>150</v>
      </c>
      <c r="BE319" s="203">
        <f t="shared" si="104"/>
        <v>0</v>
      </c>
      <c r="BF319" s="203">
        <f t="shared" si="105"/>
        <v>0</v>
      </c>
      <c r="BG319" s="203">
        <f t="shared" si="106"/>
        <v>0</v>
      </c>
      <c r="BH319" s="203">
        <f t="shared" si="107"/>
        <v>0</v>
      </c>
      <c r="BI319" s="203">
        <f t="shared" si="108"/>
        <v>0</v>
      </c>
      <c r="BJ319" s="14" t="s">
        <v>157</v>
      </c>
      <c r="BK319" s="203">
        <f t="shared" si="109"/>
        <v>0</v>
      </c>
      <c r="BL319" s="14" t="s">
        <v>180</v>
      </c>
      <c r="BM319" s="202" t="s">
        <v>734</v>
      </c>
    </row>
    <row r="320" spans="1:65" s="2" customFormat="1" ht="33" customHeight="1">
      <c r="A320" s="31"/>
      <c r="B320" s="32"/>
      <c r="C320" s="204" t="s">
        <v>735</v>
      </c>
      <c r="D320" s="204" t="s">
        <v>363</v>
      </c>
      <c r="E320" s="205" t="s">
        <v>736</v>
      </c>
      <c r="F320" s="206" t="s">
        <v>737</v>
      </c>
      <c r="G320" s="207" t="s">
        <v>370</v>
      </c>
      <c r="H320" s="208">
        <v>70.454999999999998</v>
      </c>
      <c r="I320" s="209"/>
      <c r="J320" s="210">
        <f t="shared" si="100"/>
        <v>0</v>
      </c>
      <c r="K320" s="211"/>
      <c r="L320" s="212"/>
      <c r="M320" s="213" t="s">
        <v>1</v>
      </c>
      <c r="N320" s="214" t="s">
        <v>38</v>
      </c>
      <c r="O320" s="69"/>
      <c r="P320" s="200">
        <f t="shared" si="101"/>
        <v>0</v>
      </c>
      <c r="Q320" s="200">
        <v>1E-4</v>
      </c>
      <c r="R320" s="200">
        <f t="shared" si="102"/>
        <v>7.0455000000000005E-3</v>
      </c>
      <c r="S320" s="200">
        <v>0</v>
      </c>
      <c r="T320" s="201">
        <f t="shared" si="103"/>
        <v>0</v>
      </c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R320" s="202" t="s">
        <v>209</v>
      </c>
      <c r="AT320" s="202" t="s">
        <v>363</v>
      </c>
      <c r="AU320" s="202" t="s">
        <v>157</v>
      </c>
      <c r="AY320" s="14" t="s">
        <v>150</v>
      </c>
      <c r="BE320" s="203">
        <f t="shared" si="104"/>
        <v>0</v>
      </c>
      <c r="BF320" s="203">
        <f t="shared" si="105"/>
        <v>0</v>
      </c>
      <c r="BG320" s="203">
        <f t="shared" si="106"/>
        <v>0</v>
      </c>
      <c r="BH320" s="203">
        <f t="shared" si="107"/>
        <v>0</v>
      </c>
      <c r="BI320" s="203">
        <f t="shared" si="108"/>
        <v>0</v>
      </c>
      <c r="BJ320" s="14" t="s">
        <v>157</v>
      </c>
      <c r="BK320" s="203">
        <f t="shared" si="109"/>
        <v>0</v>
      </c>
      <c r="BL320" s="14" t="s">
        <v>180</v>
      </c>
      <c r="BM320" s="202" t="s">
        <v>738</v>
      </c>
    </row>
    <row r="321" spans="1:65" s="2" customFormat="1" ht="16.5" customHeight="1">
      <c r="A321" s="31"/>
      <c r="B321" s="32"/>
      <c r="C321" s="204" t="s">
        <v>448</v>
      </c>
      <c r="D321" s="204" t="s">
        <v>363</v>
      </c>
      <c r="E321" s="205" t="s">
        <v>739</v>
      </c>
      <c r="F321" s="206" t="s">
        <v>740</v>
      </c>
      <c r="G321" s="207" t="s">
        <v>370</v>
      </c>
      <c r="H321" s="208">
        <v>67.099999999999994</v>
      </c>
      <c r="I321" s="209"/>
      <c r="J321" s="210">
        <f t="shared" si="100"/>
        <v>0</v>
      </c>
      <c r="K321" s="211"/>
      <c r="L321" s="212"/>
      <c r="M321" s="213" t="s">
        <v>1</v>
      </c>
      <c r="N321" s="214" t="s">
        <v>38</v>
      </c>
      <c r="O321" s="69"/>
      <c r="P321" s="200">
        <f t="shared" si="101"/>
        <v>0</v>
      </c>
      <c r="Q321" s="200">
        <v>2.1000000000000001E-2</v>
      </c>
      <c r="R321" s="200">
        <f t="shared" si="102"/>
        <v>1.4091</v>
      </c>
      <c r="S321" s="200">
        <v>0</v>
      </c>
      <c r="T321" s="201">
        <f t="shared" si="103"/>
        <v>0</v>
      </c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R321" s="202" t="s">
        <v>209</v>
      </c>
      <c r="AT321" s="202" t="s">
        <v>363</v>
      </c>
      <c r="AU321" s="202" t="s">
        <v>157</v>
      </c>
      <c r="AY321" s="14" t="s">
        <v>150</v>
      </c>
      <c r="BE321" s="203">
        <f t="shared" si="104"/>
        <v>0</v>
      </c>
      <c r="BF321" s="203">
        <f t="shared" si="105"/>
        <v>0</v>
      </c>
      <c r="BG321" s="203">
        <f t="shared" si="106"/>
        <v>0</v>
      </c>
      <c r="BH321" s="203">
        <f t="shared" si="107"/>
        <v>0</v>
      </c>
      <c r="BI321" s="203">
        <f t="shared" si="108"/>
        <v>0</v>
      </c>
      <c r="BJ321" s="14" t="s">
        <v>157</v>
      </c>
      <c r="BK321" s="203">
        <f t="shared" si="109"/>
        <v>0</v>
      </c>
      <c r="BL321" s="14" t="s">
        <v>180</v>
      </c>
      <c r="BM321" s="202" t="s">
        <v>741</v>
      </c>
    </row>
    <row r="322" spans="1:65" s="2" customFormat="1" ht="24.2" customHeight="1">
      <c r="A322" s="31"/>
      <c r="B322" s="32"/>
      <c r="C322" s="190" t="s">
        <v>742</v>
      </c>
      <c r="D322" s="190" t="s">
        <v>152</v>
      </c>
      <c r="E322" s="191" t="s">
        <v>743</v>
      </c>
      <c r="F322" s="192" t="s">
        <v>744</v>
      </c>
      <c r="G322" s="193" t="s">
        <v>370</v>
      </c>
      <c r="H322" s="194">
        <v>20.48</v>
      </c>
      <c r="I322" s="195"/>
      <c r="J322" s="196">
        <f t="shared" si="100"/>
        <v>0</v>
      </c>
      <c r="K322" s="197"/>
      <c r="L322" s="36"/>
      <c r="M322" s="198" t="s">
        <v>1</v>
      </c>
      <c r="N322" s="199" t="s">
        <v>38</v>
      </c>
      <c r="O322" s="69"/>
      <c r="P322" s="200">
        <f t="shared" si="101"/>
        <v>0</v>
      </c>
      <c r="Q322" s="200">
        <v>4.2499999999999998E-4</v>
      </c>
      <c r="R322" s="200">
        <f t="shared" si="102"/>
        <v>8.7039999999999999E-3</v>
      </c>
      <c r="S322" s="200">
        <v>0</v>
      </c>
      <c r="T322" s="201">
        <f t="shared" si="103"/>
        <v>0</v>
      </c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R322" s="202" t="s">
        <v>180</v>
      </c>
      <c r="AT322" s="202" t="s">
        <v>152</v>
      </c>
      <c r="AU322" s="202" t="s">
        <v>157</v>
      </c>
      <c r="AY322" s="14" t="s">
        <v>150</v>
      </c>
      <c r="BE322" s="203">
        <f t="shared" si="104"/>
        <v>0</v>
      </c>
      <c r="BF322" s="203">
        <f t="shared" si="105"/>
        <v>0</v>
      </c>
      <c r="BG322" s="203">
        <f t="shared" si="106"/>
        <v>0</v>
      </c>
      <c r="BH322" s="203">
        <f t="shared" si="107"/>
        <v>0</v>
      </c>
      <c r="BI322" s="203">
        <f t="shared" si="108"/>
        <v>0</v>
      </c>
      <c r="BJ322" s="14" t="s">
        <v>157</v>
      </c>
      <c r="BK322" s="203">
        <f t="shared" si="109"/>
        <v>0</v>
      </c>
      <c r="BL322" s="14" t="s">
        <v>180</v>
      </c>
      <c r="BM322" s="202" t="s">
        <v>745</v>
      </c>
    </row>
    <row r="323" spans="1:65" s="2" customFormat="1" ht="16.5" customHeight="1">
      <c r="A323" s="31"/>
      <c r="B323" s="32"/>
      <c r="C323" s="204" t="s">
        <v>452</v>
      </c>
      <c r="D323" s="204" t="s">
        <v>363</v>
      </c>
      <c r="E323" s="205" t="s">
        <v>746</v>
      </c>
      <c r="F323" s="206" t="s">
        <v>747</v>
      </c>
      <c r="G323" s="207" t="s">
        <v>239</v>
      </c>
      <c r="H323" s="208">
        <v>1</v>
      </c>
      <c r="I323" s="209"/>
      <c r="J323" s="210">
        <f t="shared" si="100"/>
        <v>0</v>
      </c>
      <c r="K323" s="211"/>
      <c r="L323" s="212"/>
      <c r="M323" s="213" t="s">
        <v>1</v>
      </c>
      <c r="N323" s="214" t="s">
        <v>38</v>
      </c>
      <c r="O323" s="69"/>
      <c r="P323" s="200">
        <f t="shared" si="101"/>
        <v>0</v>
      </c>
      <c r="Q323" s="200">
        <v>1.8800000000000001E-2</v>
      </c>
      <c r="R323" s="200">
        <f t="shared" si="102"/>
        <v>1.8800000000000001E-2</v>
      </c>
      <c r="S323" s="200">
        <v>0</v>
      </c>
      <c r="T323" s="201">
        <f t="shared" si="103"/>
        <v>0</v>
      </c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R323" s="202" t="s">
        <v>209</v>
      </c>
      <c r="AT323" s="202" t="s">
        <v>363</v>
      </c>
      <c r="AU323" s="202" t="s">
        <v>157</v>
      </c>
      <c r="AY323" s="14" t="s">
        <v>150</v>
      </c>
      <c r="BE323" s="203">
        <f t="shared" si="104"/>
        <v>0</v>
      </c>
      <c r="BF323" s="203">
        <f t="shared" si="105"/>
        <v>0</v>
      </c>
      <c r="BG323" s="203">
        <f t="shared" si="106"/>
        <v>0</v>
      </c>
      <c r="BH323" s="203">
        <f t="shared" si="107"/>
        <v>0</v>
      </c>
      <c r="BI323" s="203">
        <f t="shared" si="108"/>
        <v>0</v>
      </c>
      <c r="BJ323" s="14" t="s">
        <v>157</v>
      </c>
      <c r="BK323" s="203">
        <f t="shared" si="109"/>
        <v>0</v>
      </c>
      <c r="BL323" s="14" t="s">
        <v>180</v>
      </c>
      <c r="BM323" s="202" t="s">
        <v>748</v>
      </c>
    </row>
    <row r="324" spans="1:65" s="2" customFormat="1" ht="24.2" customHeight="1">
      <c r="A324" s="31"/>
      <c r="B324" s="32"/>
      <c r="C324" s="204" t="s">
        <v>749</v>
      </c>
      <c r="D324" s="204" t="s">
        <v>363</v>
      </c>
      <c r="E324" s="205" t="s">
        <v>750</v>
      </c>
      <c r="F324" s="206" t="s">
        <v>751</v>
      </c>
      <c r="G324" s="207" t="s">
        <v>239</v>
      </c>
      <c r="H324" s="208">
        <v>1</v>
      </c>
      <c r="I324" s="209"/>
      <c r="J324" s="210">
        <f t="shared" si="100"/>
        <v>0</v>
      </c>
      <c r="K324" s="211"/>
      <c r="L324" s="212"/>
      <c r="M324" s="213" t="s">
        <v>1</v>
      </c>
      <c r="N324" s="214" t="s">
        <v>38</v>
      </c>
      <c r="O324" s="69"/>
      <c r="P324" s="200">
        <f t="shared" si="101"/>
        <v>0</v>
      </c>
      <c r="Q324" s="200">
        <v>0</v>
      </c>
      <c r="R324" s="200">
        <f t="shared" si="102"/>
        <v>0</v>
      </c>
      <c r="S324" s="200">
        <v>0</v>
      </c>
      <c r="T324" s="201">
        <f t="shared" si="103"/>
        <v>0</v>
      </c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R324" s="202" t="s">
        <v>209</v>
      </c>
      <c r="AT324" s="202" t="s">
        <v>363</v>
      </c>
      <c r="AU324" s="202" t="s">
        <v>157</v>
      </c>
      <c r="AY324" s="14" t="s">
        <v>150</v>
      </c>
      <c r="BE324" s="203">
        <f t="shared" si="104"/>
        <v>0</v>
      </c>
      <c r="BF324" s="203">
        <f t="shared" si="105"/>
        <v>0</v>
      </c>
      <c r="BG324" s="203">
        <f t="shared" si="106"/>
        <v>0</v>
      </c>
      <c r="BH324" s="203">
        <f t="shared" si="107"/>
        <v>0</v>
      </c>
      <c r="BI324" s="203">
        <f t="shared" si="108"/>
        <v>0</v>
      </c>
      <c r="BJ324" s="14" t="s">
        <v>157</v>
      </c>
      <c r="BK324" s="203">
        <f t="shared" si="109"/>
        <v>0</v>
      </c>
      <c r="BL324" s="14" t="s">
        <v>180</v>
      </c>
      <c r="BM324" s="202" t="s">
        <v>752</v>
      </c>
    </row>
    <row r="325" spans="1:65" s="2" customFormat="1" ht="24.2" customHeight="1">
      <c r="A325" s="31"/>
      <c r="B325" s="32"/>
      <c r="C325" s="204" t="s">
        <v>455</v>
      </c>
      <c r="D325" s="204" t="s">
        <v>363</v>
      </c>
      <c r="E325" s="205" t="s">
        <v>753</v>
      </c>
      <c r="F325" s="206" t="s">
        <v>754</v>
      </c>
      <c r="G325" s="207" t="s">
        <v>239</v>
      </c>
      <c r="H325" s="208">
        <v>1</v>
      </c>
      <c r="I325" s="209"/>
      <c r="J325" s="210">
        <f t="shared" si="100"/>
        <v>0</v>
      </c>
      <c r="K325" s="211"/>
      <c r="L325" s="212"/>
      <c r="M325" s="213" t="s">
        <v>1</v>
      </c>
      <c r="N325" s="214" t="s">
        <v>38</v>
      </c>
      <c r="O325" s="69"/>
      <c r="P325" s="200">
        <f t="shared" si="101"/>
        <v>0</v>
      </c>
      <c r="Q325" s="200">
        <v>0</v>
      </c>
      <c r="R325" s="200">
        <f t="shared" si="102"/>
        <v>0</v>
      </c>
      <c r="S325" s="200">
        <v>0</v>
      </c>
      <c r="T325" s="201">
        <f t="shared" si="103"/>
        <v>0</v>
      </c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R325" s="202" t="s">
        <v>209</v>
      </c>
      <c r="AT325" s="202" t="s">
        <v>363</v>
      </c>
      <c r="AU325" s="202" t="s">
        <v>157</v>
      </c>
      <c r="AY325" s="14" t="s">
        <v>150</v>
      </c>
      <c r="BE325" s="203">
        <f t="shared" si="104"/>
        <v>0</v>
      </c>
      <c r="BF325" s="203">
        <f t="shared" si="105"/>
        <v>0</v>
      </c>
      <c r="BG325" s="203">
        <f t="shared" si="106"/>
        <v>0</v>
      </c>
      <c r="BH325" s="203">
        <f t="shared" si="107"/>
        <v>0</v>
      </c>
      <c r="BI325" s="203">
        <f t="shared" si="108"/>
        <v>0</v>
      </c>
      <c r="BJ325" s="14" t="s">
        <v>157</v>
      </c>
      <c r="BK325" s="203">
        <f t="shared" si="109"/>
        <v>0</v>
      </c>
      <c r="BL325" s="14" t="s">
        <v>180</v>
      </c>
      <c r="BM325" s="202" t="s">
        <v>755</v>
      </c>
    </row>
    <row r="326" spans="1:65" s="2" customFormat="1" ht="33" customHeight="1">
      <c r="A326" s="31"/>
      <c r="B326" s="32"/>
      <c r="C326" s="190" t="s">
        <v>756</v>
      </c>
      <c r="D326" s="190" t="s">
        <v>152</v>
      </c>
      <c r="E326" s="191" t="s">
        <v>757</v>
      </c>
      <c r="F326" s="192" t="s">
        <v>758</v>
      </c>
      <c r="G326" s="193" t="s">
        <v>239</v>
      </c>
      <c r="H326" s="194">
        <v>5</v>
      </c>
      <c r="I326" s="195"/>
      <c r="J326" s="196">
        <f t="shared" si="100"/>
        <v>0</v>
      </c>
      <c r="K326" s="197"/>
      <c r="L326" s="36"/>
      <c r="M326" s="198" t="s">
        <v>1</v>
      </c>
      <c r="N326" s="199" t="s">
        <v>38</v>
      </c>
      <c r="O326" s="69"/>
      <c r="P326" s="200">
        <f t="shared" si="101"/>
        <v>0</v>
      </c>
      <c r="Q326" s="200">
        <v>0</v>
      </c>
      <c r="R326" s="200">
        <f t="shared" si="102"/>
        <v>0</v>
      </c>
      <c r="S326" s="200">
        <v>0</v>
      </c>
      <c r="T326" s="201">
        <f t="shared" si="103"/>
        <v>0</v>
      </c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R326" s="202" t="s">
        <v>180</v>
      </c>
      <c r="AT326" s="202" t="s">
        <v>152</v>
      </c>
      <c r="AU326" s="202" t="s">
        <v>157</v>
      </c>
      <c r="AY326" s="14" t="s">
        <v>150</v>
      </c>
      <c r="BE326" s="203">
        <f t="shared" si="104"/>
        <v>0</v>
      </c>
      <c r="BF326" s="203">
        <f t="shared" si="105"/>
        <v>0</v>
      </c>
      <c r="BG326" s="203">
        <f t="shared" si="106"/>
        <v>0</v>
      </c>
      <c r="BH326" s="203">
        <f t="shared" si="107"/>
        <v>0</v>
      </c>
      <c r="BI326" s="203">
        <f t="shared" si="108"/>
        <v>0</v>
      </c>
      <c r="BJ326" s="14" t="s">
        <v>157</v>
      </c>
      <c r="BK326" s="203">
        <f t="shared" si="109"/>
        <v>0</v>
      </c>
      <c r="BL326" s="14" t="s">
        <v>180</v>
      </c>
      <c r="BM326" s="202" t="s">
        <v>759</v>
      </c>
    </row>
    <row r="327" spans="1:65" s="2" customFormat="1" ht="16.5" customHeight="1">
      <c r="A327" s="31"/>
      <c r="B327" s="32"/>
      <c r="C327" s="204" t="s">
        <v>459</v>
      </c>
      <c r="D327" s="204" t="s">
        <v>363</v>
      </c>
      <c r="E327" s="205" t="s">
        <v>760</v>
      </c>
      <c r="F327" s="206" t="s">
        <v>761</v>
      </c>
      <c r="G327" s="207" t="s">
        <v>239</v>
      </c>
      <c r="H327" s="208">
        <v>5</v>
      </c>
      <c r="I327" s="209"/>
      <c r="J327" s="210">
        <f t="shared" si="100"/>
        <v>0</v>
      </c>
      <c r="K327" s="211"/>
      <c r="L327" s="212"/>
      <c r="M327" s="213" t="s">
        <v>1</v>
      </c>
      <c r="N327" s="214" t="s">
        <v>38</v>
      </c>
      <c r="O327" s="69"/>
      <c r="P327" s="200">
        <f t="shared" si="101"/>
        <v>0</v>
      </c>
      <c r="Q327" s="200">
        <v>1E-3</v>
      </c>
      <c r="R327" s="200">
        <f t="shared" si="102"/>
        <v>5.0000000000000001E-3</v>
      </c>
      <c r="S327" s="200">
        <v>0</v>
      </c>
      <c r="T327" s="201">
        <f t="shared" si="103"/>
        <v>0</v>
      </c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R327" s="202" t="s">
        <v>209</v>
      </c>
      <c r="AT327" s="202" t="s">
        <v>363</v>
      </c>
      <c r="AU327" s="202" t="s">
        <v>157</v>
      </c>
      <c r="AY327" s="14" t="s">
        <v>150</v>
      </c>
      <c r="BE327" s="203">
        <f t="shared" si="104"/>
        <v>0</v>
      </c>
      <c r="BF327" s="203">
        <f t="shared" si="105"/>
        <v>0</v>
      </c>
      <c r="BG327" s="203">
        <f t="shared" si="106"/>
        <v>0</v>
      </c>
      <c r="BH327" s="203">
        <f t="shared" si="107"/>
        <v>0</v>
      </c>
      <c r="BI327" s="203">
        <f t="shared" si="108"/>
        <v>0</v>
      </c>
      <c r="BJ327" s="14" t="s">
        <v>157</v>
      </c>
      <c r="BK327" s="203">
        <f t="shared" si="109"/>
        <v>0</v>
      </c>
      <c r="BL327" s="14" t="s">
        <v>180</v>
      </c>
      <c r="BM327" s="202" t="s">
        <v>762</v>
      </c>
    </row>
    <row r="328" spans="1:65" s="2" customFormat="1" ht="16.5" customHeight="1">
      <c r="A328" s="31"/>
      <c r="B328" s="32"/>
      <c r="C328" s="204" t="s">
        <v>763</v>
      </c>
      <c r="D328" s="204" t="s">
        <v>363</v>
      </c>
      <c r="E328" s="205" t="s">
        <v>764</v>
      </c>
      <c r="F328" s="206" t="s">
        <v>765</v>
      </c>
      <c r="G328" s="207" t="s">
        <v>239</v>
      </c>
      <c r="H328" s="208">
        <v>5</v>
      </c>
      <c r="I328" s="209"/>
      <c r="J328" s="210">
        <f t="shared" si="100"/>
        <v>0</v>
      </c>
      <c r="K328" s="211"/>
      <c r="L328" s="212"/>
      <c r="M328" s="213" t="s">
        <v>1</v>
      </c>
      <c r="N328" s="214" t="s">
        <v>38</v>
      </c>
      <c r="O328" s="69"/>
      <c r="P328" s="200">
        <f t="shared" si="101"/>
        <v>0</v>
      </c>
      <c r="Q328" s="200">
        <v>2.5000000000000001E-2</v>
      </c>
      <c r="R328" s="200">
        <f t="shared" si="102"/>
        <v>0.125</v>
      </c>
      <c r="S328" s="200">
        <v>0</v>
      </c>
      <c r="T328" s="201">
        <f t="shared" si="103"/>
        <v>0</v>
      </c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R328" s="202" t="s">
        <v>209</v>
      </c>
      <c r="AT328" s="202" t="s">
        <v>363</v>
      </c>
      <c r="AU328" s="202" t="s">
        <v>157</v>
      </c>
      <c r="AY328" s="14" t="s">
        <v>150</v>
      </c>
      <c r="BE328" s="203">
        <f t="shared" si="104"/>
        <v>0</v>
      </c>
      <c r="BF328" s="203">
        <f t="shared" si="105"/>
        <v>0</v>
      </c>
      <c r="BG328" s="203">
        <f t="shared" si="106"/>
        <v>0</v>
      </c>
      <c r="BH328" s="203">
        <f t="shared" si="107"/>
        <v>0</v>
      </c>
      <c r="BI328" s="203">
        <f t="shared" si="108"/>
        <v>0</v>
      </c>
      <c r="BJ328" s="14" t="s">
        <v>157</v>
      </c>
      <c r="BK328" s="203">
        <f t="shared" si="109"/>
        <v>0</v>
      </c>
      <c r="BL328" s="14" t="s">
        <v>180</v>
      </c>
      <c r="BM328" s="202" t="s">
        <v>766</v>
      </c>
    </row>
    <row r="329" spans="1:65" s="2" customFormat="1" ht="21.75" customHeight="1">
      <c r="A329" s="31"/>
      <c r="B329" s="32"/>
      <c r="C329" s="190" t="s">
        <v>466</v>
      </c>
      <c r="D329" s="190" t="s">
        <v>152</v>
      </c>
      <c r="E329" s="191" t="s">
        <v>767</v>
      </c>
      <c r="F329" s="192" t="s">
        <v>768</v>
      </c>
      <c r="G329" s="193" t="s">
        <v>239</v>
      </c>
      <c r="H329" s="194">
        <v>1</v>
      </c>
      <c r="I329" s="195"/>
      <c r="J329" s="196">
        <f t="shared" si="100"/>
        <v>0</v>
      </c>
      <c r="K329" s="197"/>
      <c r="L329" s="36"/>
      <c r="M329" s="198" t="s">
        <v>1</v>
      </c>
      <c r="N329" s="199" t="s">
        <v>38</v>
      </c>
      <c r="O329" s="69"/>
      <c r="P329" s="200">
        <f t="shared" si="101"/>
        <v>0</v>
      </c>
      <c r="Q329" s="200">
        <v>0</v>
      </c>
      <c r="R329" s="200">
        <f t="shared" si="102"/>
        <v>0</v>
      </c>
      <c r="S329" s="200">
        <v>0</v>
      </c>
      <c r="T329" s="201">
        <f t="shared" si="103"/>
        <v>0</v>
      </c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R329" s="202" t="s">
        <v>180</v>
      </c>
      <c r="AT329" s="202" t="s">
        <v>152</v>
      </c>
      <c r="AU329" s="202" t="s">
        <v>157</v>
      </c>
      <c r="AY329" s="14" t="s">
        <v>150</v>
      </c>
      <c r="BE329" s="203">
        <f t="shared" si="104"/>
        <v>0</v>
      </c>
      <c r="BF329" s="203">
        <f t="shared" si="105"/>
        <v>0</v>
      </c>
      <c r="BG329" s="203">
        <f t="shared" si="106"/>
        <v>0</v>
      </c>
      <c r="BH329" s="203">
        <f t="shared" si="107"/>
        <v>0</v>
      </c>
      <c r="BI329" s="203">
        <f t="shared" si="108"/>
        <v>0</v>
      </c>
      <c r="BJ329" s="14" t="s">
        <v>157</v>
      </c>
      <c r="BK329" s="203">
        <f t="shared" si="109"/>
        <v>0</v>
      </c>
      <c r="BL329" s="14" t="s">
        <v>180</v>
      </c>
      <c r="BM329" s="202" t="s">
        <v>769</v>
      </c>
    </row>
    <row r="330" spans="1:65" s="2" customFormat="1" ht="21.75" customHeight="1">
      <c r="A330" s="31"/>
      <c r="B330" s="32"/>
      <c r="C330" s="190" t="s">
        <v>770</v>
      </c>
      <c r="D330" s="190" t="s">
        <v>152</v>
      </c>
      <c r="E330" s="191" t="s">
        <v>771</v>
      </c>
      <c r="F330" s="192" t="s">
        <v>772</v>
      </c>
      <c r="G330" s="193" t="s">
        <v>239</v>
      </c>
      <c r="H330" s="194">
        <v>5</v>
      </c>
      <c r="I330" s="195"/>
      <c r="J330" s="196">
        <f t="shared" si="100"/>
        <v>0</v>
      </c>
      <c r="K330" s="197"/>
      <c r="L330" s="36"/>
      <c r="M330" s="198" t="s">
        <v>1</v>
      </c>
      <c r="N330" s="199" t="s">
        <v>38</v>
      </c>
      <c r="O330" s="69"/>
      <c r="P330" s="200">
        <f t="shared" si="101"/>
        <v>0</v>
      </c>
      <c r="Q330" s="200">
        <v>4.5399999999999998E-4</v>
      </c>
      <c r="R330" s="200">
        <f t="shared" si="102"/>
        <v>2.2699999999999999E-3</v>
      </c>
      <c r="S330" s="200">
        <v>0</v>
      </c>
      <c r="T330" s="201">
        <f t="shared" si="103"/>
        <v>0</v>
      </c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R330" s="202" t="s">
        <v>180</v>
      </c>
      <c r="AT330" s="202" t="s">
        <v>152</v>
      </c>
      <c r="AU330" s="202" t="s">
        <v>157</v>
      </c>
      <c r="AY330" s="14" t="s">
        <v>150</v>
      </c>
      <c r="BE330" s="203">
        <f t="shared" si="104"/>
        <v>0</v>
      </c>
      <c r="BF330" s="203">
        <f t="shared" si="105"/>
        <v>0</v>
      </c>
      <c r="BG330" s="203">
        <f t="shared" si="106"/>
        <v>0</v>
      </c>
      <c r="BH330" s="203">
        <f t="shared" si="107"/>
        <v>0</v>
      </c>
      <c r="BI330" s="203">
        <f t="shared" si="108"/>
        <v>0</v>
      </c>
      <c r="BJ330" s="14" t="s">
        <v>157</v>
      </c>
      <c r="BK330" s="203">
        <f t="shared" si="109"/>
        <v>0</v>
      </c>
      <c r="BL330" s="14" t="s">
        <v>180</v>
      </c>
      <c r="BM330" s="202" t="s">
        <v>773</v>
      </c>
    </row>
    <row r="331" spans="1:65" s="2" customFormat="1" ht="24.2" customHeight="1">
      <c r="A331" s="31"/>
      <c r="B331" s="32"/>
      <c r="C331" s="204" t="s">
        <v>470</v>
      </c>
      <c r="D331" s="204" t="s">
        <v>363</v>
      </c>
      <c r="E331" s="205" t="s">
        <v>774</v>
      </c>
      <c r="F331" s="206" t="s">
        <v>775</v>
      </c>
      <c r="G331" s="207" t="s">
        <v>239</v>
      </c>
      <c r="H331" s="208">
        <v>4</v>
      </c>
      <c r="I331" s="209"/>
      <c r="J331" s="210">
        <f t="shared" si="100"/>
        <v>0</v>
      </c>
      <c r="K331" s="211"/>
      <c r="L331" s="212"/>
      <c r="M331" s="213" t="s">
        <v>1</v>
      </c>
      <c r="N331" s="214" t="s">
        <v>38</v>
      </c>
      <c r="O331" s="69"/>
      <c r="P331" s="200">
        <f t="shared" si="101"/>
        <v>0</v>
      </c>
      <c r="Q331" s="200">
        <v>1.4999999999999999E-2</v>
      </c>
      <c r="R331" s="200">
        <f t="shared" si="102"/>
        <v>0.06</v>
      </c>
      <c r="S331" s="200">
        <v>0</v>
      </c>
      <c r="T331" s="201">
        <f t="shared" si="103"/>
        <v>0</v>
      </c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R331" s="202" t="s">
        <v>209</v>
      </c>
      <c r="AT331" s="202" t="s">
        <v>363</v>
      </c>
      <c r="AU331" s="202" t="s">
        <v>157</v>
      </c>
      <c r="AY331" s="14" t="s">
        <v>150</v>
      </c>
      <c r="BE331" s="203">
        <f t="shared" si="104"/>
        <v>0</v>
      </c>
      <c r="BF331" s="203">
        <f t="shared" si="105"/>
        <v>0</v>
      </c>
      <c r="BG331" s="203">
        <f t="shared" si="106"/>
        <v>0</v>
      </c>
      <c r="BH331" s="203">
        <f t="shared" si="107"/>
        <v>0</v>
      </c>
      <c r="BI331" s="203">
        <f t="shared" si="108"/>
        <v>0</v>
      </c>
      <c r="BJ331" s="14" t="s">
        <v>157</v>
      </c>
      <c r="BK331" s="203">
        <f t="shared" si="109"/>
        <v>0</v>
      </c>
      <c r="BL331" s="14" t="s">
        <v>180</v>
      </c>
      <c r="BM331" s="202" t="s">
        <v>776</v>
      </c>
    </row>
    <row r="332" spans="1:65" s="2" customFormat="1" ht="24.2" customHeight="1">
      <c r="A332" s="31"/>
      <c r="B332" s="32"/>
      <c r="C332" s="204" t="s">
        <v>777</v>
      </c>
      <c r="D332" s="204" t="s">
        <v>363</v>
      </c>
      <c r="E332" s="205" t="s">
        <v>778</v>
      </c>
      <c r="F332" s="206" t="s">
        <v>775</v>
      </c>
      <c r="G332" s="207" t="s">
        <v>239</v>
      </c>
      <c r="H332" s="208">
        <v>1</v>
      </c>
      <c r="I332" s="209"/>
      <c r="J332" s="210">
        <f t="shared" si="100"/>
        <v>0</v>
      </c>
      <c r="K332" s="211"/>
      <c r="L332" s="212"/>
      <c r="M332" s="213" t="s">
        <v>1</v>
      </c>
      <c r="N332" s="214" t="s">
        <v>38</v>
      </c>
      <c r="O332" s="69"/>
      <c r="P332" s="200">
        <f t="shared" si="101"/>
        <v>0</v>
      </c>
      <c r="Q332" s="200">
        <v>0.03</v>
      </c>
      <c r="R332" s="200">
        <f t="shared" si="102"/>
        <v>0.03</v>
      </c>
      <c r="S332" s="200">
        <v>0</v>
      </c>
      <c r="T332" s="201">
        <f t="shared" si="103"/>
        <v>0</v>
      </c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R332" s="202" t="s">
        <v>209</v>
      </c>
      <c r="AT332" s="202" t="s">
        <v>363</v>
      </c>
      <c r="AU332" s="202" t="s">
        <v>157</v>
      </c>
      <c r="AY332" s="14" t="s">
        <v>150</v>
      </c>
      <c r="BE332" s="203">
        <f t="shared" si="104"/>
        <v>0</v>
      </c>
      <c r="BF332" s="203">
        <f t="shared" si="105"/>
        <v>0</v>
      </c>
      <c r="BG332" s="203">
        <f t="shared" si="106"/>
        <v>0</v>
      </c>
      <c r="BH332" s="203">
        <f t="shared" si="107"/>
        <v>0</v>
      </c>
      <c r="BI332" s="203">
        <f t="shared" si="108"/>
        <v>0</v>
      </c>
      <c r="BJ332" s="14" t="s">
        <v>157</v>
      </c>
      <c r="BK332" s="203">
        <f t="shared" si="109"/>
        <v>0</v>
      </c>
      <c r="BL332" s="14" t="s">
        <v>180</v>
      </c>
      <c r="BM332" s="202" t="s">
        <v>779</v>
      </c>
    </row>
    <row r="333" spans="1:65" s="2" customFormat="1" ht="24.2" customHeight="1">
      <c r="A333" s="31"/>
      <c r="B333" s="32"/>
      <c r="C333" s="190" t="s">
        <v>473</v>
      </c>
      <c r="D333" s="190" t="s">
        <v>152</v>
      </c>
      <c r="E333" s="191" t="s">
        <v>780</v>
      </c>
      <c r="F333" s="192" t="s">
        <v>781</v>
      </c>
      <c r="G333" s="193" t="s">
        <v>510</v>
      </c>
      <c r="H333" s="215"/>
      <c r="I333" s="195"/>
      <c r="J333" s="196">
        <f t="shared" si="100"/>
        <v>0</v>
      </c>
      <c r="K333" s="197"/>
      <c r="L333" s="36"/>
      <c r="M333" s="198" t="s">
        <v>1</v>
      </c>
      <c r="N333" s="199" t="s">
        <v>38</v>
      </c>
      <c r="O333" s="69"/>
      <c r="P333" s="200">
        <f t="shared" si="101"/>
        <v>0</v>
      </c>
      <c r="Q333" s="200">
        <v>0</v>
      </c>
      <c r="R333" s="200">
        <f t="shared" si="102"/>
        <v>0</v>
      </c>
      <c r="S333" s="200">
        <v>0</v>
      </c>
      <c r="T333" s="201">
        <f t="shared" si="103"/>
        <v>0</v>
      </c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R333" s="202" t="s">
        <v>180</v>
      </c>
      <c r="AT333" s="202" t="s">
        <v>152</v>
      </c>
      <c r="AU333" s="202" t="s">
        <v>157</v>
      </c>
      <c r="AY333" s="14" t="s">
        <v>150</v>
      </c>
      <c r="BE333" s="203">
        <f t="shared" si="104"/>
        <v>0</v>
      </c>
      <c r="BF333" s="203">
        <f t="shared" si="105"/>
        <v>0</v>
      </c>
      <c r="BG333" s="203">
        <f t="shared" si="106"/>
        <v>0</v>
      </c>
      <c r="BH333" s="203">
        <f t="shared" si="107"/>
        <v>0</v>
      </c>
      <c r="BI333" s="203">
        <f t="shared" si="108"/>
        <v>0</v>
      </c>
      <c r="BJ333" s="14" t="s">
        <v>157</v>
      </c>
      <c r="BK333" s="203">
        <f t="shared" si="109"/>
        <v>0</v>
      </c>
      <c r="BL333" s="14" t="s">
        <v>180</v>
      </c>
      <c r="BM333" s="202" t="s">
        <v>782</v>
      </c>
    </row>
    <row r="334" spans="1:65" s="12" customFormat="1" ht="22.9" customHeight="1">
      <c r="B334" s="174"/>
      <c r="C334" s="175"/>
      <c r="D334" s="176" t="s">
        <v>71</v>
      </c>
      <c r="E334" s="188" t="s">
        <v>783</v>
      </c>
      <c r="F334" s="188" t="s">
        <v>784</v>
      </c>
      <c r="G334" s="175"/>
      <c r="H334" s="175"/>
      <c r="I334" s="178"/>
      <c r="J334" s="189">
        <f>BK334</f>
        <v>0</v>
      </c>
      <c r="K334" s="175"/>
      <c r="L334" s="180"/>
      <c r="M334" s="181"/>
      <c r="N334" s="182"/>
      <c r="O334" s="182"/>
      <c r="P334" s="183">
        <f>SUM(P335:P336)</f>
        <v>0</v>
      </c>
      <c r="Q334" s="182"/>
      <c r="R334" s="183">
        <f>SUM(R335:R336)</f>
        <v>5.6999999999999998E-4</v>
      </c>
      <c r="S334" s="182"/>
      <c r="T334" s="184">
        <f>SUM(T335:T336)</f>
        <v>0</v>
      </c>
      <c r="AR334" s="185" t="s">
        <v>157</v>
      </c>
      <c r="AT334" s="186" t="s">
        <v>71</v>
      </c>
      <c r="AU334" s="186" t="s">
        <v>80</v>
      </c>
      <c r="AY334" s="185" t="s">
        <v>150</v>
      </c>
      <c r="BK334" s="187">
        <f>SUM(BK335:BK336)</f>
        <v>0</v>
      </c>
    </row>
    <row r="335" spans="1:65" s="2" customFormat="1" ht="16.5" customHeight="1">
      <c r="A335" s="31"/>
      <c r="B335" s="32"/>
      <c r="C335" s="190" t="s">
        <v>785</v>
      </c>
      <c r="D335" s="190" t="s">
        <v>152</v>
      </c>
      <c r="E335" s="191" t="s">
        <v>786</v>
      </c>
      <c r="F335" s="192" t="s">
        <v>787</v>
      </c>
      <c r="G335" s="193" t="s">
        <v>239</v>
      </c>
      <c r="H335" s="194">
        <v>1</v>
      </c>
      <c r="I335" s="195"/>
      <c r="J335" s="196">
        <f>ROUND(I335*H335,2)</f>
        <v>0</v>
      </c>
      <c r="K335" s="197"/>
      <c r="L335" s="36"/>
      <c r="M335" s="198" t="s">
        <v>1</v>
      </c>
      <c r="N335" s="199" t="s">
        <v>38</v>
      </c>
      <c r="O335" s="69"/>
      <c r="P335" s="200">
        <f>O335*H335</f>
        <v>0</v>
      </c>
      <c r="Q335" s="200">
        <v>0</v>
      </c>
      <c r="R335" s="200">
        <f>Q335*H335</f>
        <v>0</v>
      </c>
      <c r="S335" s="200">
        <v>0</v>
      </c>
      <c r="T335" s="201">
        <f>S335*H335</f>
        <v>0</v>
      </c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R335" s="202" t="s">
        <v>180</v>
      </c>
      <c r="AT335" s="202" t="s">
        <v>152</v>
      </c>
      <c r="AU335" s="202" t="s">
        <v>157</v>
      </c>
      <c r="AY335" s="14" t="s">
        <v>150</v>
      </c>
      <c r="BE335" s="203">
        <f>IF(N335="základná",J335,0)</f>
        <v>0</v>
      </c>
      <c r="BF335" s="203">
        <f>IF(N335="znížená",J335,0)</f>
        <v>0</v>
      </c>
      <c r="BG335" s="203">
        <f>IF(N335="zákl. prenesená",J335,0)</f>
        <v>0</v>
      </c>
      <c r="BH335" s="203">
        <f>IF(N335="zníž. prenesená",J335,0)</f>
        <v>0</v>
      </c>
      <c r="BI335" s="203">
        <f>IF(N335="nulová",J335,0)</f>
        <v>0</v>
      </c>
      <c r="BJ335" s="14" t="s">
        <v>157</v>
      </c>
      <c r="BK335" s="203">
        <f>ROUND(I335*H335,2)</f>
        <v>0</v>
      </c>
      <c r="BL335" s="14" t="s">
        <v>180</v>
      </c>
      <c r="BM335" s="202" t="s">
        <v>788</v>
      </c>
    </row>
    <row r="336" spans="1:65" s="2" customFormat="1" ht="16.5" customHeight="1">
      <c r="A336" s="31"/>
      <c r="B336" s="32"/>
      <c r="C336" s="204" t="s">
        <v>475</v>
      </c>
      <c r="D336" s="204" t="s">
        <v>363</v>
      </c>
      <c r="E336" s="205" t="s">
        <v>789</v>
      </c>
      <c r="F336" s="206" t="s">
        <v>790</v>
      </c>
      <c r="G336" s="207" t="s">
        <v>239</v>
      </c>
      <c r="H336" s="208">
        <v>1</v>
      </c>
      <c r="I336" s="209"/>
      <c r="J336" s="210">
        <f>ROUND(I336*H336,2)</f>
        <v>0</v>
      </c>
      <c r="K336" s="211"/>
      <c r="L336" s="212"/>
      <c r="M336" s="213" t="s">
        <v>1</v>
      </c>
      <c r="N336" s="214" t="s">
        <v>38</v>
      </c>
      <c r="O336" s="69"/>
      <c r="P336" s="200">
        <f>O336*H336</f>
        <v>0</v>
      </c>
      <c r="Q336" s="200">
        <v>5.6999999999999998E-4</v>
      </c>
      <c r="R336" s="200">
        <f>Q336*H336</f>
        <v>5.6999999999999998E-4</v>
      </c>
      <c r="S336" s="200">
        <v>0</v>
      </c>
      <c r="T336" s="201">
        <f>S336*H336</f>
        <v>0</v>
      </c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R336" s="202" t="s">
        <v>209</v>
      </c>
      <c r="AT336" s="202" t="s">
        <v>363</v>
      </c>
      <c r="AU336" s="202" t="s">
        <v>157</v>
      </c>
      <c r="AY336" s="14" t="s">
        <v>150</v>
      </c>
      <c r="BE336" s="203">
        <f>IF(N336="základná",J336,0)</f>
        <v>0</v>
      </c>
      <c r="BF336" s="203">
        <f>IF(N336="znížená",J336,0)</f>
        <v>0</v>
      </c>
      <c r="BG336" s="203">
        <f>IF(N336="zákl. prenesená",J336,0)</f>
        <v>0</v>
      </c>
      <c r="BH336" s="203">
        <f>IF(N336="zníž. prenesená",J336,0)</f>
        <v>0</v>
      </c>
      <c r="BI336" s="203">
        <f>IF(N336="nulová",J336,0)</f>
        <v>0</v>
      </c>
      <c r="BJ336" s="14" t="s">
        <v>157</v>
      </c>
      <c r="BK336" s="203">
        <f>ROUND(I336*H336,2)</f>
        <v>0</v>
      </c>
      <c r="BL336" s="14" t="s">
        <v>180</v>
      </c>
      <c r="BM336" s="202" t="s">
        <v>791</v>
      </c>
    </row>
    <row r="337" spans="1:65" s="12" customFormat="1" ht="22.9" customHeight="1">
      <c r="B337" s="174"/>
      <c r="C337" s="175"/>
      <c r="D337" s="176" t="s">
        <v>71</v>
      </c>
      <c r="E337" s="188" t="s">
        <v>792</v>
      </c>
      <c r="F337" s="188" t="s">
        <v>793</v>
      </c>
      <c r="G337" s="175"/>
      <c r="H337" s="175"/>
      <c r="I337" s="178"/>
      <c r="J337" s="189">
        <f>BK337</f>
        <v>0</v>
      </c>
      <c r="K337" s="175"/>
      <c r="L337" s="180"/>
      <c r="M337" s="181"/>
      <c r="N337" s="182"/>
      <c r="O337" s="182"/>
      <c r="P337" s="183">
        <f>SUM(P338:P343)</f>
        <v>0</v>
      </c>
      <c r="Q337" s="182"/>
      <c r="R337" s="183">
        <f>SUM(R338:R343)</f>
        <v>1.5017202999999999</v>
      </c>
      <c r="S337" s="182"/>
      <c r="T337" s="184">
        <f>SUM(T338:T343)</f>
        <v>0</v>
      </c>
      <c r="AR337" s="185" t="s">
        <v>157</v>
      </c>
      <c r="AT337" s="186" t="s">
        <v>71</v>
      </c>
      <c r="AU337" s="186" t="s">
        <v>80</v>
      </c>
      <c r="AY337" s="185" t="s">
        <v>150</v>
      </c>
      <c r="BK337" s="187">
        <f>SUM(BK338:BK343)</f>
        <v>0</v>
      </c>
    </row>
    <row r="338" spans="1:65" s="2" customFormat="1" ht="24.2" customHeight="1">
      <c r="A338" s="31"/>
      <c r="B338" s="32"/>
      <c r="C338" s="190" t="s">
        <v>794</v>
      </c>
      <c r="D338" s="190" t="s">
        <v>152</v>
      </c>
      <c r="E338" s="191" t="s">
        <v>795</v>
      </c>
      <c r="F338" s="192" t="s">
        <v>796</v>
      </c>
      <c r="G338" s="193" t="s">
        <v>198</v>
      </c>
      <c r="H338" s="194">
        <v>22.9</v>
      </c>
      <c r="I338" s="195"/>
      <c r="J338" s="196">
        <f t="shared" ref="J338:J343" si="110">ROUND(I338*H338,2)</f>
        <v>0</v>
      </c>
      <c r="K338" s="197"/>
      <c r="L338" s="36"/>
      <c r="M338" s="198" t="s">
        <v>1</v>
      </c>
      <c r="N338" s="199" t="s">
        <v>38</v>
      </c>
      <c r="O338" s="69"/>
      <c r="P338" s="200">
        <f t="shared" ref="P338:P343" si="111">O338*H338</f>
        <v>0</v>
      </c>
      <c r="Q338" s="200">
        <v>3.777E-3</v>
      </c>
      <c r="R338" s="200">
        <f t="shared" ref="R338:R343" si="112">Q338*H338</f>
        <v>8.6493299999999995E-2</v>
      </c>
      <c r="S338" s="200">
        <v>0</v>
      </c>
      <c r="T338" s="201">
        <f t="shared" ref="T338:T343" si="113">S338*H338</f>
        <v>0</v>
      </c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R338" s="202" t="s">
        <v>180</v>
      </c>
      <c r="AT338" s="202" t="s">
        <v>152</v>
      </c>
      <c r="AU338" s="202" t="s">
        <v>157</v>
      </c>
      <c r="AY338" s="14" t="s">
        <v>150</v>
      </c>
      <c r="BE338" s="203">
        <f t="shared" ref="BE338:BE343" si="114">IF(N338="základná",J338,0)</f>
        <v>0</v>
      </c>
      <c r="BF338" s="203">
        <f t="shared" ref="BF338:BF343" si="115">IF(N338="znížená",J338,0)</f>
        <v>0</v>
      </c>
      <c r="BG338" s="203">
        <f t="shared" ref="BG338:BG343" si="116">IF(N338="zákl. prenesená",J338,0)</f>
        <v>0</v>
      </c>
      <c r="BH338" s="203">
        <f t="shared" ref="BH338:BH343" si="117">IF(N338="zníž. prenesená",J338,0)</f>
        <v>0</v>
      </c>
      <c r="BI338" s="203">
        <f t="shared" ref="BI338:BI343" si="118">IF(N338="nulová",J338,0)</f>
        <v>0</v>
      </c>
      <c r="BJ338" s="14" t="s">
        <v>157</v>
      </c>
      <c r="BK338" s="203">
        <f t="shared" ref="BK338:BK343" si="119">ROUND(I338*H338,2)</f>
        <v>0</v>
      </c>
      <c r="BL338" s="14" t="s">
        <v>180</v>
      </c>
      <c r="BM338" s="202" t="s">
        <v>797</v>
      </c>
    </row>
    <row r="339" spans="1:65" s="2" customFormat="1" ht="21.75" customHeight="1">
      <c r="A339" s="31"/>
      <c r="B339" s="32"/>
      <c r="C339" s="204" t="s">
        <v>478</v>
      </c>
      <c r="D339" s="204" t="s">
        <v>363</v>
      </c>
      <c r="E339" s="205" t="s">
        <v>798</v>
      </c>
      <c r="F339" s="206" t="s">
        <v>799</v>
      </c>
      <c r="G339" s="207" t="s">
        <v>198</v>
      </c>
      <c r="H339" s="208">
        <v>11.55</v>
      </c>
      <c r="I339" s="209"/>
      <c r="J339" s="210">
        <f t="shared" si="110"/>
        <v>0</v>
      </c>
      <c r="K339" s="211"/>
      <c r="L339" s="212"/>
      <c r="M339" s="213" t="s">
        <v>1</v>
      </c>
      <c r="N339" s="214" t="s">
        <v>38</v>
      </c>
      <c r="O339" s="69"/>
      <c r="P339" s="200">
        <f t="shared" si="111"/>
        <v>0</v>
      </c>
      <c r="Q339" s="200">
        <v>1.2E-2</v>
      </c>
      <c r="R339" s="200">
        <f t="shared" si="112"/>
        <v>0.1386</v>
      </c>
      <c r="S339" s="200">
        <v>0</v>
      </c>
      <c r="T339" s="201">
        <f t="shared" si="113"/>
        <v>0</v>
      </c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R339" s="202" t="s">
        <v>209</v>
      </c>
      <c r="AT339" s="202" t="s">
        <v>363</v>
      </c>
      <c r="AU339" s="202" t="s">
        <v>157</v>
      </c>
      <c r="AY339" s="14" t="s">
        <v>150</v>
      </c>
      <c r="BE339" s="203">
        <f t="shared" si="114"/>
        <v>0</v>
      </c>
      <c r="BF339" s="203">
        <f t="shared" si="115"/>
        <v>0</v>
      </c>
      <c r="BG339" s="203">
        <f t="shared" si="116"/>
        <v>0</v>
      </c>
      <c r="BH339" s="203">
        <f t="shared" si="117"/>
        <v>0</v>
      </c>
      <c r="BI339" s="203">
        <f t="shared" si="118"/>
        <v>0</v>
      </c>
      <c r="BJ339" s="14" t="s">
        <v>157</v>
      </c>
      <c r="BK339" s="203">
        <f t="shared" si="119"/>
        <v>0</v>
      </c>
      <c r="BL339" s="14" t="s">
        <v>180</v>
      </c>
      <c r="BM339" s="202" t="s">
        <v>800</v>
      </c>
    </row>
    <row r="340" spans="1:65" s="2" customFormat="1" ht="24.2" customHeight="1">
      <c r="A340" s="31"/>
      <c r="B340" s="32"/>
      <c r="C340" s="204" t="s">
        <v>801</v>
      </c>
      <c r="D340" s="204" t="s">
        <v>363</v>
      </c>
      <c r="E340" s="205" t="s">
        <v>802</v>
      </c>
      <c r="F340" s="206" t="s">
        <v>803</v>
      </c>
      <c r="G340" s="207" t="s">
        <v>198</v>
      </c>
      <c r="H340" s="208">
        <v>13.64</v>
      </c>
      <c r="I340" s="209"/>
      <c r="J340" s="210">
        <f t="shared" si="110"/>
        <v>0</v>
      </c>
      <c r="K340" s="211"/>
      <c r="L340" s="212"/>
      <c r="M340" s="213" t="s">
        <v>1</v>
      </c>
      <c r="N340" s="214" t="s">
        <v>38</v>
      </c>
      <c r="O340" s="69"/>
      <c r="P340" s="200">
        <f t="shared" si="111"/>
        <v>0</v>
      </c>
      <c r="Q340" s="200">
        <v>8.6999999999999994E-2</v>
      </c>
      <c r="R340" s="200">
        <f t="shared" si="112"/>
        <v>1.18668</v>
      </c>
      <c r="S340" s="200">
        <v>0</v>
      </c>
      <c r="T340" s="201">
        <f t="shared" si="113"/>
        <v>0</v>
      </c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R340" s="202" t="s">
        <v>209</v>
      </c>
      <c r="AT340" s="202" t="s">
        <v>363</v>
      </c>
      <c r="AU340" s="202" t="s">
        <v>157</v>
      </c>
      <c r="AY340" s="14" t="s">
        <v>150</v>
      </c>
      <c r="BE340" s="203">
        <f t="shared" si="114"/>
        <v>0</v>
      </c>
      <c r="BF340" s="203">
        <f t="shared" si="115"/>
        <v>0</v>
      </c>
      <c r="BG340" s="203">
        <f t="shared" si="116"/>
        <v>0</v>
      </c>
      <c r="BH340" s="203">
        <f t="shared" si="117"/>
        <v>0</v>
      </c>
      <c r="BI340" s="203">
        <f t="shared" si="118"/>
        <v>0</v>
      </c>
      <c r="BJ340" s="14" t="s">
        <v>157</v>
      </c>
      <c r="BK340" s="203">
        <f t="shared" si="119"/>
        <v>0</v>
      </c>
      <c r="BL340" s="14" t="s">
        <v>180</v>
      </c>
      <c r="BM340" s="202" t="s">
        <v>804</v>
      </c>
    </row>
    <row r="341" spans="1:65" s="2" customFormat="1" ht="16.5" customHeight="1">
      <c r="A341" s="31"/>
      <c r="B341" s="32"/>
      <c r="C341" s="204" t="s">
        <v>482</v>
      </c>
      <c r="D341" s="204" t="s">
        <v>363</v>
      </c>
      <c r="E341" s="205" t="s">
        <v>805</v>
      </c>
      <c r="F341" s="206" t="s">
        <v>806</v>
      </c>
      <c r="G341" s="207" t="s">
        <v>501</v>
      </c>
      <c r="H341" s="208">
        <v>12.493</v>
      </c>
      <c r="I341" s="209"/>
      <c r="J341" s="210">
        <f t="shared" si="110"/>
        <v>0</v>
      </c>
      <c r="K341" s="211"/>
      <c r="L341" s="212"/>
      <c r="M341" s="213" t="s">
        <v>1</v>
      </c>
      <c r="N341" s="214" t="s">
        <v>38</v>
      </c>
      <c r="O341" s="69"/>
      <c r="P341" s="200">
        <f t="shared" si="111"/>
        <v>0</v>
      </c>
      <c r="Q341" s="200">
        <v>1E-3</v>
      </c>
      <c r="R341" s="200">
        <f t="shared" si="112"/>
        <v>1.2493000000000001E-2</v>
      </c>
      <c r="S341" s="200">
        <v>0</v>
      </c>
      <c r="T341" s="201">
        <f t="shared" si="113"/>
        <v>0</v>
      </c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R341" s="202" t="s">
        <v>209</v>
      </c>
      <c r="AT341" s="202" t="s">
        <v>363</v>
      </c>
      <c r="AU341" s="202" t="s">
        <v>157</v>
      </c>
      <c r="AY341" s="14" t="s">
        <v>150</v>
      </c>
      <c r="BE341" s="203">
        <f t="shared" si="114"/>
        <v>0</v>
      </c>
      <c r="BF341" s="203">
        <f t="shared" si="115"/>
        <v>0</v>
      </c>
      <c r="BG341" s="203">
        <f t="shared" si="116"/>
        <v>0</v>
      </c>
      <c r="BH341" s="203">
        <f t="shared" si="117"/>
        <v>0</v>
      </c>
      <c r="BI341" s="203">
        <f t="shared" si="118"/>
        <v>0</v>
      </c>
      <c r="BJ341" s="14" t="s">
        <v>157</v>
      </c>
      <c r="BK341" s="203">
        <f t="shared" si="119"/>
        <v>0</v>
      </c>
      <c r="BL341" s="14" t="s">
        <v>180</v>
      </c>
      <c r="BM341" s="202" t="s">
        <v>807</v>
      </c>
    </row>
    <row r="342" spans="1:65" s="2" customFormat="1" ht="16.5" customHeight="1">
      <c r="A342" s="31"/>
      <c r="B342" s="32"/>
      <c r="C342" s="204" t="s">
        <v>808</v>
      </c>
      <c r="D342" s="204" t="s">
        <v>363</v>
      </c>
      <c r="E342" s="205" t="s">
        <v>809</v>
      </c>
      <c r="F342" s="206" t="s">
        <v>810</v>
      </c>
      <c r="G342" s="207" t="s">
        <v>501</v>
      </c>
      <c r="H342" s="208">
        <v>77.453999999999994</v>
      </c>
      <c r="I342" s="209"/>
      <c r="J342" s="210">
        <f t="shared" si="110"/>
        <v>0</v>
      </c>
      <c r="K342" s="211"/>
      <c r="L342" s="212"/>
      <c r="M342" s="213" t="s">
        <v>1</v>
      </c>
      <c r="N342" s="214" t="s">
        <v>38</v>
      </c>
      <c r="O342" s="69"/>
      <c r="P342" s="200">
        <f t="shared" si="111"/>
        <v>0</v>
      </c>
      <c r="Q342" s="200">
        <v>1E-3</v>
      </c>
      <c r="R342" s="200">
        <f t="shared" si="112"/>
        <v>7.7453999999999995E-2</v>
      </c>
      <c r="S342" s="200">
        <v>0</v>
      </c>
      <c r="T342" s="201">
        <f t="shared" si="113"/>
        <v>0</v>
      </c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R342" s="202" t="s">
        <v>209</v>
      </c>
      <c r="AT342" s="202" t="s">
        <v>363</v>
      </c>
      <c r="AU342" s="202" t="s">
        <v>157</v>
      </c>
      <c r="AY342" s="14" t="s">
        <v>150</v>
      </c>
      <c r="BE342" s="203">
        <f t="shared" si="114"/>
        <v>0</v>
      </c>
      <c r="BF342" s="203">
        <f t="shared" si="115"/>
        <v>0</v>
      </c>
      <c r="BG342" s="203">
        <f t="shared" si="116"/>
        <v>0</v>
      </c>
      <c r="BH342" s="203">
        <f t="shared" si="117"/>
        <v>0</v>
      </c>
      <c r="BI342" s="203">
        <f t="shared" si="118"/>
        <v>0</v>
      </c>
      <c r="BJ342" s="14" t="s">
        <v>157</v>
      </c>
      <c r="BK342" s="203">
        <f t="shared" si="119"/>
        <v>0</v>
      </c>
      <c r="BL342" s="14" t="s">
        <v>180</v>
      </c>
      <c r="BM342" s="202" t="s">
        <v>811</v>
      </c>
    </row>
    <row r="343" spans="1:65" s="2" customFormat="1" ht="24.2" customHeight="1">
      <c r="A343" s="31"/>
      <c r="B343" s="32"/>
      <c r="C343" s="190" t="s">
        <v>485</v>
      </c>
      <c r="D343" s="190" t="s">
        <v>152</v>
      </c>
      <c r="E343" s="191" t="s">
        <v>812</v>
      </c>
      <c r="F343" s="192" t="s">
        <v>813</v>
      </c>
      <c r="G343" s="193" t="s">
        <v>510</v>
      </c>
      <c r="H343" s="215"/>
      <c r="I343" s="195"/>
      <c r="J343" s="196">
        <f t="shared" si="110"/>
        <v>0</v>
      </c>
      <c r="K343" s="197"/>
      <c r="L343" s="36"/>
      <c r="M343" s="198" t="s">
        <v>1</v>
      </c>
      <c r="N343" s="199" t="s">
        <v>38</v>
      </c>
      <c r="O343" s="69"/>
      <c r="P343" s="200">
        <f t="shared" si="111"/>
        <v>0</v>
      </c>
      <c r="Q343" s="200">
        <v>0</v>
      </c>
      <c r="R343" s="200">
        <f t="shared" si="112"/>
        <v>0</v>
      </c>
      <c r="S343" s="200">
        <v>0</v>
      </c>
      <c r="T343" s="201">
        <f t="shared" si="113"/>
        <v>0</v>
      </c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R343" s="202" t="s">
        <v>180</v>
      </c>
      <c r="AT343" s="202" t="s">
        <v>152</v>
      </c>
      <c r="AU343" s="202" t="s">
        <v>157</v>
      </c>
      <c r="AY343" s="14" t="s">
        <v>150</v>
      </c>
      <c r="BE343" s="203">
        <f t="shared" si="114"/>
        <v>0</v>
      </c>
      <c r="BF343" s="203">
        <f t="shared" si="115"/>
        <v>0</v>
      </c>
      <c r="BG343" s="203">
        <f t="shared" si="116"/>
        <v>0</v>
      </c>
      <c r="BH343" s="203">
        <f t="shared" si="117"/>
        <v>0</v>
      </c>
      <c r="BI343" s="203">
        <f t="shared" si="118"/>
        <v>0</v>
      </c>
      <c r="BJ343" s="14" t="s">
        <v>157</v>
      </c>
      <c r="BK343" s="203">
        <f t="shared" si="119"/>
        <v>0</v>
      </c>
      <c r="BL343" s="14" t="s">
        <v>180</v>
      </c>
      <c r="BM343" s="202" t="s">
        <v>814</v>
      </c>
    </row>
    <row r="344" spans="1:65" s="12" customFormat="1" ht="22.9" customHeight="1">
      <c r="B344" s="174"/>
      <c r="C344" s="175"/>
      <c r="D344" s="176" t="s">
        <v>71</v>
      </c>
      <c r="E344" s="188" t="s">
        <v>815</v>
      </c>
      <c r="F344" s="188" t="s">
        <v>816</v>
      </c>
      <c r="G344" s="175"/>
      <c r="H344" s="175"/>
      <c r="I344" s="178"/>
      <c r="J344" s="189">
        <f>BK344</f>
        <v>0</v>
      </c>
      <c r="K344" s="175"/>
      <c r="L344" s="180"/>
      <c r="M344" s="181"/>
      <c r="N344" s="182"/>
      <c r="O344" s="182"/>
      <c r="P344" s="183">
        <f>SUM(P345:P347)</f>
        <v>0</v>
      </c>
      <c r="Q344" s="182"/>
      <c r="R344" s="183">
        <f>SUM(R345:R347)</f>
        <v>2.1960420000000003</v>
      </c>
      <c r="S344" s="182"/>
      <c r="T344" s="184">
        <f>SUM(T345:T347)</f>
        <v>0</v>
      </c>
      <c r="AR344" s="185" t="s">
        <v>157</v>
      </c>
      <c r="AT344" s="186" t="s">
        <v>71</v>
      </c>
      <c r="AU344" s="186" t="s">
        <v>80</v>
      </c>
      <c r="AY344" s="185" t="s">
        <v>150</v>
      </c>
      <c r="BK344" s="187">
        <f>SUM(BK345:BK347)</f>
        <v>0</v>
      </c>
    </row>
    <row r="345" spans="1:65" s="2" customFormat="1" ht="16.5" customHeight="1">
      <c r="A345" s="31"/>
      <c r="B345" s="32"/>
      <c r="C345" s="190" t="s">
        <v>817</v>
      </c>
      <c r="D345" s="190" t="s">
        <v>152</v>
      </c>
      <c r="E345" s="191" t="s">
        <v>818</v>
      </c>
      <c r="F345" s="192" t="s">
        <v>819</v>
      </c>
      <c r="G345" s="193" t="s">
        <v>198</v>
      </c>
      <c r="H345" s="194">
        <v>169.5</v>
      </c>
      <c r="I345" s="195"/>
      <c r="J345" s="196">
        <f>ROUND(I345*H345,2)</f>
        <v>0</v>
      </c>
      <c r="K345" s="197"/>
      <c r="L345" s="36"/>
      <c r="M345" s="198" t="s">
        <v>1</v>
      </c>
      <c r="N345" s="199" t="s">
        <v>38</v>
      </c>
      <c r="O345" s="69"/>
      <c r="P345" s="200">
        <f>O345*H345</f>
        <v>0</v>
      </c>
      <c r="Q345" s="200">
        <v>1.46E-4</v>
      </c>
      <c r="R345" s="200">
        <f>Q345*H345</f>
        <v>2.4746999999999998E-2</v>
      </c>
      <c r="S345" s="200">
        <v>0</v>
      </c>
      <c r="T345" s="201">
        <f>S345*H345</f>
        <v>0</v>
      </c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R345" s="202" t="s">
        <v>180</v>
      </c>
      <c r="AT345" s="202" t="s">
        <v>152</v>
      </c>
      <c r="AU345" s="202" t="s">
        <v>157</v>
      </c>
      <c r="AY345" s="14" t="s">
        <v>150</v>
      </c>
      <c r="BE345" s="203">
        <f>IF(N345="základná",J345,0)</f>
        <v>0</v>
      </c>
      <c r="BF345" s="203">
        <f>IF(N345="znížená",J345,0)</f>
        <v>0</v>
      </c>
      <c r="BG345" s="203">
        <f>IF(N345="zákl. prenesená",J345,0)</f>
        <v>0</v>
      </c>
      <c r="BH345" s="203">
        <f>IF(N345="zníž. prenesená",J345,0)</f>
        <v>0</v>
      </c>
      <c r="BI345" s="203">
        <f>IF(N345="nulová",J345,0)</f>
        <v>0</v>
      </c>
      <c r="BJ345" s="14" t="s">
        <v>157</v>
      </c>
      <c r="BK345" s="203">
        <f>ROUND(I345*H345,2)</f>
        <v>0</v>
      </c>
      <c r="BL345" s="14" t="s">
        <v>180</v>
      </c>
      <c r="BM345" s="202" t="s">
        <v>820</v>
      </c>
    </row>
    <row r="346" spans="1:65" s="2" customFormat="1" ht="16.5" customHeight="1">
      <c r="A346" s="31"/>
      <c r="B346" s="32"/>
      <c r="C346" s="204" t="s">
        <v>489</v>
      </c>
      <c r="D346" s="204" t="s">
        <v>363</v>
      </c>
      <c r="E346" s="205" t="s">
        <v>821</v>
      </c>
      <c r="F346" s="206" t="s">
        <v>822</v>
      </c>
      <c r="G346" s="207" t="s">
        <v>198</v>
      </c>
      <c r="H346" s="208">
        <v>177.97499999999999</v>
      </c>
      <c r="I346" s="209"/>
      <c r="J346" s="210">
        <f>ROUND(I346*H346,2)</f>
        <v>0</v>
      </c>
      <c r="K346" s="211"/>
      <c r="L346" s="212"/>
      <c r="M346" s="213" t="s">
        <v>1</v>
      </c>
      <c r="N346" s="214" t="s">
        <v>38</v>
      </c>
      <c r="O346" s="69"/>
      <c r="P346" s="200">
        <f>O346*H346</f>
        <v>0</v>
      </c>
      <c r="Q346" s="200">
        <v>1.2200000000000001E-2</v>
      </c>
      <c r="R346" s="200">
        <f>Q346*H346</f>
        <v>2.1712950000000002</v>
      </c>
      <c r="S346" s="200">
        <v>0</v>
      </c>
      <c r="T346" s="201">
        <f>S346*H346</f>
        <v>0</v>
      </c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R346" s="202" t="s">
        <v>209</v>
      </c>
      <c r="AT346" s="202" t="s">
        <v>363</v>
      </c>
      <c r="AU346" s="202" t="s">
        <v>157</v>
      </c>
      <c r="AY346" s="14" t="s">
        <v>150</v>
      </c>
      <c r="BE346" s="203">
        <f>IF(N346="základná",J346,0)</f>
        <v>0</v>
      </c>
      <c r="BF346" s="203">
        <f>IF(N346="znížená",J346,0)</f>
        <v>0</v>
      </c>
      <c r="BG346" s="203">
        <f>IF(N346="zákl. prenesená",J346,0)</f>
        <v>0</v>
      </c>
      <c r="BH346" s="203">
        <f>IF(N346="zníž. prenesená",J346,0)</f>
        <v>0</v>
      </c>
      <c r="BI346" s="203">
        <f>IF(N346="nulová",J346,0)</f>
        <v>0</v>
      </c>
      <c r="BJ346" s="14" t="s">
        <v>157</v>
      </c>
      <c r="BK346" s="203">
        <f>ROUND(I346*H346,2)</f>
        <v>0</v>
      </c>
      <c r="BL346" s="14" t="s">
        <v>180</v>
      </c>
      <c r="BM346" s="202" t="s">
        <v>823</v>
      </c>
    </row>
    <row r="347" spans="1:65" s="2" customFormat="1" ht="24.2" customHeight="1">
      <c r="A347" s="31"/>
      <c r="B347" s="32"/>
      <c r="C347" s="190" t="s">
        <v>824</v>
      </c>
      <c r="D347" s="190" t="s">
        <v>152</v>
      </c>
      <c r="E347" s="191" t="s">
        <v>825</v>
      </c>
      <c r="F347" s="192" t="s">
        <v>826</v>
      </c>
      <c r="G347" s="193" t="s">
        <v>510</v>
      </c>
      <c r="H347" s="215"/>
      <c r="I347" s="195"/>
      <c r="J347" s="196">
        <f>ROUND(I347*H347,2)</f>
        <v>0</v>
      </c>
      <c r="K347" s="197"/>
      <c r="L347" s="36"/>
      <c r="M347" s="198" t="s">
        <v>1</v>
      </c>
      <c r="N347" s="199" t="s">
        <v>38</v>
      </c>
      <c r="O347" s="69"/>
      <c r="P347" s="200">
        <f>O347*H347</f>
        <v>0</v>
      </c>
      <c r="Q347" s="200">
        <v>0</v>
      </c>
      <c r="R347" s="200">
        <f>Q347*H347</f>
        <v>0</v>
      </c>
      <c r="S347" s="200">
        <v>0</v>
      </c>
      <c r="T347" s="201">
        <f>S347*H347</f>
        <v>0</v>
      </c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R347" s="202" t="s">
        <v>180</v>
      </c>
      <c r="AT347" s="202" t="s">
        <v>152</v>
      </c>
      <c r="AU347" s="202" t="s">
        <v>157</v>
      </c>
      <c r="AY347" s="14" t="s">
        <v>150</v>
      </c>
      <c r="BE347" s="203">
        <f>IF(N347="základná",J347,0)</f>
        <v>0</v>
      </c>
      <c r="BF347" s="203">
        <f>IF(N347="znížená",J347,0)</f>
        <v>0</v>
      </c>
      <c r="BG347" s="203">
        <f>IF(N347="zákl. prenesená",J347,0)</f>
        <v>0</v>
      </c>
      <c r="BH347" s="203">
        <f>IF(N347="zníž. prenesená",J347,0)</f>
        <v>0</v>
      </c>
      <c r="BI347" s="203">
        <f>IF(N347="nulová",J347,0)</f>
        <v>0</v>
      </c>
      <c r="BJ347" s="14" t="s">
        <v>157</v>
      </c>
      <c r="BK347" s="203">
        <f>ROUND(I347*H347,2)</f>
        <v>0</v>
      </c>
      <c r="BL347" s="14" t="s">
        <v>180</v>
      </c>
      <c r="BM347" s="202" t="s">
        <v>827</v>
      </c>
    </row>
    <row r="348" spans="1:65" s="12" customFormat="1" ht="22.9" customHeight="1">
      <c r="B348" s="174"/>
      <c r="C348" s="175"/>
      <c r="D348" s="176" t="s">
        <v>71</v>
      </c>
      <c r="E348" s="188" t="s">
        <v>828</v>
      </c>
      <c r="F348" s="188" t="s">
        <v>829</v>
      </c>
      <c r="G348" s="175"/>
      <c r="H348" s="175"/>
      <c r="I348" s="178"/>
      <c r="J348" s="189">
        <f>BK348</f>
        <v>0</v>
      </c>
      <c r="K348" s="175"/>
      <c r="L348" s="180"/>
      <c r="M348" s="181"/>
      <c r="N348" s="182"/>
      <c r="O348" s="182"/>
      <c r="P348" s="183">
        <f>SUM(P349:P353)</f>
        <v>0</v>
      </c>
      <c r="Q348" s="182"/>
      <c r="R348" s="183">
        <f>SUM(R349:R353)</f>
        <v>0.77964011999999983</v>
      </c>
      <c r="S348" s="182"/>
      <c r="T348" s="184">
        <f>SUM(T349:T353)</f>
        <v>0</v>
      </c>
      <c r="AR348" s="185" t="s">
        <v>157</v>
      </c>
      <c r="AT348" s="186" t="s">
        <v>71</v>
      </c>
      <c r="AU348" s="186" t="s">
        <v>80</v>
      </c>
      <c r="AY348" s="185" t="s">
        <v>150</v>
      </c>
      <c r="BK348" s="187">
        <f>SUM(BK349:BK353)</f>
        <v>0</v>
      </c>
    </row>
    <row r="349" spans="1:65" s="2" customFormat="1" ht="24.2" customHeight="1">
      <c r="A349" s="31"/>
      <c r="B349" s="32"/>
      <c r="C349" s="190" t="s">
        <v>492</v>
      </c>
      <c r="D349" s="190" t="s">
        <v>152</v>
      </c>
      <c r="E349" s="191" t="s">
        <v>830</v>
      </c>
      <c r="F349" s="192" t="s">
        <v>831</v>
      </c>
      <c r="G349" s="193" t="s">
        <v>198</v>
      </c>
      <c r="H349" s="194">
        <v>33.72</v>
      </c>
      <c r="I349" s="195"/>
      <c r="J349" s="196">
        <f>ROUND(I349*H349,2)</f>
        <v>0</v>
      </c>
      <c r="K349" s="197"/>
      <c r="L349" s="36"/>
      <c r="M349" s="198" t="s">
        <v>1</v>
      </c>
      <c r="N349" s="199" t="s">
        <v>38</v>
      </c>
      <c r="O349" s="69"/>
      <c r="P349" s="200">
        <f>O349*H349</f>
        <v>0</v>
      </c>
      <c r="Q349" s="200">
        <v>3.6749999999999999E-3</v>
      </c>
      <c r="R349" s="200">
        <f>Q349*H349</f>
        <v>0.12392099999999999</v>
      </c>
      <c r="S349" s="200">
        <v>0</v>
      </c>
      <c r="T349" s="201">
        <f>S349*H349</f>
        <v>0</v>
      </c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R349" s="202" t="s">
        <v>180</v>
      </c>
      <c r="AT349" s="202" t="s">
        <v>152</v>
      </c>
      <c r="AU349" s="202" t="s">
        <v>157</v>
      </c>
      <c r="AY349" s="14" t="s">
        <v>150</v>
      </c>
      <c r="BE349" s="203">
        <f>IF(N349="základná",J349,0)</f>
        <v>0</v>
      </c>
      <c r="BF349" s="203">
        <f>IF(N349="znížená",J349,0)</f>
        <v>0</v>
      </c>
      <c r="BG349" s="203">
        <f>IF(N349="zákl. prenesená",J349,0)</f>
        <v>0</v>
      </c>
      <c r="BH349" s="203">
        <f>IF(N349="zníž. prenesená",J349,0)</f>
        <v>0</v>
      </c>
      <c r="BI349" s="203">
        <f>IF(N349="nulová",J349,0)</f>
        <v>0</v>
      </c>
      <c r="BJ349" s="14" t="s">
        <v>157</v>
      </c>
      <c r="BK349" s="203">
        <f>ROUND(I349*H349,2)</f>
        <v>0</v>
      </c>
      <c r="BL349" s="14" t="s">
        <v>180</v>
      </c>
      <c r="BM349" s="202" t="s">
        <v>832</v>
      </c>
    </row>
    <row r="350" spans="1:65" s="2" customFormat="1" ht="24.2" customHeight="1">
      <c r="A350" s="31"/>
      <c r="B350" s="32"/>
      <c r="C350" s="204" t="s">
        <v>833</v>
      </c>
      <c r="D350" s="204" t="s">
        <v>363</v>
      </c>
      <c r="E350" s="205" t="s">
        <v>834</v>
      </c>
      <c r="F350" s="206" t="s">
        <v>835</v>
      </c>
      <c r="G350" s="207" t="s">
        <v>198</v>
      </c>
      <c r="H350" s="208">
        <v>35.405999999999999</v>
      </c>
      <c r="I350" s="209"/>
      <c r="J350" s="210">
        <f>ROUND(I350*H350,2)</f>
        <v>0</v>
      </c>
      <c r="K350" s="211"/>
      <c r="L350" s="212"/>
      <c r="M350" s="213" t="s">
        <v>1</v>
      </c>
      <c r="N350" s="214" t="s">
        <v>38</v>
      </c>
      <c r="O350" s="69"/>
      <c r="P350" s="200">
        <f>O350*H350</f>
        <v>0</v>
      </c>
      <c r="Q350" s="200">
        <v>1.8519999999999998E-2</v>
      </c>
      <c r="R350" s="200">
        <f>Q350*H350</f>
        <v>0.65571911999999988</v>
      </c>
      <c r="S350" s="200">
        <v>0</v>
      </c>
      <c r="T350" s="201">
        <f>S350*H350</f>
        <v>0</v>
      </c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R350" s="202" t="s">
        <v>209</v>
      </c>
      <c r="AT350" s="202" t="s">
        <v>363</v>
      </c>
      <c r="AU350" s="202" t="s">
        <v>157</v>
      </c>
      <c r="AY350" s="14" t="s">
        <v>150</v>
      </c>
      <c r="BE350" s="203">
        <f>IF(N350="základná",J350,0)</f>
        <v>0</v>
      </c>
      <c r="BF350" s="203">
        <f>IF(N350="znížená",J350,0)</f>
        <v>0</v>
      </c>
      <c r="BG350" s="203">
        <f>IF(N350="zákl. prenesená",J350,0)</f>
        <v>0</v>
      </c>
      <c r="BH350" s="203">
        <f>IF(N350="zníž. prenesená",J350,0)</f>
        <v>0</v>
      </c>
      <c r="BI350" s="203">
        <f>IF(N350="nulová",J350,0)</f>
        <v>0</v>
      </c>
      <c r="BJ350" s="14" t="s">
        <v>157</v>
      </c>
      <c r="BK350" s="203">
        <f>ROUND(I350*H350,2)</f>
        <v>0</v>
      </c>
      <c r="BL350" s="14" t="s">
        <v>180</v>
      </c>
      <c r="BM350" s="202" t="s">
        <v>836</v>
      </c>
    </row>
    <row r="351" spans="1:65" s="2" customFormat="1" ht="16.5" customHeight="1">
      <c r="A351" s="31"/>
      <c r="B351" s="32"/>
      <c r="C351" s="204" t="s">
        <v>494</v>
      </c>
      <c r="D351" s="204" t="s">
        <v>363</v>
      </c>
      <c r="E351" s="205" t="s">
        <v>837</v>
      </c>
      <c r="F351" s="206" t="s">
        <v>806</v>
      </c>
      <c r="G351" s="207" t="s">
        <v>501</v>
      </c>
      <c r="H351" s="208">
        <v>16.86</v>
      </c>
      <c r="I351" s="209"/>
      <c r="J351" s="210">
        <f>ROUND(I351*H351,2)</f>
        <v>0</v>
      </c>
      <c r="K351" s="211"/>
      <c r="L351" s="212"/>
      <c r="M351" s="213" t="s">
        <v>1</v>
      </c>
      <c r="N351" s="214" t="s">
        <v>38</v>
      </c>
      <c r="O351" s="69"/>
      <c r="P351" s="200">
        <f>O351*H351</f>
        <v>0</v>
      </c>
      <c r="Q351" s="200">
        <v>0</v>
      </c>
      <c r="R351" s="200">
        <f>Q351*H351</f>
        <v>0</v>
      </c>
      <c r="S351" s="200">
        <v>0</v>
      </c>
      <c r="T351" s="201">
        <f>S351*H351</f>
        <v>0</v>
      </c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R351" s="202" t="s">
        <v>209</v>
      </c>
      <c r="AT351" s="202" t="s">
        <v>363</v>
      </c>
      <c r="AU351" s="202" t="s">
        <v>157</v>
      </c>
      <c r="AY351" s="14" t="s">
        <v>150</v>
      </c>
      <c r="BE351" s="203">
        <f>IF(N351="základná",J351,0)</f>
        <v>0</v>
      </c>
      <c r="BF351" s="203">
        <f>IF(N351="znížená",J351,0)</f>
        <v>0</v>
      </c>
      <c r="BG351" s="203">
        <f>IF(N351="zákl. prenesená",J351,0)</f>
        <v>0</v>
      </c>
      <c r="BH351" s="203">
        <f>IF(N351="zníž. prenesená",J351,0)</f>
        <v>0</v>
      </c>
      <c r="BI351" s="203">
        <f>IF(N351="nulová",J351,0)</f>
        <v>0</v>
      </c>
      <c r="BJ351" s="14" t="s">
        <v>157</v>
      </c>
      <c r="BK351" s="203">
        <f>ROUND(I351*H351,2)</f>
        <v>0</v>
      </c>
      <c r="BL351" s="14" t="s">
        <v>180</v>
      </c>
      <c r="BM351" s="202" t="s">
        <v>838</v>
      </c>
    </row>
    <row r="352" spans="1:65" s="2" customFormat="1" ht="16.5" customHeight="1">
      <c r="A352" s="31"/>
      <c r="B352" s="32"/>
      <c r="C352" s="204" t="s">
        <v>839</v>
      </c>
      <c r="D352" s="204" t="s">
        <v>363</v>
      </c>
      <c r="E352" s="205" t="s">
        <v>840</v>
      </c>
      <c r="F352" s="206" t="s">
        <v>810</v>
      </c>
      <c r="G352" s="207" t="s">
        <v>501</v>
      </c>
      <c r="H352" s="208">
        <v>104.532</v>
      </c>
      <c r="I352" s="209"/>
      <c r="J352" s="210">
        <f>ROUND(I352*H352,2)</f>
        <v>0</v>
      </c>
      <c r="K352" s="211"/>
      <c r="L352" s="212"/>
      <c r="M352" s="213" t="s">
        <v>1</v>
      </c>
      <c r="N352" s="214" t="s">
        <v>38</v>
      </c>
      <c r="O352" s="69"/>
      <c r="P352" s="200">
        <f>O352*H352</f>
        <v>0</v>
      </c>
      <c r="Q352" s="200">
        <v>0</v>
      </c>
      <c r="R352" s="200">
        <f>Q352*H352</f>
        <v>0</v>
      </c>
      <c r="S352" s="200">
        <v>0</v>
      </c>
      <c r="T352" s="201">
        <f>S352*H352</f>
        <v>0</v>
      </c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R352" s="202" t="s">
        <v>209</v>
      </c>
      <c r="AT352" s="202" t="s">
        <v>363</v>
      </c>
      <c r="AU352" s="202" t="s">
        <v>157</v>
      </c>
      <c r="AY352" s="14" t="s">
        <v>150</v>
      </c>
      <c r="BE352" s="203">
        <f>IF(N352="základná",J352,0)</f>
        <v>0</v>
      </c>
      <c r="BF352" s="203">
        <f>IF(N352="znížená",J352,0)</f>
        <v>0</v>
      </c>
      <c r="BG352" s="203">
        <f>IF(N352="zákl. prenesená",J352,0)</f>
        <v>0</v>
      </c>
      <c r="BH352" s="203">
        <f>IF(N352="zníž. prenesená",J352,0)</f>
        <v>0</v>
      </c>
      <c r="BI352" s="203">
        <f>IF(N352="nulová",J352,0)</f>
        <v>0</v>
      </c>
      <c r="BJ352" s="14" t="s">
        <v>157</v>
      </c>
      <c r="BK352" s="203">
        <f>ROUND(I352*H352,2)</f>
        <v>0</v>
      </c>
      <c r="BL352" s="14" t="s">
        <v>180</v>
      </c>
      <c r="BM352" s="202" t="s">
        <v>841</v>
      </c>
    </row>
    <row r="353" spans="1:65" s="2" customFormat="1" ht="24.2" customHeight="1">
      <c r="A353" s="31"/>
      <c r="B353" s="32"/>
      <c r="C353" s="190" t="s">
        <v>497</v>
      </c>
      <c r="D353" s="190" t="s">
        <v>152</v>
      </c>
      <c r="E353" s="191" t="s">
        <v>842</v>
      </c>
      <c r="F353" s="192" t="s">
        <v>843</v>
      </c>
      <c r="G353" s="193" t="s">
        <v>510</v>
      </c>
      <c r="H353" s="215"/>
      <c r="I353" s="195"/>
      <c r="J353" s="196">
        <f>ROUND(I353*H353,2)</f>
        <v>0</v>
      </c>
      <c r="K353" s="197"/>
      <c r="L353" s="36"/>
      <c r="M353" s="198" t="s">
        <v>1</v>
      </c>
      <c r="N353" s="199" t="s">
        <v>38</v>
      </c>
      <c r="O353" s="69"/>
      <c r="P353" s="200">
        <f>O353*H353</f>
        <v>0</v>
      </c>
      <c r="Q353" s="200">
        <v>0</v>
      </c>
      <c r="R353" s="200">
        <f>Q353*H353</f>
        <v>0</v>
      </c>
      <c r="S353" s="200">
        <v>0</v>
      </c>
      <c r="T353" s="201">
        <f>S353*H353</f>
        <v>0</v>
      </c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R353" s="202" t="s">
        <v>180</v>
      </c>
      <c r="AT353" s="202" t="s">
        <v>152</v>
      </c>
      <c r="AU353" s="202" t="s">
        <v>157</v>
      </c>
      <c r="AY353" s="14" t="s">
        <v>150</v>
      </c>
      <c r="BE353" s="203">
        <f>IF(N353="základná",J353,0)</f>
        <v>0</v>
      </c>
      <c r="BF353" s="203">
        <f>IF(N353="znížená",J353,0)</f>
        <v>0</v>
      </c>
      <c r="BG353" s="203">
        <f>IF(N353="zákl. prenesená",J353,0)</f>
        <v>0</v>
      </c>
      <c r="BH353" s="203">
        <f>IF(N353="zníž. prenesená",J353,0)</f>
        <v>0</v>
      </c>
      <c r="BI353" s="203">
        <f>IF(N353="nulová",J353,0)</f>
        <v>0</v>
      </c>
      <c r="BJ353" s="14" t="s">
        <v>157</v>
      </c>
      <c r="BK353" s="203">
        <f>ROUND(I353*H353,2)</f>
        <v>0</v>
      </c>
      <c r="BL353" s="14" t="s">
        <v>180</v>
      </c>
      <c r="BM353" s="202" t="s">
        <v>844</v>
      </c>
    </row>
    <row r="354" spans="1:65" s="12" customFormat="1" ht="22.9" customHeight="1">
      <c r="B354" s="174"/>
      <c r="C354" s="175"/>
      <c r="D354" s="176" t="s">
        <v>71</v>
      </c>
      <c r="E354" s="188" t="s">
        <v>845</v>
      </c>
      <c r="F354" s="188" t="s">
        <v>846</v>
      </c>
      <c r="G354" s="175"/>
      <c r="H354" s="175"/>
      <c r="I354" s="178"/>
      <c r="J354" s="189">
        <f>BK354</f>
        <v>0</v>
      </c>
      <c r="K354" s="175"/>
      <c r="L354" s="180"/>
      <c r="M354" s="181"/>
      <c r="N354" s="182"/>
      <c r="O354" s="182"/>
      <c r="P354" s="183">
        <f>SUM(P355:P360)</f>
        <v>0</v>
      </c>
      <c r="Q354" s="182"/>
      <c r="R354" s="183">
        <f>SUM(R355:R360)</f>
        <v>8.7206315000000006E-2</v>
      </c>
      <c r="S354" s="182"/>
      <c r="T354" s="184">
        <f>SUM(T355:T360)</f>
        <v>0</v>
      </c>
      <c r="AR354" s="185" t="s">
        <v>157</v>
      </c>
      <c r="AT354" s="186" t="s">
        <v>71</v>
      </c>
      <c r="AU354" s="186" t="s">
        <v>80</v>
      </c>
      <c r="AY354" s="185" t="s">
        <v>150</v>
      </c>
      <c r="BK354" s="187">
        <f>SUM(BK355:BK360)</f>
        <v>0</v>
      </c>
    </row>
    <row r="355" spans="1:65" s="2" customFormat="1" ht="24.2" customHeight="1">
      <c r="A355" s="31"/>
      <c r="B355" s="32"/>
      <c r="C355" s="190" t="s">
        <v>847</v>
      </c>
      <c r="D355" s="190" t="s">
        <v>152</v>
      </c>
      <c r="E355" s="191" t="s">
        <v>848</v>
      </c>
      <c r="F355" s="192" t="s">
        <v>849</v>
      </c>
      <c r="G355" s="193" t="s">
        <v>198</v>
      </c>
      <c r="H355" s="194">
        <v>28.96</v>
      </c>
      <c r="I355" s="195"/>
      <c r="J355" s="196">
        <f t="shared" ref="J355:J360" si="120">ROUND(I355*H355,2)</f>
        <v>0</v>
      </c>
      <c r="K355" s="197"/>
      <c r="L355" s="36"/>
      <c r="M355" s="198" t="s">
        <v>1</v>
      </c>
      <c r="N355" s="199" t="s">
        <v>38</v>
      </c>
      <c r="O355" s="69"/>
      <c r="P355" s="200">
        <f t="shared" ref="P355:P360" si="121">O355*H355</f>
        <v>0</v>
      </c>
      <c r="Q355" s="200">
        <v>1.6184000000000001E-4</v>
      </c>
      <c r="R355" s="200">
        <f t="shared" ref="R355:R360" si="122">Q355*H355</f>
        <v>4.6868864000000005E-3</v>
      </c>
      <c r="S355" s="200">
        <v>0</v>
      </c>
      <c r="T355" s="201">
        <f t="shared" ref="T355:T360" si="123">S355*H355</f>
        <v>0</v>
      </c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R355" s="202" t="s">
        <v>180</v>
      </c>
      <c r="AT355" s="202" t="s">
        <v>152</v>
      </c>
      <c r="AU355" s="202" t="s">
        <v>157</v>
      </c>
      <c r="AY355" s="14" t="s">
        <v>150</v>
      </c>
      <c r="BE355" s="203">
        <f t="shared" ref="BE355:BE360" si="124">IF(N355="základná",J355,0)</f>
        <v>0</v>
      </c>
      <c r="BF355" s="203">
        <f t="shared" ref="BF355:BF360" si="125">IF(N355="znížená",J355,0)</f>
        <v>0</v>
      </c>
      <c r="BG355" s="203">
        <f t="shared" ref="BG355:BG360" si="126">IF(N355="zákl. prenesená",J355,0)</f>
        <v>0</v>
      </c>
      <c r="BH355" s="203">
        <f t="shared" ref="BH355:BH360" si="127">IF(N355="zníž. prenesená",J355,0)</f>
        <v>0</v>
      </c>
      <c r="BI355" s="203">
        <f t="shared" ref="BI355:BI360" si="128">IF(N355="nulová",J355,0)</f>
        <v>0</v>
      </c>
      <c r="BJ355" s="14" t="s">
        <v>157</v>
      </c>
      <c r="BK355" s="203">
        <f t="shared" ref="BK355:BK360" si="129">ROUND(I355*H355,2)</f>
        <v>0</v>
      </c>
      <c r="BL355" s="14" t="s">
        <v>180</v>
      </c>
      <c r="BM355" s="202" t="s">
        <v>850</v>
      </c>
    </row>
    <row r="356" spans="1:65" s="2" customFormat="1" ht="33" customHeight="1">
      <c r="A356" s="31"/>
      <c r="B356" s="32"/>
      <c r="C356" s="190" t="s">
        <v>502</v>
      </c>
      <c r="D356" s="190" t="s">
        <v>152</v>
      </c>
      <c r="E356" s="191" t="s">
        <v>851</v>
      </c>
      <c r="F356" s="192" t="s">
        <v>852</v>
      </c>
      <c r="G356" s="193" t="s">
        <v>198</v>
      </c>
      <c r="H356" s="194">
        <v>28.96</v>
      </c>
      <c r="I356" s="195"/>
      <c r="J356" s="196">
        <f t="shared" si="120"/>
        <v>0</v>
      </c>
      <c r="K356" s="197"/>
      <c r="L356" s="36"/>
      <c r="M356" s="198" t="s">
        <v>1</v>
      </c>
      <c r="N356" s="199" t="s">
        <v>38</v>
      </c>
      <c r="O356" s="69"/>
      <c r="P356" s="200">
        <f t="shared" si="121"/>
        <v>0</v>
      </c>
      <c r="Q356" s="200">
        <v>2.4252E-4</v>
      </c>
      <c r="R356" s="200">
        <f t="shared" si="122"/>
        <v>7.0233792000000007E-3</v>
      </c>
      <c r="S356" s="200">
        <v>0</v>
      </c>
      <c r="T356" s="201">
        <f t="shared" si="123"/>
        <v>0</v>
      </c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R356" s="202" t="s">
        <v>180</v>
      </c>
      <c r="AT356" s="202" t="s">
        <v>152</v>
      </c>
      <c r="AU356" s="202" t="s">
        <v>157</v>
      </c>
      <c r="AY356" s="14" t="s">
        <v>150</v>
      </c>
      <c r="BE356" s="203">
        <f t="shared" si="124"/>
        <v>0</v>
      </c>
      <c r="BF356" s="203">
        <f t="shared" si="125"/>
        <v>0</v>
      </c>
      <c r="BG356" s="203">
        <f t="shared" si="126"/>
        <v>0</v>
      </c>
      <c r="BH356" s="203">
        <f t="shared" si="127"/>
        <v>0</v>
      </c>
      <c r="BI356" s="203">
        <f t="shared" si="128"/>
        <v>0</v>
      </c>
      <c r="BJ356" s="14" t="s">
        <v>157</v>
      </c>
      <c r="BK356" s="203">
        <f t="shared" si="129"/>
        <v>0</v>
      </c>
      <c r="BL356" s="14" t="s">
        <v>180</v>
      </c>
      <c r="BM356" s="202" t="s">
        <v>853</v>
      </c>
    </row>
    <row r="357" spans="1:65" s="2" customFormat="1" ht="24.2" customHeight="1">
      <c r="A357" s="31"/>
      <c r="B357" s="32"/>
      <c r="C357" s="190" t="s">
        <v>854</v>
      </c>
      <c r="D357" s="190" t="s">
        <v>152</v>
      </c>
      <c r="E357" s="191" t="s">
        <v>855</v>
      </c>
      <c r="F357" s="192" t="s">
        <v>856</v>
      </c>
      <c r="G357" s="193" t="s">
        <v>198</v>
      </c>
      <c r="H357" s="194">
        <v>28.96</v>
      </c>
      <c r="I357" s="195"/>
      <c r="J357" s="196">
        <f t="shared" si="120"/>
        <v>0</v>
      </c>
      <c r="K357" s="197"/>
      <c r="L357" s="36"/>
      <c r="M357" s="198" t="s">
        <v>1</v>
      </c>
      <c r="N357" s="199" t="s">
        <v>38</v>
      </c>
      <c r="O357" s="69"/>
      <c r="P357" s="200">
        <f t="shared" si="121"/>
        <v>0</v>
      </c>
      <c r="Q357" s="200">
        <v>8.1340000000000004E-5</v>
      </c>
      <c r="R357" s="200">
        <f t="shared" si="122"/>
        <v>2.3556064000000002E-3</v>
      </c>
      <c r="S357" s="200">
        <v>0</v>
      </c>
      <c r="T357" s="201">
        <f t="shared" si="123"/>
        <v>0</v>
      </c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R357" s="202" t="s">
        <v>180</v>
      </c>
      <c r="AT357" s="202" t="s">
        <v>152</v>
      </c>
      <c r="AU357" s="202" t="s">
        <v>157</v>
      </c>
      <c r="AY357" s="14" t="s">
        <v>150</v>
      </c>
      <c r="BE357" s="203">
        <f t="shared" si="124"/>
        <v>0</v>
      </c>
      <c r="BF357" s="203">
        <f t="shared" si="125"/>
        <v>0</v>
      </c>
      <c r="BG357" s="203">
        <f t="shared" si="126"/>
        <v>0</v>
      </c>
      <c r="BH357" s="203">
        <f t="shared" si="127"/>
        <v>0</v>
      </c>
      <c r="BI357" s="203">
        <f t="shared" si="128"/>
        <v>0</v>
      </c>
      <c r="BJ357" s="14" t="s">
        <v>157</v>
      </c>
      <c r="BK357" s="203">
        <f t="shared" si="129"/>
        <v>0</v>
      </c>
      <c r="BL357" s="14" t="s">
        <v>180</v>
      </c>
      <c r="BM357" s="202" t="s">
        <v>857</v>
      </c>
    </row>
    <row r="358" spans="1:65" s="2" customFormat="1" ht="24.2" customHeight="1">
      <c r="A358" s="31"/>
      <c r="B358" s="32"/>
      <c r="C358" s="190" t="s">
        <v>505</v>
      </c>
      <c r="D358" s="190" t="s">
        <v>152</v>
      </c>
      <c r="E358" s="191" t="s">
        <v>858</v>
      </c>
      <c r="F358" s="192" t="s">
        <v>859</v>
      </c>
      <c r="G358" s="193" t="s">
        <v>198</v>
      </c>
      <c r="H358" s="194">
        <v>126.5</v>
      </c>
      <c r="I358" s="195"/>
      <c r="J358" s="196">
        <f t="shared" si="120"/>
        <v>0</v>
      </c>
      <c r="K358" s="197"/>
      <c r="L358" s="36"/>
      <c r="M358" s="198" t="s">
        <v>1</v>
      </c>
      <c r="N358" s="199" t="s">
        <v>38</v>
      </c>
      <c r="O358" s="69"/>
      <c r="P358" s="200">
        <f t="shared" si="121"/>
        <v>0</v>
      </c>
      <c r="Q358" s="200">
        <v>5.5022000000000003E-4</v>
      </c>
      <c r="R358" s="200">
        <f t="shared" si="122"/>
        <v>6.9602830000000004E-2</v>
      </c>
      <c r="S358" s="200">
        <v>0</v>
      </c>
      <c r="T358" s="201">
        <f t="shared" si="123"/>
        <v>0</v>
      </c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R358" s="202" t="s">
        <v>180</v>
      </c>
      <c r="AT358" s="202" t="s">
        <v>152</v>
      </c>
      <c r="AU358" s="202" t="s">
        <v>157</v>
      </c>
      <c r="AY358" s="14" t="s">
        <v>150</v>
      </c>
      <c r="BE358" s="203">
        <f t="shared" si="124"/>
        <v>0</v>
      </c>
      <c r="BF358" s="203">
        <f t="shared" si="125"/>
        <v>0</v>
      </c>
      <c r="BG358" s="203">
        <f t="shared" si="126"/>
        <v>0</v>
      </c>
      <c r="BH358" s="203">
        <f t="shared" si="127"/>
        <v>0</v>
      </c>
      <c r="BI358" s="203">
        <f t="shared" si="128"/>
        <v>0</v>
      </c>
      <c r="BJ358" s="14" t="s">
        <v>157</v>
      </c>
      <c r="BK358" s="203">
        <f t="shared" si="129"/>
        <v>0</v>
      </c>
      <c r="BL358" s="14" t="s">
        <v>180</v>
      </c>
      <c r="BM358" s="202" t="s">
        <v>860</v>
      </c>
    </row>
    <row r="359" spans="1:65" s="2" customFormat="1" ht="33" customHeight="1">
      <c r="A359" s="31"/>
      <c r="B359" s="32"/>
      <c r="C359" s="190" t="s">
        <v>861</v>
      </c>
      <c r="D359" s="190" t="s">
        <v>152</v>
      </c>
      <c r="E359" s="191" t="s">
        <v>862</v>
      </c>
      <c r="F359" s="192" t="s">
        <v>863</v>
      </c>
      <c r="G359" s="193" t="s">
        <v>198</v>
      </c>
      <c r="H359" s="194">
        <v>10.5</v>
      </c>
      <c r="I359" s="195"/>
      <c r="J359" s="196">
        <f t="shared" si="120"/>
        <v>0</v>
      </c>
      <c r="K359" s="197"/>
      <c r="L359" s="36"/>
      <c r="M359" s="198" t="s">
        <v>1</v>
      </c>
      <c r="N359" s="199" t="s">
        <v>38</v>
      </c>
      <c r="O359" s="69"/>
      <c r="P359" s="200">
        <f t="shared" si="121"/>
        <v>0</v>
      </c>
      <c r="Q359" s="200">
        <v>3.3333000000000001E-4</v>
      </c>
      <c r="R359" s="200">
        <f t="shared" si="122"/>
        <v>3.4999650000000003E-3</v>
      </c>
      <c r="S359" s="200">
        <v>0</v>
      </c>
      <c r="T359" s="201">
        <f t="shared" si="123"/>
        <v>0</v>
      </c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R359" s="202" t="s">
        <v>180</v>
      </c>
      <c r="AT359" s="202" t="s">
        <v>152</v>
      </c>
      <c r="AU359" s="202" t="s">
        <v>157</v>
      </c>
      <c r="AY359" s="14" t="s">
        <v>150</v>
      </c>
      <c r="BE359" s="203">
        <f t="shared" si="124"/>
        <v>0</v>
      </c>
      <c r="BF359" s="203">
        <f t="shared" si="125"/>
        <v>0</v>
      </c>
      <c r="BG359" s="203">
        <f t="shared" si="126"/>
        <v>0</v>
      </c>
      <c r="BH359" s="203">
        <f t="shared" si="127"/>
        <v>0</v>
      </c>
      <c r="BI359" s="203">
        <f t="shared" si="128"/>
        <v>0</v>
      </c>
      <c r="BJ359" s="14" t="s">
        <v>157</v>
      </c>
      <c r="BK359" s="203">
        <f t="shared" si="129"/>
        <v>0</v>
      </c>
      <c r="BL359" s="14" t="s">
        <v>180</v>
      </c>
      <c r="BM359" s="202" t="s">
        <v>864</v>
      </c>
    </row>
    <row r="360" spans="1:65" s="2" customFormat="1" ht="24.2" customHeight="1">
      <c r="A360" s="31"/>
      <c r="B360" s="32"/>
      <c r="C360" s="190" t="s">
        <v>507</v>
      </c>
      <c r="D360" s="190" t="s">
        <v>152</v>
      </c>
      <c r="E360" s="191" t="s">
        <v>865</v>
      </c>
      <c r="F360" s="192" t="s">
        <v>866</v>
      </c>
      <c r="G360" s="193" t="s">
        <v>198</v>
      </c>
      <c r="H360" s="194">
        <v>28.96</v>
      </c>
      <c r="I360" s="195"/>
      <c r="J360" s="196">
        <f t="shared" si="120"/>
        <v>0</v>
      </c>
      <c r="K360" s="197"/>
      <c r="L360" s="36"/>
      <c r="M360" s="198" t="s">
        <v>1</v>
      </c>
      <c r="N360" s="199" t="s">
        <v>38</v>
      </c>
      <c r="O360" s="69"/>
      <c r="P360" s="200">
        <f t="shared" si="121"/>
        <v>0</v>
      </c>
      <c r="Q360" s="200">
        <v>1.3E-6</v>
      </c>
      <c r="R360" s="200">
        <f t="shared" si="122"/>
        <v>3.7648000000000003E-5</v>
      </c>
      <c r="S360" s="200">
        <v>0</v>
      </c>
      <c r="T360" s="201">
        <f t="shared" si="123"/>
        <v>0</v>
      </c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R360" s="202" t="s">
        <v>180</v>
      </c>
      <c r="AT360" s="202" t="s">
        <v>152</v>
      </c>
      <c r="AU360" s="202" t="s">
        <v>157</v>
      </c>
      <c r="AY360" s="14" t="s">
        <v>150</v>
      </c>
      <c r="BE360" s="203">
        <f t="shared" si="124"/>
        <v>0</v>
      </c>
      <c r="BF360" s="203">
        <f t="shared" si="125"/>
        <v>0</v>
      </c>
      <c r="BG360" s="203">
        <f t="shared" si="126"/>
        <v>0</v>
      </c>
      <c r="BH360" s="203">
        <f t="shared" si="127"/>
        <v>0</v>
      </c>
      <c r="BI360" s="203">
        <f t="shared" si="128"/>
        <v>0</v>
      </c>
      <c r="BJ360" s="14" t="s">
        <v>157</v>
      </c>
      <c r="BK360" s="203">
        <f t="shared" si="129"/>
        <v>0</v>
      </c>
      <c r="BL360" s="14" t="s">
        <v>180</v>
      </c>
      <c r="BM360" s="202" t="s">
        <v>867</v>
      </c>
    </row>
    <row r="361" spans="1:65" s="12" customFormat="1" ht="22.9" customHeight="1">
      <c r="B361" s="174"/>
      <c r="C361" s="175"/>
      <c r="D361" s="176" t="s">
        <v>71</v>
      </c>
      <c r="E361" s="188" t="s">
        <v>868</v>
      </c>
      <c r="F361" s="188" t="s">
        <v>869</v>
      </c>
      <c r="G361" s="175"/>
      <c r="H361" s="175"/>
      <c r="I361" s="178"/>
      <c r="J361" s="189">
        <f>BK361</f>
        <v>0</v>
      </c>
      <c r="K361" s="175"/>
      <c r="L361" s="180"/>
      <c r="M361" s="181"/>
      <c r="N361" s="182"/>
      <c r="O361" s="182"/>
      <c r="P361" s="183">
        <f>SUM(P362:P366)</f>
        <v>0</v>
      </c>
      <c r="Q361" s="182"/>
      <c r="R361" s="183">
        <f>SUM(R362:R366)</f>
        <v>0.17484808239999999</v>
      </c>
      <c r="S361" s="182"/>
      <c r="T361" s="184">
        <f>SUM(T362:T366)</f>
        <v>0</v>
      </c>
      <c r="AR361" s="185" t="s">
        <v>157</v>
      </c>
      <c r="AT361" s="186" t="s">
        <v>71</v>
      </c>
      <c r="AU361" s="186" t="s">
        <v>80</v>
      </c>
      <c r="AY361" s="185" t="s">
        <v>150</v>
      </c>
      <c r="BK361" s="187">
        <f>SUM(BK362:BK366)</f>
        <v>0</v>
      </c>
    </row>
    <row r="362" spans="1:65" s="2" customFormat="1" ht="24.2" customHeight="1">
      <c r="A362" s="31"/>
      <c r="B362" s="32"/>
      <c r="C362" s="190" t="s">
        <v>870</v>
      </c>
      <c r="D362" s="190" t="s">
        <v>152</v>
      </c>
      <c r="E362" s="191" t="s">
        <v>871</v>
      </c>
      <c r="F362" s="192" t="s">
        <v>872</v>
      </c>
      <c r="G362" s="193" t="s">
        <v>198</v>
      </c>
      <c r="H362" s="194">
        <v>44.795999999999999</v>
      </c>
      <c r="I362" s="195"/>
      <c r="J362" s="196">
        <f>ROUND(I362*H362,2)</f>
        <v>0</v>
      </c>
      <c r="K362" s="197"/>
      <c r="L362" s="36"/>
      <c r="M362" s="198" t="s">
        <v>1</v>
      </c>
      <c r="N362" s="199" t="s">
        <v>38</v>
      </c>
      <c r="O362" s="69"/>
      <c r="P362" s="200">
        <f>O362*H362</f>
        <v>0</v>
      </c>
      <c r="Q362" s="200">
        <v>1.2750000000000001E-4</v>
      </c>
      <c r="R362" s="200">
        <f>Q362*H362</f>
        <v>5.7114900000000005E-3</v>
      </c>
      <c r="S362" s="200">
        <v>0</v>
      </c>
      <c r="T362" s="201">
        <f>S362*H362</f>
        <v>0</v>
      </c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R362" s="202" t="s">
        <v>180</v>
      </c>
      <c r="AT362" s="202" t="s">
        <v>152</v>
      </c>
      <c r="AU362" s="202" t="s">
        <v>157</v>
      </c>
      <c r="AY362" s="14" t="s">
        <v>150</v>
      </c>
      <c r="BE362" s="203">
        <f>IF(N362="základná",J362,0)</f>
        <v>0</v>
      </c>
      <c r="BF362" s="203">
        <f>IF(N362="znížená",J362,0)</f>
        <v>0</v>
      </c>
      <c r="BG362" s="203">
        <f>IF(N362="zákl. prenesená",J362,0)</f>
        <v>0</v>
      </c>
      <c r="BH362" s="203">
        <f>IF(N362="zníž. prenesená",J362,0)</f>
        <v>0</v>
      </c>
      <c r="BI362" s="203">
        <f>IF(N362="nulová",J362,0)</f>
        <v>0</v>
      </c>
      <c r="BJ362" s="14" t="s">
        <v>157</v>
      </c>
      <c r="BK362" s="203">
        <f>ROUND(I362*H362,2)</f>
        <v>0</v>
      </c>
      <c r="BL362" s="14" t="s">
        <v>180</v>
      </c>
      <c r="BM362" s="202" t="s">
        <v>873</v>
      </c>
    </row>
    <row r="363" spans="1:65" s="2" customFormat="1" ht="24.2" customHeight="1">
      <c r="A363" s="31"/>
      <c r="B363" s="32"/>
      <c r="C363" s="190" t="s">
        <v>511</v>
      </c>
      <c r="D363" s="190" t="s">
        <v>152</v>
      </c>
      <c r="E363" s="191" t="s">
        <v>874</v>
      </c>
      <c r="F363" s="192" t="s">
        <v>875</v>
      </c>
      <c r="G363" s="193" t="s">
        <v>198</v>
      </c>
      <c r="H363" s="194">
        <v>495.02</v>
      </c>
      <c r="I363" s="195"/>
      <c r="J363" s="196">
        <f>ROUND(I363*H363,2)</f>
        <v>0</v>
      </c>
      <c r="K363" s="197"/>
      <c r="L363" s="36"/>
      <c r="M363" s="198" t="s">
        <v>1</v>
      </c>
      <c r="N363" s="199" t="s">
        <v>38</v>
      </c>
      <c r="O363" s="69"/>
      <c r="P363" s="200">
        <f>O363*H363</f>
        <v>0</v>
      </c>
      <c r="Q363" s="200">
        <v>1.1948E-4</v>
      </c>
      <c r="R363" s="200">
        <f>Q363*H363</f>
        <v>5.9144989599999996E-2</v>
      </c>
      <c r="S363" s="200">
        <v>0</v>
      </c>
      <c r="T363" s="201">
        <f>S363*H363</f>
        <v>0</v>
      </c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R363" s="202" t="s">
        <v>180</v>
      </c>
      <c r="AT363" s="202" t="s">
        <v>152</v>
      </c>
      <c r="AU363" s="202" t="s">
        <v>157</v>
      </c>
      <c r="AY363" s="14" t="s">
        <v>150</v>
      </c>
      <c r="BE363" s="203">
        <f>IF(N363="základná",J363,0)</f>
        <v>0</v>
      </c>
      <c r="BF363" s="203">
        <f>IF(N363="znížená",J363,0)</f>
        <v>0</v>
      </c>
      <c r="BG363" s="203">
        <f>IF(N363="zákl. prenesená",J363,0)</f>
        <v>0</v>
      </c>
      <c r="BH363" s="203">
        <f>IF(N363="zníž. prenesená",J363,0)</f>
        <v>0</v>
      </c>
      <c r="BI363" s="203">
        <f>IF(N363="nulová",J363,0)</f>
        <v>0</v>
      </c>
      <c r="BJ363" s="14" t="s">
        <v>157</v>
      </c>
      <c r="BK363" s="203">
        <f>ROUND(I363*H363,2)</f>
        <v>0</v>
      </c>
      <c r="BL363" s="14" t="s">
        <v>180</v>
      </c>
      <c r="BM363" s="202" t="s">
        <v>876</v>
      </c>
    </row>
    <row r="364" spans="1:65" s="2" customFormat="1" ht="24.2" customHeight="1">
      <c r="A364" s="31"/>
      <c r="B364" s="32"/>
      <c r="C364" s="190" t="s">
        <v>877</v>
      </c>
      <c r="D364" s="190" t="s">
        <v>152</v>
      </c>
      <c r="E364" s="191" t="s">
        <v>878</v>
      </c>
      <c r="F364" s="192" t="s">
        <v>879</v>
      </c>
      <c r="G364" s="193" t="s">
        <v>198</v>
      </c>
      <c r="H364" s="194">
        <v>271.89</v>
      </c>
      <c r="I364" s="195"/>
      <c r="J364" s="196">
        <f>ROUND(I364*H364,2)</f>
        <v>0</v>
      </c>
      <c r="K364" s="197"/>
      <c r="L364" s="36"/>
      <c r="M364" s="198" t="s">
        <v>1</v>
      </c>
      <c r="N364" s="199" t="s">
        <v>38</v>
      </c>
      <c r="O364" s="69"/>
      <c r="P364" s="200">
        <f>O364*H364</f>
        <v>0</v>
      </c>
      <c r="Q364" s="200">
        <v>3.2200000000000002E-4</v>
      </c>
      <c r="R364" s="200">
        <f>Q364*H364</f>
        <v>8.7548580000000001E-2</v>
      </c>
      <c r="S364" s="200">
        <v>0</v>
      </c>
      <c r="T364" s="201">
        <f>S364*H364</f>
        <v>0</v>
      </c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R364" s="202" t="s">
        <v>180</v>
      </c>
      <c r="AT364" s="202" t="s">
        <v>152</v>
      </c>
      <c r="AU364" s="202" t="s">
        <v>157</v>
      </c>
      <c r="AY364" s="14" t="s">
        <v>150</v>
      </c>
      <c r="BE364" s="203">
        <f>IF(N364="základná",J364,0)</f>
        <v>0</v>
      </c>
      <c r="BF364" s="203">
        <f>IF(N364="znížená",J364,0)</f>
        <v>0</v>
      </c>
      <c r="BG364" s="203">
        <f>IF(N364="zákl. prenesená",J364,0)</f>
        <v>0</v>
      </c>
      <c r="BH364" s="203">
        <f>IF(N364="zníž. prenesená",J364,0)</f>
        <v>0</v>
      </c>
      <c r="BI364" s="203">
        <f>IF(N364="nulová",J364,0)</f>
        <v>0</v>
      </c>
      <c r="BJ364" s="14" t="s">
        <v>157</v>
      </c>
      <c r="BK364" s="203">
        <f>ROUND(I364*H364,2)</f>
        <v>0</v>
      </c>
      <c r="BL364" s="14" t="s">
        <v>180</v>
      </c>
      <c r="BM364" s="202" t="s">
        <v>880</v>
      </c>
    </row>
    <row r="365" spans="1:65" s="2" customFormat="1" ht="37.9" customHeight="1">
      <c r="A365" s="31"/>
      <c r="B365" s="32"/>
      <c r="C365" s="190" t="s">
        <v>517</v>
      </c>
      <c r="D365" s="190" t="s">
        <v>152</v>
      </c>
      <c r="E365" s="191" t="s">
        <v>881</v>
      </c>
      <c r="F365" s="192" t="s">
        <v>882</v>
      </c>
      <c r="G365" s="193" t="s">
        <v>198</v>
      </c>
      <c r="H365" s="194">
        <v>44.795999999999999</v>
      </c>
      <c r="I365" s="195"/>
      <c r="J365" s="196">
        <f>ROUND(I365*H365,2)</f>
        <v>0</v>
      </c>
      <c r="K365" s="197"/>
      <c r="L365" s="36"/>
      <c r="M365" s="198" t="s">
        <v>1</v>
      </c>
      <c r="N365" s="199" t="s">
        <v>38</v>
      </c>
      <c r="O365" s="69"/>
      <c r="P365" s="200">
        <f>O365*H365</f>
        <v>0</v>
      </c>
      <c r="Q365" s="200">
        <v>3.3930000000000001E-4</v>
      </c>
      <c r="R365" s="200">
        <f>Q365*H365</f>
        <v>1.51992828E-2</v>
      </c>
      <c r="S365" s="200">
        <v>0</v>
      </c>
      <c r="T365" s="201">
        <f>S365*H365</f>
        <v>0</v>
      </c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R365" s="202" t="s">
        <v>180</v>
      </c>
      <c r="AT365" s="202" t="s">
        <v>152</v>
      </c>
      <c r="AU365" s="202" t="s">
        <v>157</v>
      </c>
      <c r="AY365" s="14" t="s">
        <v>150</v>
      </c>
      <c r="BE365" s="203">
        <f>IF(N365="základná",J365,0)</f>
        <v>0</v>
      </c>
      <c r="BF365" s="203">
        <f>IF(N365="znížená",J365,0)</f>
        <v>0</v>
      </c>
      <c r="BG365" s="203">
        <f>IF(N365="zákl. prenesená",J365,0)</f>
        <v>0</v>
      </c>
      <c r="BH365" s="203">
        <f>IF(N365="zníž. prenesená",J365,0)</f>
        <v>0</v>
      </c>
      <c r="BI365" s="203">
        <f>IF(N365="nulová",J365,0)</f>
        <v>0</v>
      </c>
      <c r="BJ365" s="14" t="s">
        <v>157</v>
      </c>
      <c r="BK365" s="203">
        <f>ROUND(I365*H365,2)</f>
        <v>0</v>
      </c>
      <c r="BL365" s="14" t="s">
        <v>180</v>
      </c>
      <c r="BM365" s="202" t="s">
        <v>883</v>
      </c>
    </row>
    <row r="366" spans="1:65" s="2" customFormat="1" ht="24.2" customHeight="1">
      <c r="A366" s="31"/>
      <c r="B366" s="32"/>
      <c r="C366" s="190" t="s">
        <v>884</v>
      </c>
      <c r="D366" s="190" t="s">
        <v>152</v>
      </c>
      <c r="E366" s="191" t="s">
        <v>885</v>
      </c>
      <c r="F366" s="192" t="s">
        <v>886</v>
      </c>
      <c r="G366" s="193" t="s">
        <v>370</v>
      </c>
      <c r="H366" s="194">
        <v>21</v>
      </c>
      <c r="I366" s="195"/>
      <c r="J366" s="196">
        <f>ROUND(I366*H366,2)</f>
        <v>0</v>
      </c>
      <c r="K366" s="197"/>
      <c r="L366" s="36"/>
      <c r="M366" s="198" t="s">
        <v>1</v>
      </c>
      <c r="N366" s="199" t="s">
        <v>38</v>
      </c>
      <c r="O366" s="69"/>
      <c r="P366" s="200">
        <f>O366*H366</f>
        <v>0</v>
      </c>
      <c r="Q366" s="200">
        <v>3.4494000000000001E-4</v>
      </c>
      <c r="R366" s="200">
        <f>Q366*H366</f>
        <v>7.2437400000000002E-3</v>
      </c>
      <c r="S366" s="200">
        <v>0</v>
      </c>
      <c r="T366" s="201">
        <f>S366*H366</f>
        <v>0</v>
      </c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R366" s="202" t="s">
        <v>180</v>
      </c>
      <c r="AT366" s="202" t="s">
        <v>152</v>
      </c>
      <c r="AU366" s="202" t="s">
        <v>157</v>
      </c>
      <c r="AY366" s="14" t="s">
        <v>150</v>
      </c>
      <c r="BE366" s="203">
        <f>IF(N366="základná",J366,0)</f>
        <v>0</v>
      </c>
      <c r="BF366" s="203">
        <f>IF(N366="znížená",J366,0)</f>
        <v>0</v>
      </c>
      <c r="BG366" s="203">
        <f>IF(N366="zákl. prenesená",J366,0)</f>
        <v>0</v>
      </c>
      <c r="BH366" s="203">
        <f>IF(N366="zníž. prenesená",J366,0)</f>
        <v>0</v>
      </c>
      <c r="BI366" s="203">
        <f>IF(N366="nulová",J366,0)</f>
        <v>0</v>
      </c>
      <c r="BJ366" s="14" t="s">
        <v>157</v>
      </c>
      <c r="BK366" s="203">
        <f>ROUND(I366*H366,2)</f>
        <v>0</v>
      </c>
      <c r="BL366" s="14" t="s">
        <v>180</v>
      </c>
      <c r="BM366" s="202" t="s">
        <v>887</v>
      </c>
    </row>
    <row r="367" spans="1:65" s="12" customFormat="1" ht="22.9" customHeight="1">
      <c r="B367" s="174"/>
      <c r="C367" s="175"/>
      <c r="D367" s="176" t="s">
        <v>71</v>
      </c>
      <c r="E367" s="188" t="s">
        <v>888</v>
      </c>
      <c r="F367" s="188" t="s">
        <v>889</v>
      </c>
      <c r="G367" s="175"/>
      <c r="H367" s="175"/>
      <c r="I367" s="178"/>
      <c r="J367" s="189">
        <f>BK367</f>
        <v>0</v>
      </c>
      <c r="K367" s="175"/>
      <c r="L367" s="180"/>
      <c r="M367" s="181"/>
      <c r="N367" s="182"/>
      <c r="O367" s="182"/>
      <c r="P367" s="183">
        <f>SUM(P368:P369)</f>
        <v>0</v>
      </c>
      <c r="Q367" s="182"/>
      <c r="R367" s="183">
        <f>SUM(R368:R369)</f>
        <v>0.15117120000000001</v>
      </c>
      <c r="S367" s="182"/>
      <c r="T367" s="184">
        <f>SUM(T368:T369)</f>
        <v>0.14480000000000001</v>
      </c>
      <c r="AR367" s="185" t="s">
        <v>157</v>
      </c>
      <c r="AT367" s="186" t="s">
        <v>71</v>
      </c>
      <c r="AU367" s="186" t="s">
        <v>80</v>
      </c>
      <c r="AY367" s="185" t="s">
        <v>150</v>
      </c>
      <c r="BK367" s="187">
        <f>SUM(BK368:BK369)</f>
        <v>0</v>
      </c>
    </row>
    <row r="368" spans="1:65" s="2" customFormat="1" ht="24.2" customHeight="1">
      <c r="A368" s="31"/>
      <c r="B368" s="32"/>
      <c r="C368" s="190" t="s">
        <v>520</v>
      </c>
      <c r="D368" s="190" t="s">
        <v>152</v>
      </c>
      <c r="E368" s="191" t="s">
        <v>890</v>
      </c>
      <c r="F368" s="192" t="s">
        <v>891</v>
      </c>
      <c r="G368" s="193" t="s">
        <v>198</v>
      </c>
      <c r="H368" s="194">
        <v>14.48</v>
      </c>
      <c r="I368" s="195"/>
      <c r="J368" s="196">
        <f>ROUND(I368*H368,2)</f>
        <v>0</v>
      </c>
      <c r="K368" s="197"/>
      <c r="L368" s="36"/>
      <c r="M368" s="198" t="s">
        <v>1</v>
      </c>
      <c r="N368" s="199" t="s">
        <v>38</v>
      </c>
      <c r="O368" s="69"/>
      <c r="P368" s="200">
        <f>O368*H368</f>
        <v>0</v>
      </c>
      <c r="Q368" s="200">
        <v>0</v>
      </c>
      <c r="R368" s="200">
        <f>Q368*H368</f>
        <v>0</v>
      </c>
      <c r="S368" s="200">
        <v>0.01</v>
      </c>
      <c r="T368" s="201">
        <f>S368*H368</f>
        <v>0.14480000000000001</v>
      </c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R368" s="202" t="s">
        <v>180</v>
      </c>
      <c r="AT368" s="202" t="s">
        <v>152</v>
      </c>
      <c r="AU368" s="202" t="s">
        <v>157</v>
      </c>
      <c r="AY368" s="14" t="s">
        <v>150</v>
      </c>
      <c r="BE368" s="203">
        <f>IF(N368="základná",J368,0)</f>
        <v>0</v>
      </c>
      <c r="BF368" s="203">
        <f>IF(N368="znížená",J368,0)</f>
        <v>0</v>
      </c>
      <c r="BG368" s="203">
        <f>IF(N368="zákl. prenesená",J368,0)</f>
        <v>0</v>
      </c>
      <c r="BH368" s="203">
        <f>IF(N368="zníž. prenesená",J368,0)</f>
        <v>0</v>
      </c>
      <c r="BI368" s="203">
        <f>IF(N368="nulová",J368,0)</f>
        <v>0</v>
      </c>
      <c r="BJ368" s="14" t="s">
        <v>157</v>
      </c>
      <c r="BK368" s="203">
        <f>ROUND(I368*H368,2)</f>
        <v>0</v>
      </c>
      <c r="BL368" s="14" t="s">
        <v>180</v>
      </c>
      <c r="BM368" s="202" t="s">
        <v>892</v>
      </c>
    </row>
    <row r="369" spans="1:65" s="2" customFormat="1" ht="16.5" customHeight="1">
      <c r="A369" s="31"/>
      <c r="B369" s="32"/>
      <c r="C369" s="190" t="s">
        <v>893</v>
      </c>
      <c r="D369" s="190" t="s">
        <v>152</v>
      </c>
      <c r="E369" s="191" t="s">
        <v>894</v>
      </c>
      <c r="F369" s="192" t="s">
        <v>895</v>
      </c>
      <c r="G369" s="193" t="s">
        <v>198</v>
      </c>
      <c r="H369" s="194">
        <v>14.48</v>
      </c>
      <c r="I369" s="195"/>
      <c r="J369" s="196">
        <f>ROUND(I369*H369,2)</f>
        <v>0</v>
      </c>
      <c r="K369" s="197"/>
      <c r="L369" s="36"/>
      <c r="M369" s="198" t="s">
        <v>1</v>
      </c>
      <c r="N369" s="199" t="s">
        <v>38</v>
      </c>
      <c r="O369" s="69"/>
      <c r="P369" s="200">
        <f>O369*H369</f>
        <v>0</v>
      </c>
      <c r="Q369" s="200">
        <v>1.044E-2</v>
      </c>
      <c r="R369" s="200">
        <f>Q369*H369</f>
        <v>0.15117120000000001</v>
      </c>
      <c r="S369" s="200">
        <v>0</v>
      </c>
      <c r="T369" s="201">
        <f>S369*H369</f>
        <v>0</v>
      </c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R369" s="202" t="s">
        <v>180</v>
      </c>
      <c r="AT369" s="202" t="s">
        <v>152</v>
      </c>
      <c r="AU369" s="202" t="s">
        <v>157</v>
      </c>
      <c r="AY369" s="14" t="s">
        <v>150</v>
      </c>
      <c r="BE369" s="203">
        <f>IF(N369="základná",J369,0)</f>
        <v>0</v>
      </c>
      <c r="BF369" s="203">
        <f>IF(N369="znížená",J369,0)</f>
        <v>0</v>
      </c>
      <c r="BG369" s="203">
        <f>IF(N369="zákl. prenesená",J369,0)</f>
        <v>0</v>
      </c>
      <c r="BH369" s="203">
        <f>IF(N369="zníž. prenesená",J369,0)</f>
        <v>0</v>
      </c>
      <c r="BI369" s="203">
        <f>IF(N369="nulová",J369,0)</f>
        <v>0</v>
      </c>
      <c r="BJ369" s="14" t="s">
        <v>157</v>
      </c>
      <c r="BK369" s="203">
        <f>ROUND(I369*H369,2)</f>
        <v>0</v>
      </c>
      <c r="BL369" s="14" t="s">
        <v>180</v>
      </c>
      <c r="BM369" s="202" t="s">
        <v>896</v>
      </c>
    </row>
    <row r="370" spans="1:65" s="12" customFormat="1" ht="25.9" customHeight="1">
      <c r="B370" s="174"/>
      <c r="C370" s="175"/>
      <c r="D370" s="176" t="s">
        <v>71</v>
      </c>
      <c r="E370" s="177" t="s">
        <v>897</v>
      </c>
      <c r="F370" s="177" t="s">
        <v>898</v>
      </c>
      <c r="G370" s="175"/>
      <c r="H370" s="175"/>
      <c r="I370" s="178"/>
      <c r="J370" s="179">
        <f>BK370</f>
        <v>0</v>
      </c>
      <c r="K370" s="175"/>
      <c r="L370" s="180"/>
      <c r="M370" s="181"/>
      <c r="N370" s="182"/>
      <c r="O370" s="182"/>
      <c r="P370" s="183">
        <f>SUM(P371:P372)</f>
        <v>0</v>
      </c>
      <c r="Q370" s="182"/>
      <c r="R370" s="183">
        <f>SUM(R371:R372)</f>
        <v>0</v>
      </c>
      <c r="S370" s="182"/>
      <c r="T370" s="184">
        <f>SUM(T371:T372)</f>
        <v>0</v>
      </c>
      <c r="AR370" s="185" t="s">
        <v>156</v>
      </c>
      <c r="AT370" s="186" t="s">
        <v>71</v>
      </c>
      <c r="AU370" s="186" t="s">
        <v>72</v>
      </c>
      <c r="AY370" s="185" t="s">
        <v>150</v>
      </c>
      <c r="BK370" s="187">
        <f>SUM(BK371:BK372)</f>
        <v>0</v>
      </c>
    </row>
    <row r="371" spans="1:65" s="2" customFormat="1" ht="16.5" customHeight="1">
      <c r="A371" s="31"/>
      <c r="B371" s="32"/>
      <c r="C371" s="190" t="s">
        <v>524</v>
      </c>
      <c r="D371" s="190" t="s">
        <v>152</v>
      </c>
      <c r="E371" s="191" t="s">
        <v>899</v>
      </c>
      <c r="F371" s="192" t="s">
        <v>900</v>
      </c>
      <c r="G371" s="193" t="s">
        <v>901</v>
      </c>
      <c r="H371" s="194">
        <v>20</v>
      </c>
      <c r="I371" s="195"/>
      <c r="J371" s="196">
        <f>ROUND(I371*H371,2)</f>
        <v>0</v>
      </c>
      <c r="K371" s="197"/>
      <c r="L371" s="36"/>
      <c r="M371" s="198" t="s">
        <v>1</v>
      </c>
      <c r="N371" s="199" t="s">
        <v>38</v>
      </c>
      <c r="O371" s="69"/>
      <c r="P371" s="200">
        <f>O371*H371</f>
        <v>0</v>
      </c>
      <c r="Q371" s="200">
        <v>0</v>
      </c>
      <c r="R371" s="200">
        <f>Q371*H371</f>
        <v>0</v>
      </c>
      <c r="S371" s="200">
        <v>0</v>
      </c>
      <c r="T371" s="201">
        <f>S371*H371</f>
        <v>0</v>
      </c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R371" s="202" t="s">
        <v>902</v>
      </c>
      <c r="AT371" s="202" t="s">
        <v>152</v>
      </c>
      <c r="AU371" s="202" t="s">
        <v>80</v>
      </c>
      <c r="AY371" s="14" t="s">
        <v>150</v>
      </c>
      <c r="BE371" s="203">
        <f>IF(N371="základná",J371,0)</f>
        <v>0</v>
      </c>
      <c r="BF371" s="203">
        <f>IF(N371="znížená",J371,0)</f>
        <v>0</v>
      </c>
      <c r="BG371" s="203">
        <f>IF(N371="zákl. prenesená",J371,0)</f>
        <v>0</v>
      </c>
      <c r="BH371" s="203">
        <f>IF(N371="zníž. prenesená",J371,0)</f>
        <v>0</v>
      </c>
      <c r="BI371" s="203">
        <f>IF(N371="nulová",J371,0)</f>
        <v>0</v>
      </c>
      <c r="BJ371" s="14" t="s">
        <v>157</v>
      </c>
      <c r="BK371" s="203">
        <f>ROUND(I371*H371,2)</f>
        <v>0</v>
      </c>
      <c r="BL371" s="14" t="s">
        <v>902</v>
      </c>
      <c r="BM371" s="202" t="s">
        <v>903</v>
      </c>
    </row>
    <row r="372" spans="1:65" s="2" customFormat="1" ht="16.5" customHeight="1">
      <c r="A372" s="31"/>
      <c r="B372" s="32"/>
      <c r="C372" s="190" t="s">
        <v>904</v>
      </c>
      <c r="D372" s="190" t="s">
        <v>152</v>
      </c>
      <c r="E372" s="191" t="s">
        <v>905</v>
      </c>
      <c r="F372" s="192" t="s">
        <v>906</v>
      </c>
      <c r="G372" s="193" t="s">
        <v>901</v>
      </c>
      <c r="H372" s="194">
        <v>50</v>
      </c>
      <c r="I372" s="195"/>
      <c r="J372" s="196">
        <f>ROUND(I372*H372,2)</f>
        <v>0</v>
      </c>
      <c r="K372" s="197"/>
      <c r="L372" s="36"/>
      <c r="M372" s="198" t="s">
        <v>1</v>
      </c>
      <c r="N372" s="199" t="s">
        <v>38</v>
      </c>
      <c r="O372" s="69"/>
      <c r="P372" s="200">
        <f>O372*H372</f>
        <v>0</v>
      </c>
      <c r="Q372" s="200">
        <v>0</v>
      </c>
      <c r="R372" s="200">
        <f>Q372*H372</f>
        <v>0</v>
      </c>
      <c r="S372" s="200">
        <v>0</v>
      </c>
      <c r="T372" s="201">
        <f>S372*H372</f>
        <v>0</v>
      </c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R372" s="202" t="s">
        <v>902</v>
      </c>
      <c r="AT372" s="202" t="s">
        <v>152</v>
      </c>
      <c r="AU372" s="202" t="s">
        <v>80</v>
      </c>
      <c r="AY372" s="14" t="s">
        <v>150</v>
      </c>
      <c r="BE372" s="203">
        <f>IF(N372="základná",J372,0)</f>
        <v>0</v>
      </c>
      <c r="BF372" s="203">
        <f>IF(N372="znížená",J372,0)</f>
        <v>0</v>
      </c>
      <c r="BG372" s="203">
        <f>IF(N372="zákl. prenesená",J372,0)</f>
        <v>0</v>
      </c>
      <c r="BH372" s="203">
        <f>IF(N372="zníž. prenesená",J372,0)</f>
        <v>0</v>
      </c>
      <c r="BI372" s="203">
        <f>IF(N372="nulová",J372,0)</f>
        <v>0</v>
      </c>
      <c r="BJ372" s="14" t="s">
        <v>157</v>
      </c>
      <c r="BK372" s="203">
        <f>ROUND(I372*H372,2)</f>
        <v>0</v>
      </c>
      <c r="BL372" s="14" t="s">
        <v>902</v>
      </c>
      <c r="BM372" s="202" t="s">
        <v>907</v>
      </c>
    </row>
    <row r="373" spans="1:65" s="12" customFormat="1" ht="25.9" customHeight="1">
      <c r="B373" s="174"/>
      <c r="C373" s="175"/>
      <c r="D373" s="176" t="s">
        <v>71</v>
      </c>
      <c r="E373" s="177" t="s">
        <v>908</v>
      </c>
      <c r="F373" s="177" t="s">
        <v>909</v>
      </c>
      <c r="G373" s="175"/>
      <c r="H373" s="175"/>
      <c r="I373" s="178"/>
      <c r="J373" s="179">
        <f>BK373</f>
        <v>0</v>
      </c>
      <c r="K373" s="175"/>
      <c r="L373" s="180"/>
      <c r="M373" s="181"/>
      <c r="N373" s="182"/>
      <c r="O373" s="182"/>
      <c r="P373" s="183">
        <f>P374</f>
        <v>0</v>
      </c>
      <c r="Q373" s="182"/>
      <c r="R373" s="183">
        <f>R374</f>
        <v>0</v>
      </c>
      <c r="S373" s="182"/>
      <c r="T373" s="184">
        <f>T374</f>
        <v>0</v>
      </c>
      <c r="AR373" s="185" t="s">
        <v>156</v>
      </c>
      <c r="AT373" s="186" t="s">
        <v>71</v>
      </c>
      <c r="AU373" s="186" t="s">
        <v>72</v>
      </c>
      <c r="AY373" s="185" t="s">
        <v>150</v>
      </c>
      <c r="BK373" s="187">
        <f>BK374</f>
        <v>0</v>
      </c>
    </row>
    <row r="374" spans="1:65" s="2" customFormat="1" ht="16.5" customHeight="1">
      <c r="A374" s="31"/>
      <c r="B374" s="32"/>
      <c r="C374" s="190" t="s">
        <v>527</v>
      </c>
      <c r="D374" s="190" t="s">
        <v>152</v>
      </c>
      <c r="E374" s="191" t="s">
        <v>910</v>
      </c>
      <c r="F374" s="192" t="s">
        <v>911</v>
      </c>
      <c r="G374" s="193" t="s">
        <v>239</v>
      </c>
      <c r="H374" s="194">
        <v>1</v>
      </c>
      <c r="I374" s="195"/>
      <c r="J374" s="196">
        <f>ROUND(I374*H374,2)</f>
        <v>0</v>
      </c>
      <c r="K374" s="197"/>
      <c r="L374" s="36"/>
      <c r="M374" s="216" t="s">
        <v>1</v>
      </c>
      <c r="N374" s="217" t="s">
        <v>38</v>
      </c>
      <c r="O374" s="218"/>
      <c r="P374" s="219">
        <f>O374*H374</f>
        <v>0</v>
      </c>
      <c r="Q374" s="219">
        <v>0</v>
      </c>
      <c r="R374" s="219">
        <f>Q374*H374</f>
        <v>0</v>
      </c>
      <c r="S374" s="219">
        <v>0</v>
      </c>
      <c r="T374" s="220">
        <f>S374*H374</f>
        <v>0</v>
      </c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R374" s="202" t="s">
        <v>902</v>
      </c>
      <c r="AT374" s="202" t="s">
        <v>152</v>
      </c>
      <c r="AU374" s="202" t="s">
        <v>80</v>
      </c>
      <c r="AY374" s="14" t="s">
        <v>150</v>
      </c>
      <c r="BE374" s="203">
        <f>IF(N374="základná",J374,0)</f>
        <v>0</v>
      </c>
      <c r="BF374" s="203">
        <f>IF(N374="znížená",J374,0)</f>
        <v>0</v>
      </c>
      <c r="BG374" s="203">
        <f>IF(N374="zákl. prenesená",J374,0)</f>
        <v>0</v>
      </c>
      <c r="BH374" s="203">
        <f>IF(N374="zníž. prenesená",J374,0)</f>
        <v>0</v>
      </c>
      <c r="BI374" s="203">
        <f>IF(N374="nulová",J374,0)</f>
        <v>0</v>
      </c>
      <c r="BJ374" s="14" t="s">
        <v>157</v>
      </c>
      <c r="BK374" s="203">
        <f>ROUND(I374*H374,2)</f>
        <v>0</v>
      </c>
      <c r="BL374" s="14" t="s">
        <v>902</v>
      </c>
      <c r="BM374" s="202" t="s">
        <v>912</v>
      </c>
    </row>
    <row r="375" spans="1:65" s="2" customFormat="1" ht="6.95" customHeight="1">
      <c r="A375" s="31"/>
      <c r="B375" s="52"/>
      <c r="C375" s="53"/>
      <c r="D375" s="53"/>
      <c r="E375" s="53"/>
      <c r="F375" s="53"/>
      <c r="G375" s="53"/>
      <c r="H375" s="53"/>
      <c r="I375" s="53"/>
      <c r="J375" s="53"/>
      <c r="K375" s="53"/>
      <c r="L375" s="36"/>
      <c r="M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</row>
  </sheetData>
  <sheetProtection algorithmName="SHA-512" hashValue="BLjwb1R5rErGWP7Oor3UwHm+jgckJP9u6t+Pr5waFMPqrEP9MTxknfEX9c9OSl3Fvv6fuTGekrNTScHTK5ilJw==" saltValue="Fje4smfisQo+hwt4IivR+xyGeWHGxaWYx705UyGALTUOL8tgA1QltPA4BrsTLxp1v69WF5+D8kdq2AdD5x6+ug==" spinCount="100000" sheet="1" objects="1" scenarios="1" formatColumns="0" formatRows="0" autoFilter="0"/>
  <autoFilter ref="C140:K374"/>
  <mergeCells count="9">
    <mergeCell ref="E87:H87"/>
    <mergeCell ref="E131:H131"/>
    <mergeCell ref="E133:H13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AT2" s="14" t="s">
        <v>84</v>
      </c>
    </row>
    <row r="3" spans="1:46" s="1" customFormat="1" ht="6.95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7"/>
      <c r="AT3" s="14" t="s">
        <v>72</v>
      </c>
    </row>
    <row r="4" spans="1:46" s="1" customFormat="1" ht="24.95" customHeight="1">
      <c r="B4" s="17"/>
      <c r="D4" s="108" t="s">
        <v>103</v>
      </c>
      <c r="L4" s="17"/>
      <c r="M4" s="109" t="s">
        <v>9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0" t="s">
        <v>15</v>
      </c>
      <c r="L6" s="17"/>
    </row>
    <row r="7" spans="1:46" s="1" customFormat="1" ht="16.5" customHeight="1">
      <c r="B7" s="17"/>
      <c r="E7" s="264" t="str">
        <f>'Rekapitulácia stavby'!K6</f>
        <v>Fedákov mlyn</v>
      </c>
      <c r="F7" s="265"/>
      <c r="G7" s="265"/>
      <c r="H7" s="265"/>
      <c r="L7" s="17"/>
    </row>
    <row r="8" spans="1:46" s="2" customFormat="1" ht="12" customHeight="1">
      <c r="A8" s="31"/>
      <c r="B8" s="36"/>
      <c r="C8" s="31"/>
      <c r="D8" s="110" t="s">
        <v>104</v>
      </c>
      <c r="E8" s="31"/>
      <c r="F8" s="31"/>
      <c r="G8" s="31"/>
      <c r="H8" s="31"/>
      <c r="I8" s="31"/>
      <c r="J8" s="31"/>
      <c r="K8" s="31"/>
      <c r="L8" s="49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6" t="s">
        <v>913</v>
      </c>
      <c r="F9" s="267"/>
      <c r="G9" s="267"/>
      <c r="H9" s="267"/>
      <c r="I9" s="31"/>
      <c r="J9" s="31"/>
      <c r="K9" s="31"/>
      <c r="L9" s="49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9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0" t="s">
        <v>17</v>
      </c>
      <c r="E11" s="31"/>
      <c r="F11" s="111" t="s">
        <v>1</v>
      </c>
      <c r="G11" s="31"/>
      <c r="H11" s="31"/>
      <c r="I11" s="110" t="s">
        <v>18</v>
      </c>
      <c r="J11" s="111" t="s">
        <v>1</v>
      </c>
      <c r="K11" s="31"/>
      <c r="L11" s="49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0" t="s">
        <v>19</v>
      </c>
      <c r="E12" s="31"/>
      <c r="F12" s="111" t="s">
        <v>20</v>
      </c>
      <c r="G12" s="31"/>
      <c r="H12" s="31"/>
      <c r="I12" s="110" t="s">
        <v>21</v>
      </c>
      <c r="J12" s="112" t="str">
        <f>'Rekapitulácia stavby'!AN8</f>
        <v>17. 9. 2024</v>
      </c>
      <c r="K12" s="31"/>
      <c r="L12" s="49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9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0" t="s">
        <v>23</v>
      </c>
      <c r="E14" s="31"/>
      <c r="F14" s="31"/>
      <c r="G14" s="31"/>
      <c r="H14" s="31"/>
      <c r="I14" s="110" t="s">
        <v>24</v>
      </c>
      <c r="J14" s="111" t="str">
        <f>IF('Rekapitulácia stavby'!AN10="","",'Rekapitulácia stavby'!AN10)</f>
        <v/>
      </c>
      <c r="K14" s="31"/>
      <c r="L14" s="49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1" t="str">
        <f>IF('Rekapitulácia stavby'!E11="","",'Rekapitulácia stavby'!E11)</f>
        <v xml:space="preserve"> </v>
      </c>
      <c r="F15" s="31"/>
      <c r="G15" s="31"/>
      <c r="H15" s="31"/>
      <c r="I15" s="110" t="s">
        <v>25</v>
      </c>
      <c r="J15" s="111" t="str">
        <f>IF('Rekapitulácia stavby'!AN11="","",'Rekapitulácia stavby'!AN11)</f>
        <v/>
      </c>
      <c r="K15" s="31"/>
      <c r="L15" s="49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9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0" t="s">
        <v>26</v>
      </c>
      <c r="E17" s="31"/>
      <c r="F17" s="31"/>
      <c r="G17" s="31"/>
      <c r="H17" s="31"/>
      <c r="I17" s="110" t="s">
        <v>24</v>
      </c>
      <c r="J17" s="27" t="str">
        <f>'Rekapitulácia stavby'!AN13</f>
        <v>Vyplň údaj</v>
      </c>
      <c r="K17" s="31"/>
      <c r="L17" s="49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8" t="str">
        <f>'Rekapitulácia stavby'!E14</f>
        <v>Vyplň údaj</v>
      </c>
      <c r="F18" s="269"/>
      <c r="G18" s="269"/>
      <c r="H18" s="269"/>
      <c r="I18" s="110" t="s">
        <v>25</v>
      </c>
      <c r="J18" s="27" t="str">
        <f>'Rekapitulácia stavby'!AN14</f>
        <v>Vyplň údaj</v>
      </c>
      <c r="K18" s="31"/>
      <c r="L18" s="49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9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0" t="s">
        <v>28</v>
      </c>
      <c r="E20" s="31"/>
      <c r="F20" s="31"/>
      <c r="G20" s="31"/>
      <c r="H20" s="31"/>
      <c r="I20" s="110" t="s">
        <v>24</v>
      </c>
      <c r="J20" s="111" t="str">
        <f>IF('Rekapitulácia stavby'!AN16="","",'Rekapitulácia stavby'!AN16)</f>
        <v/>
      </c>
      <c r="K20" s="31"/>
      <c r="L20" s="49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1" t="str">
        <f>IF('Rekapitulácia stavby'!E17="","",'Rekapitulácia stavby'!E17)</f>
        <v xml:space="preserve"> </v>
      </c>
      <c r="F21" s="31"/>
      <c r="G21" s="31"/>
      <c r="H21" s="31"/>
      <c r="I21" s="110" t="s">
        <v>25</v>
      </c>
      <c r="J21" s="111" t="str">
        <f>IF('Rekapitulácia stavby'!AN17="","",'Rekapitulácia stavby'!AN17)</f>
        <v/>
      </c>
      <c r="K21" s="31"/>
      <c r="L21" s="49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9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0" t="s">
        <v>30</v>
      </c>
      <c r="E23" s="31"/>
      <c r="F23" s="31"/>
      <c r="G23" s="31"/>
      <c r="H23" s="31"/>
      <c r="I23" s="110" t="s">
        <v>24</v>
      </c>
      <c r="J23" s="111" t="str">
        <f>IF('Rekapitulácia stavby'!AN19="","",'Rekapitulácia stavby'!AN19)</f>
        <v/>
      </c>
      <c r="K23" s="31"/>
      <c r="L23" s="49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1" t="str">
        <f>IF('Rekapitulácia stavby'!E20="","",'Rekapitulácia stavby'!E20)</f>
        <v xml:space="preserve"> </v>
      </c>
      <c r="F24" s="31"/>
      <c r="G24" s="31"/>
      <c r="H24" s="31"/>
      <c r="I24" s="110" t="s">
        <v>25</v>
      </c>
      <c r="J24" s="111" t="str">
        <f>IF('Rekapitulácia stavby'!AN20="","",'Rekapitulácia stavby'!AN20)</f>
        <v/>
      </c>
      <c r="K24" s="31"/>
      <c r="L24" s="49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9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0" t="s">
        <v>31</v>
      </c>
      <c r="E26" s="31"/>
      <c r="F26" s="31"/>
      <c r="G26" s="31"/>
      <c r="H26" s="31"/>
      <c r="I26" s="31"/>
      <c r="J26" s="31"/>
      <c r="K26" s="31"/>
      <c r="L26" s="49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3"/>
      <c r="B27" s="114"/>
      <c r="C27" s="113"/>
      <c r="D27" s="113"/>
      <c r="E27" s="270" t="s">
        <v>1</v>
      </c>
      <c r="F27" s="270"/>
      <c r="G27" s="270"/>
      <c r="H27" s="270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9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6"/>
      <c r="E29" s="116"/>
      <c r="F29" s="116"/>
      <c r="G29" s="116"/>
      <c r="H29" s="116"/>
      <c r="I29" s="116"/>
      <c r="J29" s="116"/>
      <c r="K29" s="116"/>
      <c r="L29" s="49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9" t="s">
        <v>32</v>
      </c>
      <c r="E30" s="31"/>
      <c r="F30" s="31"/>
      <c r="G30" s="31"/>
      <c r="H30" s="31"/>
      <c r="I30" s="31"/>
      <c r="J30" s="120">
        <f>ROUND(J135, 2)</f>
        <v>0</v>
      </c>
      <c r="K30" s="31"/>
      <c r="L30" s="49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6"/>
      <c r="E31" s="116"/>
      <c r="F31" s="116"/>
      <c r="G31" s="116"/>
      <c r="H31" s="116"/>
      <c r="I31" s="116"/>
      <c r="J31" s="116"/>
      <c r="K31" s="116"/>
      <c r="L31" s="49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1" t="s">
        <v>34</v>
      </c>
      <c r="G32" s="31"/>
      <c r="H32" s="31"/>
      <c r="I32" s="121" t="s">
        <v>33</v>
      </c>
      <c r="J32" s="121" t="s">
        <v>35</v>
      </c>
      <c r="K32" s="31"/>
      <c r="L32" s="49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2" t="s">
        <v>36</v>
      </c>
      <c r="E33" s="123" t="s">
        <v>37</v>
      </c>
      <c r="F33" s="124">
        <f>ROUND((SUM(BE135:BE263)),  2)</f>
        <v>0</v>
      </c>
      <c r="G33" s="118"/>
      <c r="H33" s="118"/>
      <c r="I33" s="125">
        <v>0.2</v>
      </c>
      <c r="J33" s="124">
        <f>ROUND(((SUM(BE135:BE263))*I33),  2)</f>
        <v>0</v>
      </c>
      <c r="K33" s="31"/>
      <c r="L33" s="49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23" t="s">
        <v>38</v>
      </c>
      <c r="F34" s="124">
        <f>ROUND((SUM(BF135:BF263)),  2)</f>
        <v>0</v>
      </c>
      <c r="G34" s="118"/>
      <c r="H34" s="118"/>
      <c r="I34" s="125">
        <v>0.2</v>
      </c>
      <c r="J34" s="124">
        <f>ROUND(((SUM(BF135:BF263))*I34),  2)</f>
        <v>0</v>
      </c>
      <c r="K34" s="31"/>
      <c r="L34" s="49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10" t="s">
        <v>39</v>
      </c>
      <c r="F35" s="126">
        <f>ROUND((SUM(BG135:BG263)),  2)</f>
        <v>0</v>
      </c>
      <c r="G35" s="31"/>
      <c r="H35" s="31"/>
      <c r="I35" s="127">
        <v>0.2</v>
      </c>
      <c r="J35" s="126">
        <f>0</f>
        <v>0</v>
      </c>
      <c r="K35" s="31"/>
      <c r="L35" s="49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0" t="s">
        <v>40</v>
      </c>
      <c r="F36" s="126">
        <f>ROUND((SUM(BH135:BH263)),  2)</f>
        <v>0</v>
      </c>
      <c r="G36" s="31"/>
      <c r="H36" s="31"/>
      <c r="I36" s="127">
        <v>0.2</v>
      </c>
      <c r="J36" s="126">
        <f>0</f>
        <v>0</v>
      </c>
      <c r="K36" s="31"/>
      <c r="L36" s="49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3" t="s">
        <v>41</v>
      </c>
      <c r="F37" s="124">
        <f>ROUND((SUM(BI135:BI263)),  2)</f>
        <v>0</v>
      </c>
      <c r="G37" s="118"/>
      <c r="H37" s="118"/>
      <c r="I37" s="125">
        <v>0</v>
      </c>
      <c r="J37" s="124">
        <f>0</f>
        <v>0</v>
      </c>
      <c r="K37" s="31"/>
      <c r="L37" s="49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9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8"/>
      <c r="D39" s="129" t="s">
        <v>42</v>
      </c>
      <c r="E39" s="130"/>
      <c r="F39" s="130"/>
      <c r="G39" s="131" t="s">
        <v>43</v>
      </c>
      <c r="H39" s="132" t="s">
        <v>44</v>
      </c>
      <c r="I39" s="130"/>
      <c r="J39" s="133">
        <f>SUM(J30:J37)</f>
        <v>0</v>
      </c>
      <c r="K39" s="134"/>
      <c r="L39" s="49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9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9"/>
      <c r="D50" s="135" t="s">
        <v>45</v>
      </c>
      <c r="E50" s="136"/>
      <c r="F50" s="136"/>
      <c r="G50" s="135" t="s">
        <v>46</v>
      </c>
      <c r="H50" s="136"/>
      <c r="I50" s="136"/>
      <c r="J50" s="136"/>
      <c r="K50" s="136"/>
      <c r="L50" s="4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7" t="s">
        <v>47</v>
      </c>
      <c r="E61" s="138"/>
      <c r="F61" s="139" t="s">
        <v>48</v>
      </c>
      <c r="G61" s="137" t="s">
        <v>47</v>
      </c>
      <c r="H61" s="138"/>
      <c r="I61" s="138"/>
      <c r="J61" s="140" t="s">
        <v>48</v>
      </c>
      <c r="K61" s="138"/>
      <c r="L61" s="49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35" t="s">
        <v>49</v>
      </c>
      <c r="E65" s="141"/>
      <c r="F65" s="141"/>
      <c r="G65" s="135" t="s">
        <v>50</v>
      </c>
      <c r="H65" s="141"/>
      <c r="I65" s="141"/>
      <c r="J65" s="141"/>
      <c r="K65" s="141"/>
      <c r="L65" s="49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7" t="s">
        <v>47</v>
      </c>
      <c r="E76" s="138"/>
      <c r="F76" s="139" t="s">
        <v>48</v>
      </c>
      <c r="G76" s="137" t="s">
        <v>47</v>
      </c>
      <c r="H76" s="138"/>
      <c r="I76" s="138"/>
      <c r="J76" s="140" t="s">
        <v>48</v>
      </c>
      <c r="K76" s="138"/>
      <c r="L76" s="49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2"/>
      <c r="C77" s="143"/>
      <c r="D77" s="143"/>
      <c r="E77" s="143"/>
      <c r="F77" s="143"/>
      <c r="G77" s="143"/>
      <c r="H77" s="143"/>
      <c r="I77" s="143"/>
      <c r="J77" s="143"/>
      <c r="K77" s="143"/>
      <c r="L77" s="49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hidden="1" customHeight="1">
      <c r="A81" s="31"/>
      <c r="B81" s="144"/>
      <c r="C81" s="145"/>
      <c r="D81" s="145"/>
      <c r="E81" s="145"/>
      <c r="F81" s="145"/>
      <c r="G81" s="145"/>
      <c r="H81" s="145"/>
      <c r="I81" s="145"/>
      <c r="J81" s="145"/>
      <c r="K81" s="145"/>
      <c r="L81" s="49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106</v>
      </c>
      <c r="D82" s="33"/>
      <c r="E82" s="33"/>
      <c r="F82" s="33"/>
      <c r="G82" s="33"/>
      <c r="H82" s="33"/>
      <c r="I82" s="33"/>
      <c r="J82" s="33"/>
      <c r="K82" s="33"/>
      <c r="L82" s="49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9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49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71" t="str">
        <f>E7</f>
        <v>Fedákov mlyn</v>
      </c>
      <c r="F85" s="272"/>
      <c r="G85" s="272"/>
      <c r="H85" s="272"/>
      <c r="I85" s="33"/>
      <c r="J85" s="33"/>
      <c r="K85" s="33"/>
      <c r="L85" s="49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104</v>
      </c>
      <c r="D86" s="33"/>
      <c r="E86" s="33"/>
      <c r="F86" s="33"/>
      <c r="G86" s="33"/>
      <c r="H86" s="33"/>
      <c r="I86" s="33"/>
      <c r="J86" s="33"/>
      <c r="K86" s="33"/>
      <c r="L86" s="49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23" t="str">
        <f>E9</f>
        <v>02 - Elektroinštalácia, bleskozvod a uzemnenie</v>
      </c>
      <c r="F87" s="273"/>
      <c r="G87" s="273"/>
      <c r="H87" s="273"/>
      <c r="I87" s="33"/>
      <c r="J87" s="33"/>
      <c r="K87" s="33"/>
      <c r="L87" s="49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9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19</v>
      </c>
      <c r="D89" s="33"/>
      <c r="E89" s="33"/>
      <c r="F89" s="24" t="str">
        <f>F12</f>
        <v xml:space="preserve"> </v>
      </c>
      <c r="G89" s="33"/>
      <c r="H89" s="33"/>
      <c r="I89" s="26" t="s">
        <v>21</v>
      </c>
      <c r="J89" s="64" t="str">
        <f>IF(J12="","",J12)</f>
        <v>17. 9. 2024</v>
      </c>
      <c r="K89" s="33"/>
      <c r="L89" s="49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9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hidden="1" customHeight="1">
      <c r="A91" s="31"/>
      <c r="B91" s="32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28</v>
      </c>
      <c r="J91" s="29" t="str">
        <f>E21</f>
        <v xml:space="preserve"> </v>
      </c>
      <c r="K91" s="33"/>
      <c r="L91" s="49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hidden="1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30</v>
      </c>
      <c r="J92" s="29" t="str">
        <f>E24</f>
        <v xml:space="preserve"> </v>
      </c>
      <c r="K92" s="33"/>
      <c r="L92" s="49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9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6" t="s">
        <v>107</v>
      </c>
      <c r="D94" s="147"/>
      <c r="E94" s="147"/>
      <c r="F94" s="147"/>
      <c r="G94" s="147"/>
      <c r="H94" s="147"/>
      <c r="I94" s="147"/>
      <c r="J94" s="148" t="s">
        <v>108</v>
      </c>
      <c r="K94" s="147"/>
      <c r="L94" s="49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9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hidden="1" customHeight="1">
      <c r="A96" s="31"/>
      <c r="B96" s="32"/>
      <c r="C96" s="149" t="s">
        <v>109</v>
      </c>
      <c r="D96" s="33"/>
      <c r="E96" s="33"/>
      <c r="F96" s="33"/>
      <c r="G96" s="33"/>
      <c r="H96" s="33"/>
      <c r="I96" s="33"/>
      <c r="J96" s="82">
        <f>J135</f>
        <v>0</v>
      </c>
      <c r="K96" s="33"/>
      <c r="L96" s="49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110</v>
      </c>
    </row>
    <row r="97" spans="2:12" s="9" customFormat="1" ht="24.95" hidden="1" customHeight="1">
      <c r="B97" s="150"/>
      <c r="C97" s="151"/>
      <c r="D97" s="152" t="s">
        <v>914</v>
      </c>
      <c r="E97" s="153"/>
      <c r="F97" s="153"/>
      <c r="G97" s="153"/>
      <c r="H97" s="153"/>
      <c r="I97" s="153"/>
      <c r="J97" s="154">
        <f>J136</f>
        <v>0</v>
      </c>
      <c r="K97" s="151"/>
      <c r="L97" s="155"/>
    </row>
    <row r="98" spans="2:12" s="9" customFormat="1" ht="24.95" hidden="1" customHeight="1">
      <c r="B98" s="150"/>
      <c r="C98" s="151"/>
      <c r="D98" s="152" t="s">
        <v>915</v>
      </c>
      <c r="E98" s="153"/>
      <c r="F98" s="153"/>
      <c r="G98" s="153"/>
      <c r="H98" s="153"/>
      <c r="I98" s="153"/>
      <c r="J98" s="154">
        <f>J137</f>
        <v>0</v>
      </c>
      <c r="K98" s="151"/>
      <c r="L98" s="155"/>
    </row>
    <row r="99" spans="2:12" s="9" customFormat="1" ht="24.95" hidden="1" customHeight="1">
      <c r="B99" s="150"/>
      <c r="C99" s="151"/>
      <c r="D99" s="152" t="s">
        <v>916</v>
      </c>
      <c r="E99" s="153"/>
      <c r="F99" s="153"/>
      <c r="G99" s="153"/>
      <c r="H99" s="153"/>
      <c r="I99" s="153"/>
      <c r="J99" s="154">
        <f>J145</f>
        <v>0</v>
      </c>
      <c r="K99" s="151"/>
      <c r="L99" s="155"/>
    </row>
    <row r="100" spans="2:12" s="10" customFormat="1" ht="19.899999999999999" hidden="1" customHeight="1">
      <c r="B100" s="156"/>
      <c r="C100" s="157"/>
      <c r="D100" s="158" t="s">
        <v>917</v>
      </c>
      <c r="E100" s="159"/>
      <c r="F100" s="159"/>
      <c r="G100" s="159"/>
      <c r="H100" s="159"/>
      <c r="I100" s="159"/>
      <c r="J100" s="160">
        <f>J149</f>
        <v>0</v>
      </c>
      <c r="K100" s="157"/>
      <c r="L100" s="161"/>
    </row>
    <row r="101" spans="2:12" s="9" customFormat="1" ht="24.95" hidden="1" customHeight="1">
      <c r="B101" s="150"/>
      <c r="C101" s="151"/>
      <c r="D101" s="152" t="s">
        <v>918</v>
      </c>
      <c r="E101" s="153"/>
      <c r="F101" s="153"/>
      <c r="G101" s="153"/>
      <c r="H101" s="153"/>
      <c r="I101" s="153"/>
      <c r="J101" s="154">
        <f>J152</f>
        <v>0</v>
      </c>
      <c r="K101" s="151"/>
      <c r="L101" s="155"/>
    </row>
    <row r="102" spans="2:12" s="9" customFormat="1" ht="24.95" hidden="1" customHeight="1">
      <c r="B102" s="150"/>
      <c r="C102" s="151"/>
      <c r="D102" s="152" t="s">
        <v>919</v>
      </c>
      <c r="E102" s="153"/>
      <c r="F102" s="153"/>
      <c r="G102" s="153"/>
      <c r="H102" s="153"/>
      <c r="I102" s="153"/>
      <c r="J102" s="154">
        <f>J167</f>
        <v>0</v>
      </c>
      <c r="K102" s="151"/>
      <c r="L102" s="155"/>
    </row>
    <row r="103" spans="2:12" s="9" customFormat="1" ht="24.95" hidden="1" customHeight="1">
      <c r="B103" s="150"/>
      <c r="C103" s="151"/>
      <c r="D103" s="152" t="s">
        <v>920</v>
      </c>
      <c r="E103" s="153"/>
      <c r="F103" s="153"/>
      <c r="G103" s="153"/>
      <c r="H103" s="153"/>
      <c r="I103" s="153"/>
      <c r="J103" s="154">
        <f>J172</f>
        <v>0</v>
      </c>
      <c r="K103" s="151"/>
      <c r="L103" s="155"/>
    </row>
    <row r="104" spans="2:12" s="9" customFormat="1" ht="24.95" hidden="1" customHeight="1">
      <c r="B104" s="150"/>
      <c r="C104" s="151"/>
      <c r="D104" s="152" t="s">
        <v>921</v>
      </c>
      <c r="E104" s="153"/>
      <c r="F104" s="153"/>
      <c r="G104" s="153"/>
      <c r="H104" s="153"/>
      <c r="I104" s="153"/>
      <c r="J104" s="154">
        <f>J176</f>
        <v>0</v>
      </c>
      <c r="K104" s="151"/>
      <c r="L104" s="155"/>
    </row>
    <row r="105" spans="2:12" s="9" customFormat="1" ht="24.95" hidden="1" customHeight="1">
      <c r="B105" s="150"/>
      <c r="C105" s="151"/>
      <c r="D105" s="152" t="s">
        <v>922</v>
      </c>
      <c r="E105" s="153"/>
      <c r="F105" s="153"/>
      <c r="G105" s="153"/>
      <c r="H105" s="153"/>
      <c r="I105" s="153"/>
      <c r="J105" s="154">
        <f>J190</f>
        <v>0</v>
      </c>
      <c r="K105" s="151"/>
      <c r="L105" s="155"/>
    </row>
    <row r="106" spans="2:12" s="9" customFormat="1" ht="24.95" hidden="1" customHeight="1">
      <c r="B106" s="150"/>
      <c r="C106" s="151"/>
      <c r="D106" s="152" t="s">
        <v>923</v>
      </c>
      <c r="E106" s="153"/>
      <c r="F106" s="153"/>
      <c r="G106" s="153"/>
      <c r="H106" s="153"/>
      <c r="I106" s="153"/>
      <c r="J106" s="154">
        <f>J218</f>
        <v>0</v>
      </c>
      <c r="K106" s="151"/>
      <c r="L106" s="155"/>
    </row>
    <row r="107" spans="2:12" s="9" customFormat="1" ht="24.95" hidden="1" customHeight="1">
      <c r="B107" s="150"/>
      <c r="C107" s="151"/>
      <c r="D107" s="152" t="s">
        <v>924</v>
      </c>
      <c r="E107" s="153"/>
      <c r="F107" s="153"/>
      <c r="G107" s="153"/>
      <c r="H107" s="153"/>
      <c r="I107" s="153"/>
      <c r="J107" s="154">
        <f>J235</f>
        <v>0</v>
      </c>
      <c r="K107" s="151"/>
      <c r="L107" s="155"/>
    </row>
    <row r="108" spans="2:12" s="9" customFormat="1" ht="24.95" hidden="1" customHeight="1">
      <c r="B108" s="150"/>
      <c r="C108" s="151"/>
      <c r="D108" s="152" t="s">
        <v>925</v>
      </c>
      <c r="E108" s="153"/>
      <c r="F108" s="153"/>
      <c r="G108" s="153"/>
      <c r="H108" s="153"/>
      <c r="I108" s="153"/>
      <c r="J108" s="154">
        <f>J238</f>
        <v>0</v>
      </c>
      <c r="K108" s="151"/>
      <c r="L108" s="155"/>
    </row>
    <row r="109" spans="2:12" s="9" customFormat="1" ht="24.95" hidden="1" customHeight="1">
      <c r="B109" s="150"/>
      <c r="C109" s="151"/>
      <c r="D109" s="152" t="s">
        <v>926</v>
      </c>
      <c r="E109" s="153"/>
      <c r="F109" s="153"/>
      <c r="G109" s="153"/>
      <c r="H109" s="153"/>
      <c r="I109" s="153"/>
      <c r="J109" s="154">
        <f>J246</f>
        <v>0</v>
      </c>
      <c r="K109" s="151"/>
      <c r="L109" s="155"/>
    </row>
    <row r="110" spans="2:12" s="9" customFormat="1" ht="24.95" hidden="1" customHeight="1">
      <c r="B110" s="150"/>
      <c r="C110" s="151"/>
      <c r="D110" s="152" t="s">
        <v>927</v>
      </c>
      <c r="E110" s="153"/>
      <c r="F110" s="153"/>
      <c r="G110" s="153"/>
      <c r="H110" s="153"/>
      <c r="I110" s="153"/>
      <c r="J110" s="154">
        <f>J248</f>
        <v>0</v>
      </c>
      <c r="K110" s="151"/>
      <c r="L110" s="155"/>
    </row>
    <row r="111" spans="2:12" s="9" customFormat="1" ht="24.95" hidden="1" customHeight="1">
      <c r="B111" s="150"/>
      <c r="C111" s="151"/>
      <c r="D111" s="152" t="s">
        <v>928</v>
      </c>
      <c r="E111" s="153"/>
      <c r="F111" s="153"/>
      <c r="G111" s="153"/>
      <c r="H111" s="153"/>
      <c r="I111" s="153"/>
      <c r="J111" s="154">
        <f>J251</f>
        <v>0</v>
      </c>
      <c r="K111" s="151"/>
      <c r="L111" s="155"/>
    </row>
    <row r="112" spans="2:12" s="9" customFormat="1" ht="24.95" hidden="1" customHeight="1">
      <c r="B112" s="150"/>
      <c r="C112" s="151"/>
      <c r="D112" s="152" t="s">
        <v>929</v>
      </c>
      <c r="E112" s="153"/>
      <c r="F112" s="153"/>
      <c r="G112" s="153"/>
      <c r="H112" s="153"/>
      <c r="I112" s="153"/>
      <c r="J112" s="154">
        <f>J253</f>
        <v>0</v>
      </c>
      <c r="K112" s="151"/>
      <c r="L112" s="155"/>
    </row>
    <row r="113" spans="1:31" s="9" customFormat="1" ht="24.95" hidden="1" customHeight="1">
      <c r="B113" s="150"/>
      <c r="C113" s="151"/>
      <c r="D113" s="152" t="s">
        <v>930</v>
      </c>
      <c r="E113" s="153"/>
      <c r="F113" s="153"/>
      <c r="G113" s="153"/>
      <c r="H113" s="153"/>
      <c r="I113" s="153"/>
      <c r="J113" s="154">
        <f>J255</f>
        <v>0</v>
      </c>
      <c r="K113" s="151"/>
      <c r="L113" s="155"/>
    </row>
    <row r="114" spans="1:31" s="9" customFormat="1" ht="24.95" hidden="1" customHeight="1">
      <c r="B114" s="150"/>
      <c r="C114" s="151"/>
      <c r="D114" s="152" t="s">
        <v>931</v>
      </c>
      <c r="E114" s="153"/>
      <c r="F114" s="153"/>
      <c r="G114" s="153"/>
      <c r="H114" s="153"/>
      <c r="I114" s="153"/>
      <c r="J114" s="154">
        <f>J257</f>
        <v>0</v>
      </c>
      <c r="K114" s="151"/>
      <c r="L114" s="155"/>
    </row>
    <row r="115" spans="1:31" s="9" customFormat="1" ht="24.95" hidden="1" customHeight="1">
      <c r="B115" s="150"/>
      <c r="C115" s="151"/>
      <c r="D115" s="152" t="s">
        <v>932</v>
      </c>
      <c r="E115" s="153"/>
      <c r="F115" s="153"/>
      <c r="G115" s="153"/>
      <c r="H115" s="153"/>
      <c r="I115" s="153"/>
      <c r="J115" s="154">
        <f>J262</f>
        <v>0</v>
      </c>
      <c r="K115" s="151"/>
      <c r="L115" s="155"/>
    </row>
    <row r="116" spans="1:31" s="2" customFormat="1" ht="21.75" hidden="1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49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6.95" hidden="1" customHeight="1">
      <c r="A117" s="31"/>
      <c r="B117" s="52"/>
      <c r="C117" s="53"/>
      <c r="D117" s="53"/>
      <c r="E117" s="53"/>
      <c r="F117" s="53"/>
      <c r="G117" s="53"/>
      <c r="H117" s="53"/>
      <c r="I117" s="53"/>
      <c r="J117" s="53"/>
      <c r="K117" s="53"/>
      <c r="L117" s="49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ht="11.25" hidden="1"/>
    <row r="119" spans="1:31" ht="11.25" hidden="1"/>
    <row r="120" spans="1:31" ht="11.25" hidden="1"/>
    <row r="121" spans="1:31" s="2" customFormat="1" ht="6.95" customHeight="1">
      <c r="A121" s="31"/>
      <c r="B121" s="54"/>
      <c r="C121" s="55"/>
      <c r="D121" s="55"/>
      <c r="E121" s="55"/>
      <c r="F121" s="55"/>
      <c r="G121" s="55"/>
      <c r="H121" s="55"/>
      <c r="I121" s="55"/>
      <c r="J121" s="55"/>
      <c r="K121" s="55"/>
      <c r="L121" s="49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24.95" customHeight="1">
      <c r="A122" s="31"/>
      <c r="B122" s="32"/>
      <c r="C122" s="20" t="s">
        <v>136</v>
      </c>
      <c r="D122" s="33"/>
      <c r="E122" s="33"/>
      <c r="F122" s="33"/>
      <c r="G122" s="33"/>
      <c r="H122" s="33"/>
      <c r="I122" s="33"/>
      <c r="J122" s="33"/>
      <c r="K122" s="33"/>
      <c r="L122" s="49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6.95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49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2" customHeight="1">
      <c r="A124" s="31"/>
      <c r="B124" s="32"/>
      <c r="C124" s="26" t="s">
        <v>15</v>
      </c>
      <c r="D124" s="33"/>
      <c r="E124" s="33"/>
      <c r="F124" s="33"/>
      <c r="G124" s="33"/>
      <c r="H124" s="33"/>
      <c r="I124" s="33"/>
      <c r="J124" s="33"/>
      <c r="K124" s="33"/>
      <c r="L124" s="49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6.5" customHeight="1">
      <c r="A125" s="31"/>
      <c r="B125" s="32"/>
      <c r="C125" s="33"/>
      <c r="D125" s="33"/>
      <c r="E125" s="271" t="str">
        <f>E7</f>
        <v>Fedákov mlyn</v>
      </c>
      <c r="F125" s="272"/>
      <c r="G125" s="272"/>
      <c r="H125" s="272"/>
      <c r="I125" s="33"/>
      <c r="J125" s="33"/>
      <c r="K125" s="33"/>
      <c r="L125" s="49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2" customHeight="1">
      <c r="A126" s="31"/>
      <c r="B126" s="32"/>
      <c r="C126" s="26" t="s">
        <v>104</v>
      </c>
      <c r="D126" s="33"/>
      <c r="E126" s="33"/>
      <c r="F126" s="33"/>
      <c r="G126" s="33"/>
      <c r="H126" s="33"/>
      <c r="I126" s="33"/>
      <c r="J126" s="33"/>
      <c r="K126" s="33"/>
      <c r="L126" s="49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6.5" customHeight="1">
      <c r="A127" s="31"/>
      <c r="B127" s="32"/>
      <c r="C127" s="33"/>
      <c r="D127" s="33"/>
      <c r="E127" s="223" t="str">
        <f>E9</f>
        <v>02 - Elektroinštalácia, bleskozvod a uzemnenie</v>
      </c>
      <c r="F127" s="273"/>
      <c r="G127" s="273"/>
      <c r="H127" s="273"/>
      <c r="I127" s="33"/>
      <c r="J127" s="33"/>
      <c r="K127" s="33"/>
      <c r="L127" s="49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6.95" customHeight="1">
      <c r="A128" s="31"/>
      <c r="B128" s="32"/>
      <c r="C128" s="33"/>
      <c r="D128" s="33"/>
      <c r="E128" s="33"/>
      <c r="F128" s="33"/>
      <c r="G128" s="33"/>
      <c r="H128" s="33"/>
      <c r="I128" s="33"/>
      <c r="J128" s="33"/>
      <c r="K128" s="33"/>
      <c r="L128" s="49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2" customHeight="1">
      <c r="A129" s="31"/>
      <c r="B129" s="32"/>
      <c r="C129" s="26" t="s">
        <v>19</v>
      </c>
      <c r="D129" s="33"/>
      <c r="E129" s="33"/>
      <c r="F129" s="24" t="str">
        <f>F12</f>
        <v xml:space="preserve"> </v>
      </c>
      <c r="G129" s="33"/>
      <c r="H129" s="33"/>
      <c r="I129" s="26" t="s">
        <v>21</v>
      </c>
      <c r="J129" s="64" t="str">
        <f>IF(J12="","",J12)</f>
        <v>17. 9. 2024</v>
      </c>
      <c r="K129" s="33"/>
      <c r="L129" s="49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6.95" customHeight="1">
      <c r="A130" s="31"/>
      <c r="B130" s="32"/>
      <c r="C130" s="33"/>
      <c r="D130" s="33"/>
      <c r="E130" s="33"/>
      <c r="F130" s="33"/>
      <c r="G130" s="33"/>
      <c r="H130" s="33"/>
      <c r="I130" s="33"/>
      <c r="J130" s="33"/>
      <c r="K130" s="33"/>
      <c r="L130" s="49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5.2" customHeight="1">
      <c r="A131" s="31"/>
      <c r="B131" s="32"/>
      <c r="C131" s="26" t="s">
        <v>23</v>
      </c>
      <c r="D131" s="33"/>
      <c r="E131" s="33"/>
      <c r="F131" s="24" t="str">
        <f>E15</f>
        <v xml:space="preserve"> </v>
      </c>
      <c r="G131" s="33"/>
      <c r="H131" s="33"/>
      <c r="I131" s="26" t="s">
        <v>28</v>
      </c>
      <c r="J131" s="29" t="str">
        <f>E21</f>
        <v xml:space="preserve"> </v>
      </c>
      <c r="K131" s="33"/>
      <c r="L131" s="49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5.2" customHeight="1">
      <c r="A132" s="31"/>
      <c r="B132" s="32"/>
      <c r="C132" s="26" t="s">
        <v>26</v>
      </c>
      <c r="D132" s="33"/>
      <c r="E132" s="33"/>
      <c r="F132" s="24" t="str">
        <f>IF(E18="","",E18)</f>
        <v>Vyplň údaj</v>
      </c>
      <c r="G132" s="33"/>
      <c r="H132" s="33"/>
      <c r="I132" s="26" t="s">
        <v>30</v>
      </c>
      <c r="J132" s="29" t="str">
        <f>E24</f>
        <v xml:space="preserve"> </v>
      </c>
      <c r="K132" s="33"/>
      <c r="L132" s="49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10.35" customHeight="1">
      <c r="A133" s="31"/>
      <c r="B133" s="32"/>
      <c r="C133" s="33"/>
      <c r="D133" s="33"/>
      <c r="E133" s="33"/>
      <c r="F133" s="33"/>
      <c r="G133" s="33"/>
      <c r="H133" s="33"/>
      <c r="I133" s="33"/>
      <c r="J133" s="33"/>
      <c r="K133" s="33"/>
      <c r="L133" s="49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11" customFormat="1" ht="29.25" customHeight="1">
      <c r="A134" s="162"/>
      <c r="B134" s="163"/>
      <c r="C134" s="164" t="s">
        <v>137</v>
      </c>
      <c r="D134" s="165" t="s">
        <v>57</v>
      </c>
      <c r="E134" s="165" t="s">
        <v>53</v>
      </c>
      <c r="F134" s="165" t="s">
        <v>54</v>
      </c>
      <c r="G134" s="165" t="s">
        <v>138</v>
      </c>
      <c r="H134" s="165" t="s">
        <v>139</v>
      </c>
      <c r="I134" s="165" t="s">
        <v>140</v>
      </c>
      <c r="J134" s="166" t="s">
        <v>108</v>
      </c>
      <c r="K134" s="167" t="s">
        <v>141</v>
      </c>
      <c r="L134" s="168"/>
      <c r="M134" s="73" t="s">
        <v>1</v>
      </c>
      <c r="N134" s="74" t="s">
        <v>36</v>
      </c>
      <c r="O134" s="74" t="s">
        <v>142</v>
      </c>
      <c r="P134" s="74" t="s">
        <v>143</v>
      </c>
      <c r="Q134" s="74" t="s">
        <v>144</v>
      </c>
      <c r="R134" s="74" t="s">
        <v>145</v>
      </c>
      <c r="S134" s="74" t="s">
        <v>146</v>
      </c>
      <c r="T134" s="75" t="s">
        <v>147</v>
      </c>
      <c r="U134" s="162"/>
      <c r="V134" s="162"/>
      <c r="W134" s="162"/>
      <c r="X134" s="162"/>
      <c r="Y134" s="162"/>
      <c r="Z134" s="162"/>
      <c r="AA134" s="162"/>
      <c r="AB134" s="162"/>
      <c r="AC134" s="162"/>
      <c r="AD134" s="162"/>
      <c r="AE134" s="162"/>
    </row>
    <row r="135" spans="1:65" s="2" customFormat="1" ht="22.9" customHeight="1">
      <c r="A135" s="31"/>
      <c r="B135" s="32"/>
      <c r="C135" s="80" t="s">
        <v>109</v>
      </c>
      <c r="D135" s="33"/>
      <c r="E135" s="33"/>
      <c r="F135" s="33"/>
      <c r="G135" s="33"/>
      <c r="H135" s="33"/>
      <c r="I135" s="33"/>
      <c r="J135" s="169">
        <f>BK135</f>
        <v>0</v>
      </c>
      <c r="K135" s="33"/>
      <c r="L135" s="36"/>
      <c r="M135" s="76"/>
      <c r="N135" s="170"/>
      <c r="O135" s="77"/>
      <c r="P135" s="171">
        <f>P136+P137+P145+P152+P167+P172+P176+P190+P218+P235+P238+P246+P248+P251+P253+P255+P257+P262</f>
        <v>0</v>
      </c>
      <c r="Q135" s="77"/>
      <c r="R135" s="171">
        <f>R136+R137+R145+R152+R167+R172+R176+R190+R218+R235+R238+R246+R248+R251+R253+R255+R257+R262</f>
        <v>0.27970020560000003</v>
      </c>
      <c r="S135" s="77"/>
      <c r="T135" s="172">
        <f>T136+T137+T145+T152+T167+T172+T176+T190+T218+T235+T238+T246+T248+T251+T253+T255+T257+T262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T135" s="14" t="s">
        <v>71</v>
      </c>
      <c r="AU135" s="14" t="s">
        <v>110</v>
      </c>
      <c r="BK135" s="173">
        <f>BK136+BK137+BK145+BK152+BK167+BK172+BK176+BK190+BK218+BK235+BK238+BK246+BK248+BK251+BK253+BK255+BK257+BK262</f>
        <v>0</v>
      </c>
    </row>
    <row r="136" spans="1:65" s="12" customFormat="1" ht="25.9" customHeight="1">
      <c r="B136" s="174"/>
      <c r="C136" s="175"/>
      <c r="D136" s="176" t="s">
        <v>71</v>
      </c>
      <c r="E136" s="177" t="s">
        <v>933</v>
      </c>
      <c r="F136" s="177" t="s">
        <v>934</v>
      </c>
      <c r="G136" s="175"/>
      <c r="H136" s="175"/>
      <c r="I136" s="178"/>
      <c r="J136" s="179">
        <f>BK136</f>
        <v>0</v>
      </c>
      <c r="K136" s="175"/>
      <c r="L136" s="180"/>
      <c r="M136" s="181"/>
      <c r="N136" s="182"/>
      <c r="O136" s="182"/>
      <c r="P136" s="183">
        <v>0</v>
      </c>
      <c r="Q136" s="182"/>
      <c r="R136" s="183">
        <v>0</v>
      </c>
      <c r="S136" s="182"/>
      <c r="T136" s="184">
        <v>0</v>
      </c>
      <c r="AR136" s="185" t="s">
        <v>80</v>
      </c>
      <c r="AT136" s="186" t="s">
        <v>71</v>
      </c>
      <c r="AU136" s="186" t="s">
        <v>72</v>
      </c>
      <c r="AY136" s="185" t="s">
        <v>150</v>
      </c>
      <c r="BK136" s="187">
        <v>0</v>
      </c>
    </row>
    <row r="137" spans="1:65" s="12" customFormat="1" ht="25.9" customHeight="1">
      <c r="B137" s="174"/>
      <c r="C137" s="175"/>
      <c r="D137" s="176" t="s">
        <v>71</v>
      </c>
      <c r="E137" s="177" t="s">
        <v>935</v>
      </c>
      <c r="F137" s="177" t="s">
        <v>936</v>
      </c>
      <c r="G137" s="175"/>
      <c r="H137" s="175"/>
      <c r="I137" s="178"/>
      <c r="J137" s="179">
        <f>BK137</f>
        <v>0</v>
      </c>
      <c r="K137" s="175"/>
      <c r="L137" s="180"/>
      <c r="M137" s="181"/>
      <c r="N137" s="182"/>
      <c r="O137" s="182"/>
      <c r="P137" s="183">
        <f>SUM(P138:P144)</f>
        <v>0</v>
      </c>
      <c r="Q137" s="182"/>
      <c r="R137" s="183">
        <f>SUM(R138:R144)</f>
        <v>4.6880000000000003E-3</v>
      </c>
      <c r="S137" s="182"/>
      <c r="T137" s="184">
        <f>SUM(T138:T144)</f>
        <v>0</v>
      </c>
      <c r="AR137" s="185" t="s">
        <v>80</v>
      </c>
      <c r="AT137" s="186" t="s">
        <v>71</v>
      </c>
      <c r="AU137" s="186" t="s">
        <v>72</v>
      </c>
      <c r="AY137" s="185" t="s">
        <v>150</v>
      </c>
      <c r="BK137" s="187">
        <f>SUM(BK138:BK144)</f>
        <v>0</v>
      </c>
    </row>
    <row r="138" spans="1:65" s="2" customFormat="1" ht="24.2" customHeight="1">
      <c r="A138" s="31"/>
      <c r="B138" s="32"/>
      <c r="C138" s="190" t="s">
        <v>80</v>
      </c>
      <c r="D138" s="190" t="s">
        <v>152</v>
      </c>
      <c r="E138" s="191" t="s">
        <v>937</v>
      </c>
      <c r="F138" s="192" t="s">
        <v>938</v>
      </c>
      <c r="G138" s="193" t="s">
        <v>370</v>
      </c>
      <c r="H138" s="194">
        <v>30</v>
      </c>
      <c r="I138" s="195"/>
      <c r="J138" s="196">
        <f t="shared" ref="J138:J144" si="0">ROUND(I138*H138,2)</f>
        <v>0</v>
      </c>
      <c r="K138" s="197"/>
      <c r="L138" s="36"/>
      <c r="M138" s="198" t="s">
        <v>1</v>
      </c>
      <c r="N138" s="199" t="s">
        <v>38</v>
      </c>
      <c r="O138" s="69"/>
      <c r="P138" s="200">
        <f t="shared" ref="P138:P144" si="1">O138*H138</f>
        <v>0</v>
      </c>
      <c r="Q138" s="200">
        <v>0</v>
      </c>
      <c r="R138" s="200">
        <f t="shared" ref="R138:R144" si="2">Q138*H138</f>
        <v>0</v>
      </c>
      <c r="S138" s="200">
        <v>0</v>
      </c>
      <c r="T138" s="201">
        <f t="shared" ref="T138:T144" si="3"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2" t="s">
        <v>156</v>
      </c>
      <c r="AT138" s="202" t="s">
        <v>152</v>
      </c>
      <c r="AU138" s="202" t="s">
        <v>80</v>
      </c>
      <c r="AY138" s="14" t="s">
        <v>150</v>
      </c>
      <c r="BE138" s="203">
        <f t="shared" ref="BE138:BE144" si="4">IF(N138="základná",J138,0)</f>
        <v>0</v>
      </c>
      <c r="BF138" s="203">
        <f t="shared" ref="BF138:BF144" si="5">IF(N138="znížená",J138,0)</f>
        <v>0</v>
      </c>
      <c r="BG138" s="203">
        <f t="shared" ref="BG138:BG144" si="6">IF(N138="zákl. prenesená",J138,0)</f>
        <v>0</v>
      </c>
      <c r="BH138" s="203">
        <f t="shared" ref="BH138:BH144" si="7">IF(N138="zníž. prenesená",J138,0)</f>
        <v>0</v>
      </c>
      <c r="BI138" s="203">
        <f t="shared" ref="BI138:BI144" si="8">IF(N138="nulová",J138,0)</f>
        <v>0</v>
      </c>
      <c r="BJ138" s="14" t="s">
        <v>157</v>
      </c>
      <c r="BK138" s="203">
        <f t="shared" ref="BK138:BK144" si="9">ROUND(I138*H138,2)</f>
        <v>0</v>
      </c>
      <c r="BL138" s="14" t="s">
        <v>156</v>
      </c>
      <c r="BM138" s="202" t="s">
        <v>157</v>
      </c>
    </row>
    <row r="139" spans="1:65" s="2" customFormat="1" ht="16.5" customHeight="1">
      <c r="A139" s="31"/>
      <c r="B139" s="32"/>
      <c r="C139" s="204" t="s">
        <v>157</v>
      </c>
      <c r="D139" s="204" t="s">
        <v>363</v>
      </c>
      <c r="E139" s="205" t="s">
        <v>939</v>
      </c>
      <c r="F139" s="206" t="s">
        <v>940</v>
      </c>
      <c r="G139" s="207" t="s">
        <v>370</v>
      </c>
      <c r="H139" s="208">
        <v>30</v>
      </c>
      <c r="I139" s="209"/>
      <c r="J139" s="210">
        <f t="shared" si="0"/>
        <v>0</v>
      </c>
      <c r="K139" s="211"/>
      <c r="L139" s="212"/>
      <c r="M139" s="213" t="s">
        <v>1</v>
      </c>
      <c r="N139" s="214" t="s">
        <v>38</v>
      </c>
      <c r="O139" s="69"/>
      <c r="P139" s="200">
        <f t="shared" si="1"/>
        <v>0</v>
      </c>
      <c r="Q139" s="200">
        <v>1.1E-4</v>
      </c>
      <c r="R139" s="200">
        <f t="shared" si="2"/>
        <v>3.3E-3</v>
      </c>
      <c r="S139" s="200">
        <v>0</v>
      </c>
      <c r="T139" s="201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2" t="s">
        <v>166</v>
      </c>
      <c r="AT139" s="202" t="s">
        <v>363</v>
      </c>
      <c r="AU139" s="202" t="s">
        <v>80</v>
      </c>
      <c r="AY139" s="14" t="s">
        <v>150</v>
      </c>
      <c r="BE139" s="203">
        <f t="shared" si="4"/>
        <v>0</v>
      </c>
      <c r="BF139" s="203">
        <f t="shared" si="5"/>
        <v>0</v>
      </c>
      <c r="BG139" s="203">
        <f t="shared" si="6"/>
        <v>0</v>
      </c>
      <c r="BH139" s="203">
        <f t="shared" si="7"/>
        <v>0</v>
      </c>
      <c r="BI139" s="203">
        <f t="shared" si="8"/>
        <v>0</v>
      </c>
      <c r="BJ139" s="14" t="s">
        <v>157</v>
      </c>
      <c r="BK139" s="203">
        <f t="shared" si="9"/>
        <v>0</v>
      </c>
      <c r="BL139" s="14" t="s">
        <v>156</v>
      </c>
      <c r="BM139" s="202" t="s">
        <v>156</v>
      </c>
    </row>
    <row r="140" spans="1:65" s="2" customFormat="1" ht="24.2" customHeight="1">
      <c r="A140" s="31"/>
      <c r="B140" s="32"/>
      <c r="C140" s="190" t="s">
        <v>160</v>
      </c>
      <c r="D140" s="190" t="s">
        <v>152</v>
      </c>
      <c r="E140" s="191" t="s">
        <v>941</v>
      </c>
      <c r="F140" s="192" t="s">
        <v>942</v>
      </c>
      <c r="G140" s="193" t="s">
        <v>943</v>
      </c>
      <c r="H140" s="194">
        <v>64</v>
      </c>
      <c r="I140" s="195"/>
      <c r="J140" s="196">
        <f t="shared" si="0"/>
        <v>0</v>
      </c>
      <c r="K140" s="197"/>
      <c r="L140" s="36"/>
      <c r="M140" s="198" t="s">
        <v>1</v>
      </c>
      <c r="N140" s="199" t="s">
        <v>38</v>
      </c>
      <c r="O140" s="69"/>
      <c r="P140" s="200">
        <f t="shared" si="1"/>
        <v>0</v>
      </c>
      <c r="Q140" s="200">
        <v>0</v>
      </c>
      <c r="R140" s="200">
        <f t="shared" si="2"/>
        <v>0</v>
      </c>
      <c r="S140" s="200">
        <v>0</v>
      </c>
      <c r="T140" s="201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2" t="s">
        <v>156</v>
      </c>
      <c r="AT140" s="202" t="s">
        <v>152</v>
      </c>
      <c r="AU140" s="202" t="s">
        <v>80</v>
      </c>
      <c r="AY140" s="14" t="s">
        <v>150</v>
      </c>
      <c r="BE140" s="203">
        <f t="shared" si="4"/>
        <v>0</v>
      </c>
      <c r="BF140" s="203">
        <f t="shared" si="5"/>
        <v>0</v>
      </c>
      <c r="BG140" s="203">
        <f t="shared" si="6"/>
        <v>0</v>
      </c>
      <c r="BH140" s="203">
        <f t="shared" si="7"/>
        <v>0</v>
      </c>
      <c r="BI140" s="203">
        <f t="shared" si="8"/>
        <v>0</v>
      </c>
      <c r="BJ140" s="14" t="s">
        <v>157</v>
      </c>
      <c r="BK140" s="203">
        <f t="shared" si="9"/>
        <v>0</v>
      </c>
      <c r="BL140" s="14" t="s">
        <v>156</v>
      </c>
      <c r="BM140" s="202" t="s">
        <v>163</v>
      </c>
    </row>
    <row r="141" spans="1:65" s="2" customFormat="1" ht="24.2" customHeight="1">
      <c r="A141" s="31"/>
      <c r="B141" s="32"/>
      <c r="C141" s="204" t="s">
        <v>156</v>
      </c>
      <c r="D141" s="204" t="s">
        <v>363</v>
      </c>
      <c r="E141" s="205" t="s">
        <v>944</v>
      </c>
      <c r="F141" s="206" t="s">
        <v>945</v>
      </c>
      <c r="G141" s="207" t="s">
        <v>943</v>
      </c>
      <c r="H141" s="208">
        <v>16</v>
      </c>
      <c r="I141" s="209"/>
      <c r="J141" s="210">
        <f t="shared" si="0"/>
        <v>0</v>
      </c>
      <c r="K141" s="211"/>
      <c r="L141" s="212"/>
      <c r="M141" s="213" t="s">
        <v>1</v>
      </c>
      <c r="N141" s="214" t="s">
        <v>38</v>
      </c>
      <c r="O141" s="69"/>
      <c r="P141" s="200">
        <f t="shared" si="1"/>
        <v>0</v>
      </c>
      <c r="Q141" s="200">
        <v>5.0000000000000002E-5</v>
      </c>
      <c r="R141" s="200">
        <f t="shared" si="2"/>
        <v>8.0000000000000004E-4</v>
      </c>
      <c r="S141" s="200">
        <v>0</v>
      </c>
      <c r="T141" s="201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2" t="s">
        <v>166</v>
      </c>
      <c r="AT141" s="202" t="s">
        <v>363</v>
      </c>
      <c r="AU141" s="202" t="s">
        <v>80</v>
      </c>
      <c r="AY141" s="14" t="s">
        <v>150</v>
      </c>
      <c r="BE141" s="203">
        <f t="shared" si="4"/>
        <v>0</v>
      </c>
      <c r="BF141" s="203">
        <f t="shared" si="5"/>
        <v>0</v>
      </c>
      <c r="BG141" s="203">
        <f t="shared" si="6"/>
        <v>0</v>
      </c>
      <c r="BH141" s="203">
        <f t="shared" si="7"/>
        <v>0</v>
      </c>
      <c r="BI141" s="203">
        <f t="shared" si="8"/>
        <v>0</v>
      </c>
      <c r="BJ141" s="14" t="s">
        <v>157</v>
      </c>
      <c r="BK141" s="203">
        <f t="shared" si="9"/>
        <v>0</v>
      </c>
      <c r="BL141" s="14" t="s">
        <v>156</v>
      </c>
      <c r="BM141" s="202" t="s">
        <v>166</v>
      </c>
    </row>
    <row r="142" spans="1:65" s="2" customFormat="1" ht="24.2" customHeight="1">
      <c r="A142" s="31"/>
      <c r="B142" s="32"/>
      <c r="C142" s="204" t="s">
        <v>167</v>
      </c>
      <c r="D142" s="204" t="s">
        <v>363</v>
      </c>
      <c r="E142" s="205" t="s">
        <v>946</v>
      </c>
      <c r="F142" s="206" t="s">
        <v>947</v>
      </c>
      <c r="G142" s="207" t="s">
        <v>943</v>
      </c>
      <c r="H142" s="208">
        <v>48</v>
      </c>
      <c r="I142" s="209"/>
      <c r="J142" s="210">
        <f t="shared" si="0"/>
        <v>0</v>
      </c>
      <c r="K142" s="211"/>
      <c r="L142" s="212"/>
      <c r="M142" s="213" t="s">
        <v>1</v>
      </c>
      <c r="N142" s="214" t="s">
        <v>38</v>
      </c>
      <c r="O142" s="69"/>
      <c r="P142" s="200">
        <f t="shared" si="1"/>
        <v>0</v>
      </c>
      <c r="Q142" s="200">
        <v>0</v>
      </c>
      <c r="R142" s="200">
        <f t="shared" si="2"/>
        <v>0</v>
      </c>
      <c r="S142" s="200">
        <v>0</v>
      </c>
      <c r="T142" s="201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2" t="s">
        <v>166</v>
      </c>
      <c r="AT142" s="202" t="s">
        <v>363</v>
      </c>
      <c r="AU142" s="202" t="s">
        <v>80</v>
      </c>
      <c r="AY142" s="14" t="s">
        <v>150</v>
      </c>
      <c r="BE142" s="203">
        <f t="shared" si="4"/>
        <v>0</v>
      </c>
      <c r="BF142" s="203">
        <f t="shared" si="5"/>
        <v>0</v>
      </c>
      <c r="BG142" s="203">
        <f t="shared" si="6"/>
        <v>0</v>
      </c>
      <c r="BH142" s="203">
        <f t="shared" si="7"/>
        <v>0</v>
      </c>
      <c r="BI142" s="203">
        <f t="shared" si="8"/>
        <v>0</v>
      </c>
      <c r="BJ142" s="14" t="s">
        <v>157</v>
      </c>
      <c r="BK142" s="203">
        <f t="shared" si="9"/>
        <v>0</v>
      </c>
      <c r="BL142" s="14" t="s">
        <v>156</v>
      </c>
      <c r="BM142" s="202" t="s">
        <v>170</v>
      </c>
    </row>
    <row r="143" spans="1:65" s="2" customFormat="1" ht="24.2" customHeight="1">
      <c r="A143" s="31"/>
      <c r="B143" s="32"/>
      <c r="C143" s="190" t="s">
        <v>163</v>
      </c>
      <c r="D143" s="190" t="s">
        <v>152</v>
      </c>
      <c r="E143" s="191" t="s">
        <v>948</v>
      </c>
      <c r="F143" s="192" t="s">
        <v>949</v>
      </c>
      <c r="G143" s="193" t="s">
        <v>943</v>
      </c>
      <c r="H143" s="194">
        <v>120</v>
      </c>
      <c r="I143" s="195"/>
      <c r="J143" s="196">
        <f t="shared" si="0"/>
        <v>0</v>
      </c>
      <c r="K143" s="197"/>
      <c r="L143" s="36"/>
      <c r="M143" s="198" t="s">
        <v>1</v>
      </c>
      <c r="N143" s="199" t="s">
        <v>38</v>
      </c>
      <c r="O143" s="69"/>
      <c r="P143" s="200">
        <f t="shared" si="1"/>
        <v>0</v>
      </c>
      <c r="Q143" s="200">
        <v>4.8999999999999997E-6</v>
      </c>
      <c r="R143" s="200">
        <f t="shared" si="2"/>
        <v>5.8799999999999998E-4</v>
      </c>
      <c r="S143" s="200">
        <v>0</v>
      </c>
      <c r="T143" s="201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2" t="s">
        <v>156</v>
      </c>
      <c r="AT143" s="202" t="s">
        <v>152</v>
      </c>
      <c r="AU143" s="202" t="s">
        <v>80</v>
      </c>
      <c r="AY143" s="14" t="s">
        <v>150</v>
      </c>
      <c r="BE143" s="203">
        <f t="shared" si="4"/>
        <v>0</v>
      </c>
      <c r="BF143" s="203">
        <f t="shared" si="5"/>
        <v>0</v>
      </c>
      <c r="BG143" s="203">
        <f t="shared" si="6"/>
        <v>0</v>
      </c>
      <c r="BH143" s="203">
        <f t="shared" si="7"/>
        <v>0</v>
      </c>
      <c r="BI143" s="203">
        <f t="shared" si="8"/>
        <v>0</v>
      </c>
      <c r="BJ143" s="14" t="s">
        <v>157</v>
      </c>
      <c r="BK143" s="203">
        <f t="shared" si="9"/>
        <v>0</v>
      </c>
      <c r="BL143" s="14" t="s">
        <v>156</v>
      </c>
      <c r="BM143" s="202" t="s">
        <v>173</v>
      </c>
    </row>
    <row r="144" spans="1:65" s="2" customFormat="1" ht="24.2" customHeight="1">
      <c r="A144" s="31"/>
      <c r="B144" s="32"/>
      <c r="C144" s="204" t="s">
        <v>174</v>
      </c>
      <c r="D144" s="204" t="s">
        <v>363</v>
      </c>
      <c r="E144" s="205" t="s">
        <v>950</v>
      </c>
      <c r="F144" s="206" t="s">
        <v>951</v>
      </c>
      <c r="G144" s="207" t="s">
        <v>943</v>
      </c>
      <c r="H144" s="208">
        <v>120</v>
      </c>
      <c r="I144" s="209"/>
      <c r="J144" s="210">
        <f t="shared" si="0"/>
        <v>0</v>
      </c>
      <c r="K144" s="211"/>
      <c r="L144" s="212"/>
      <c r="M144" s="213" t="s">
        <v>1</v>
      </c>
      <c r="N144" s="214" t="s">
        <v>38</v>
      </c>
      <c r="O144" s="69"/>
      <c r="P144" s="200">
        <f t="shared" si="1"/>
        <v>0</v>
      </c>
      <c r="Q144" s="200">
        <v>0</v>
      </c>
      <c r="R144" s="200">
        <f t="shared" si="2"/>
        <v>0</v>
      </c>
      <c r="S144" s="200">
        <v>0</v>
      </c>
      <c r="T144" s="201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2" t="s">
        <v>166</v>
      </c>
      <c r="AT144" s="202" t="s">
        <v>363</v>
      </c>
      <c r="AU144" s="202" t="s">
        <v>80</v>
      </c>
      <c r="AY144" s="14" t="s">
        <v>150</v>
      </c>
      <c r="BE144" s="203">
        <f t="shared" si="4"/>
        <v>0</v>
      </c>
      <c r="BF144" s="203">
        <f t="shared" si="5"/>
        <v>0</v>
      </c>
      <c r="BG144" s="203">
        <f t="shared" si="6"/>
        <v>0</v>
      </c>
      <c r="BH144" s="203">
        <f t="shared" si="7"/>
        <v>0</v>
      </c>
      <c r="BI144" s="203">
        <f t="shared" si="8"/>
        <v>0</v>
      </c>
      <c r="BJ144" s="14" t="s">
        <v>157</v>
      </c>
      <c r="BK144" s="203">
        <f t="shared" si="9"/>
        <v>0</v>
      </c>
      <c r="BL144" s="14" t="s">
        <v>156</v>
      </c>
      <c r="BM144" s="202" t="s">
        <v>177</v>
      </c>
    </row>
    <row r="145" spans="1:65" s="12" customFormat="1" ht="25.9" customHeight="1">
      <c r="B145" s="174"/>
      <c r="C145" s="175"/>
      <c r="D145" s="176" t="s">
        <v>71</v>
      </c>
      <c r="E145" s="177" t="s">
        <v>952</v>
      </c>
      <c r="F145" s="177" t="s">
        <v>953</v>
      </c>
      <c r="G145" s="175"/>
      <c r="H145" s="175"/>
      <c r="I145" s="178"/>
      <c r="J145" s="179">
        <f>BK145</f>
        <v>0</v>
      </c>
      <c r="K145" s="175"/>
      <c r="L145" s="180"/>
      <c r="M145" s="181"/>
      <c r="N145" s="182"/>
      <c r="O145" s="182"/>
      <c r="P145" s="183">
        <f>P146+SUM(P147:P149)</f>
        <v>0</v>
      </c>
      <c r="Q145" s="182"/>
      <c r="R145" s="183">
        <f>R146+SUM(R147:R149)</f>
        <v>0</v>
      </c>
      <c r="S145" s="182"/>
      <c r="T145" s="184">
        <f>T146+SUM(T147:T149)</f>
        <v>0</v>
      </c>
      <c r="AR145" s="185" t="s">
        <v>80</v>
      </c>
      <c r="AT145" s="186" t="s">
        <v>71</v>
      </c>
      <c r="AU145" s="186" t="s">
        <v>72</v>
      </c>
      <c r="AY145" s="185" t="s">
        <v>150</v>
      </c>
      <c r="BK145" s="187">
        <f>BK146+SUM(BK147:BK149)</f>
        <v>0</v>
      </c>
    </row>
    <row r="146" spans="1:65" s="2" customFormat="1" ht="24.2" customHeight="1">
      <c r="A146" s="31"/>
      <c r="B146" s="32"/>
      <c r="C146" s="190" t="s">
        <v>166</v>
      </c>
      <c r="D146" s="190" t="s">
        <v>152</v>
      </c>
      <c r="E146" s="191" t="s">
        <v>954</v>
      </c>
      <c r="F146" s="192" t="s">
        <v>955</v>
      </c>
      <c r="G146" s="193" t="s">
        <v>943</v>
      </c>
      <c r="H146" s="194">
        <v>64</v>
      </c>
      <c r="I146" s="195"/>
      <c r="J146" s="196">
        <f>ROUND(I146*H146,2)</f>
        <v>0</v>
      </c>
      <c r="K146" s="197"/>
      <c r="L146" s="36"/>
      <c r="M146" s="198" t="s">
        <v>1</v>
      </c>
      <c r="N146" s="199" t="s">
        <v>38</v>
      </c>
      <c r="O146" s="69"/>
      <c r="P146" s="200">
        <f>O146*H146</f>
        <v>0</v>
      </c>
      <c r="Q146" s="200">
        <v>0</v>
      </c>
      <c r="R146" s="200">
        <f>Q146*H146</f>
        <v>0</v>
      </c>
      <c r="S146" s="200">
        <v>0</v>
      </c>
      <c r="T146" s="201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2" t="s">
        <v>156</v>
      </c>
      <c r="AT146" s="202" t="s">
        <v>152</v>
      </c>
      <c r="AU146" s="202" t="s">
        <v>80</v>
      </c>
      <c r="AY146" s="14" t="s">
        <v>150</v>
      </c>
      <c r="BE146" s="203">
        <f>IF(N146="základná",J146,0)</f>
        <v>0</v>
      </c>
      <c r="BF146" s="203">
        <f>IF(N146="znížená",J146,0)</f>
        <v>0</v>
      </c>
      <c r="BG146" s="203">
        <f>IF(N146="zákl. prenesená",J146,0)</f>
        <v>0</v>
      </c>
      <c r="BH146" s="203">
        <f>IF(N146="zníž. prenesená",J146,0)</f>
        <v>0</v>
      </c>
      <c r="BI146" s="203">
        <f>IF(N146="nulová",J146,0)</f>
        <v>0</v>
      </c>
      <c r="BJ146" s="14" t="s">
        <v>157</v>
      </c>
      <c r="BK146" s="203">
        <f>ROUND(I146*H146,2)</f>
        <v>0</v>
      </c>
      <c r="BL146" s="14" t="s">
        <v>156</v>
      </c>
      <c r="BM146" s="202" t="s">
        <v>180</v>
      </c>
    </row>
    <row r="147" spans="1:65" s="2" customFormat="1" ht="24.2" customHeight="1">
      <c r="A147" s="31"/>
      <c r="B147" s="32"/>
      <c r="C147" s="190" t="s">
        <v>181</v>
      </c>
      <c r="D147" s="190" t="s">
        <v>152</v>
      </c>
      <c r="E147" s="191" t="s">
        <v>956</v>
      </c>
      <c r="F147" s="192" t="s">
        <v>957</v>
      </c>
      <c r="G147" s="193" t="s">
        <v>943</v>
      </c>
      <c r="H147" s="194">
        <v>1</v>
      </c>
      <c r="I147" s="195"/>
      <c r="J147" s="196">
        <f>ROUND(I147*H147,2)</f>
        <v>0</v>
      </c>
      <c r="K147" s="197"/>
      <c r="L147" s="36"/>
      <c r="M147" s="198" t="s">
        <v>1</v>
      </c>
      <c r="N147" s="199" t="s">
        <v>38</v>
      </c>
      <c r="O147" s="69"/>
      <c r="P147" s="200">
        <f>O147*H147</f>
        <v>0</v>
      </c>
      <c r="Q147" s="200">
        <v>0</v>
      </c>
      <c r="R147" s="200">
        <f>Q147*H147</f>
        <v>0</v>
      </c>
      <c r="S147" s="200">
        <v>0</v>
      </c>
      <c r="T147" s="201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2" t="s">
        <v>156</v>
      </c>
      <c r="AT147" s="202" t="s">
        <v>152</v>
      </c>
      <c r="AU147" s="202" t="s">
        <v>80</v>
      </c>
      <c r="AY147" s="14" t="s">
        <v>150</v>
      </c>
      <c r="BE147" s="203">
        <f>IF(N147="základná",J147,0)</f>
        <v>0</v>
      </c>
      <c r="BF147" s="203">
        <f>IF(N147="znížená",J147,0)</f>
        <v>0</v>
      </c>
      <c r="BG147" s="203">
        <f>IF(N147="zákl. prenesená",J147,0)</f>
        <v>0</v>
      </c>
      <c r="BH147" s="203">
        <f>IF(N147="zníž. prenesená",J147,0)</f>
        <v>0</v>
      </c>
      <c r="BI147" s="203">
        <f>IF(N147="nulová",J147,0)</f>
        <v>0</v>
      </c>
      <c r="BJ147" s="14" t="s">
        <v>157</v>
      </c>
      <c r="BK147" s="203">
        <f>ROUND(I147*H147,2)</f>
        <v>0</v>
      </c>
      <c r="BL147" s="14" t="s">
        <v>156</v>
      </c>
      <c r="BM147" s="202" t="s">
        <v>184</v>
      </c>
    </row>
    <row r="148" spans="1:65" s="2" customFormat="1" ht="24.2" customHeight="1">
      <c r="A148" s="31"/>
      <c r="B148" s="32"/>
      <c r="C148" s="190" t="s">
        <v>170</v>
      </c>
      <c r="D148" s="190" t="s">
        <v>152</v>
      </c>
      <c r="E148" s="191" t="s">
        <v>958</v>
      </c>
      <c r="F148" s="192" t="s">
        <v>959</v>
      </c>
      <c r="G148" s="193" t="s">
        <v>370</v>
      </c>
      <c r="H148" s="194">
        <v>482</v>
      </c>
      <c r="I148" s="195"/>
      <c r="J148" s="196">
        <f>ROUND(I148*H148,2)</f>
        <v>0</v>
      </c>
      <c r="K148" s="197"/>
      <c r="L148" s="36"/>
      <c r="M148" s="198" t="s">
        <v>1</v>
      </c>
      <c r="N148" s="199" t="s">
        <v>38</v>
      </c>
      <c r="O148" s="69"/>
      <c r="P148" s="200">
        <f>O148*H148</f>
        <v>0</v>
      </c>
      <c r="Q148" s="200">
        <v>0</v>
      </c>
      <c r="R148" s="200">
        <f>Q148*H148</f>
        <v>0</v>
      </c>
      <c r="S148" s="200">
        <v>0</v>
      </c>
      <c r="T148" s="201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2" t="s">
        <v>156</v>
      </c>
      <c r="AT148" s="202" t="s">
        <v>152</v>
      </c>
      <c r="AU148" s="202" t="s">
        <v>80</v>
      </c>
      <c r="AY148" s="14" t="s">
        <v>150</v>
      </c>
      <c r="BE148" s="203">
        <f>IF(N148="základná",J148,0)</f>
        <v>0</v>
      </c>
      <c r="BF148" s="203">
        <f>IF(N148="znížená",J148,0)</f>
        <v>0</v>
      </c>
      <c r="BG148" s="203">
        <f>IF(N148="zákl. prenesená",J148,0)</f>
        <v>0</v>
      </c>
      <c r="BH148" s="203">
        <f>IF(N148="zníž. prenesená",J148,0)</f>
        <v>0</v>
      </c>
      <c r="BI148" s="203">
        <f>IF(N148="nulová",J148,0)</f>
        <v>0</v>
      </c>
      <c r="BJ148" s="14" t="s">
        <v>157</v>
      </c>
      <c r="BK148" s="203">
        <f>ROUND(I148*H148,2)</f>
        <v>0</v>
      </c>
      <c r="BL148" s="14" t="s">
        <v>156</v>
      </c>
      <c r="BM148" s="202" t="s">
        <v>7</v>
      </c>
    </row>
    <row r="149" spans="1:65" s="12" customFormat="1" ht="22.9" customHeight="1">
      <c r="B149" s="174"/>
      <c r="C149" s="175"/>
      <c r="D149" s="176" t="s">
        <v>71</v>
      </c>
      <c r="E149" s="188" t="s">
        <v>960</v>
      </c>
      <c r="F149" s="188" t="s">
        <v>961</v>
      </c>
      <c r="G149" s="175"/>
      <c r="H149" s="175"/>
      <c r="I149" s="178"/>
      <c r="J149" s="189">
        <f>BK149</f>
        <v>0</v>
      </c>
      <c r="K149" s="175"/>
      <c r="L149" s="180"/>
      <c r="M149" s="181"/>
      <c r="N149" s="182"/>
      <c r="O149" s="182"/>
      <c r="P149" s="183">
        <f>SUM(P150:P151)</f>
        <v>0</v>
      </c>
      <c r="Q149" s="182"/>
      <c r="R149" s="183">
        <f>SUM(R150:R151)</f>
        <v>0</v>
      </c>
      <c r="S149" s="182"/>
      <c r="T149" s="184">
        <f>SUM(T150:T151)</f>
        <v>0</v>
      </c>
      <c r="AR149" s="185" t="s">
        <v>80</v>
      </c>
      <c r="AT149" s="186" t="s">
        <v>71</v>
      </c>
      <c r="AU149" s="186" t="s">
        <v>80</v>
      </c>
      <c r="AY149" s="185" t="s">
        <v>150</v>
      </c>
      <c r="BK149" s="187">
        <f>SUM(BK150:BK151)</f>
        <v>0</v>
      </c>
    </row>
    <row r="150" spans="1:65" s="2" customFormat="1" ht="24.2" customHeight="1">
      <c r="A150" s="31"/>
      <c r="B150" s="32"/>
      <c r="C150" s="190" t="s">
        <v>188</v>
      </c>
      <c r="D150" s="190" t="s">
        <v>152</v>
      </c>
      <c r="E150" s="191" t="s">
        <v>962</v>
      </c>
      <c r="F150" s="192" t="s">
        <v>963</v>
      </c>
      <c r="G150" s="193" t="s">
        <v>943</v>
      </c>
      <c r="H150" s="194">
        <v>112</v>
      </c>
      <c r="I150" s="195"/>
      <c r="J150" s="196">
        <f>ROUND(I150*H150,2)</f>
        <v>0</v>
      </c>
      <c r="K150" s="197"/>
      <c r="L150" s="36"/>
      <c r="M150" s="198" t="s">
        <v>1</v>
      </c>
      <c r="N150" s="199" t="s">
        <v>38</v>
      </c>
      <c r="O150" s="69"/>
      <c r="P150" s="200">
        <f>O150*H150</f>
        <v>0</v>
      </c>
      <c r="Q150" s="200">
        <v>0</v>
      </c>
      <c r="R150" s="200">
        <f>Q150*H150</f>
        <v>0</v>
      </c>
      <c r="S150" s="200">
        <v>0</v>
      </c>
      <c r="T150" s="201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2" t="s">
        <v>156</v>
      </c>
      <c r="AT150" s="202" t="s">
        <v>152</v>
      </c>
      <c r="AU150" s="202" t="s">
        <v>157</v>
      </c>
      <c r="AY150" s="14" t="s">
        <v>150</v>
      </c>
      <c r="BE150" s="203">
        <f>IF(N150="základná",J150,0)</f>
        <v>0</v>
      </c>
      <c r="BF150" s="203">
        <f>IF(N150="znížená",J150,0)</f>
        <v>0</v>
      </c>
      <c r="BG150" s="203">
        <f>IF(N150="zákl. prenesená",J150,0)</f>
        <v>0</v>
      </c>
      <c r="BH150" s="203">
        <f>IF(N150="zníž. prenesená",J150,0)</f>
        <v>0</v>
      </c>
      <c r="BI150" s="203">
        <f>IF(N150="nulová",J150,0)</f>
        <v>0</v>
      </c>
      <c r="BJ150" s="14" t="s">
        <v>157</v>
      </c>
      <c r="BK150" s="203">
        <f>ROUND(I150*H150,2)</f>
        <v>0</v>
      </c>
      <c r="BL150" s="14" t="s">
        <v>156</v>
      </c>
      <c r="BM150" s="202" t="s">
        <v>191</v>
      </c>
    </row>
    <row r="151" spans="1:65" s="2" customFormat="1" ht="24.2" customHeight="1">
      <c r="A151" s="31"/>
      <c r="B151" s="32"/>
      <c r="C151" s="190" t="s">
        <v>173</v>
      </c>
      <c r="D151" s="190" t="s">
        <v>152</v>
      </c>
      <c r="E151" s="191" t="s">
        <v>964</v>
      </c>
      <c r="F151" s="192" t="s">
        <v>965</v>
      </c>
      <c r="G151" s="193" t="s">
        <v>943</v>
      </c>
      <c r="H151" s="194">
        <v>37</v>
      </c>
      <c r="I151" s="195"/>
      <c r="J151" s="196">
        <f>ROUND(I151*H151,2)</f>
        <v>0</v>
      </c>
      <c r="K151" s="197"/>
      <c r="L151" s="36"/>
      <c r="M151" s="198" t="s">
        <v>1</v>
      </c>
      <c r="N151" s="199" t="s">
        <v>38</v>
      </c>
      <c r="O151" s="69"/>
      <c r="P151" s="200">
        <f>O151*H151</f>
        <v>0</v>
      </c>
      <c r="Q151" s="200">
        <v>0</v>
      </c>
      <c r="R151" s="200">
        <f>Q151*H151</f>
        <v>0</v>
      </c>
      <c r="S151" s="200">
        <v>0</v>
      </c>
      <c r="T151" s="201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2" t="s">
        <v>156</v>
      </c>
      <c r="AT151" s="202" t="s">
        <v>152</v>
      </c>
      <c r="AU151" s="202" t="s">
        <v>157</v>
      </c>
      <c r="AY151" s="14" t="s">
        <v>150</v>
      </c>
      <c r="BE151" s="203">
        <f>IF(N151="základná",J151,0)</f>
        <v>0</v>
      </c>
      <c r="BF151" s="203">
        <f>IF(N151="znížená",J151,0)</f>
        <v>0</v>
      </c>
      <c r="BG151" s="203">
        <f>IF(N151="zákl. prenesená",J151,0)</f>
        <v>0</v>
      </c>
      <c r="BH151" s="203">
        <f>IF(N151="zníž. prenesená",J151,0)</f>
        <v>0</v>
      </c>
      <c r="BI151" s="203">
        <f>IF(N151="nulová",J151,0)</f>
        <v>0</v>
      </c>
      <c r="BJ151" s="14" t="s">
        <v>157</v>
      </c>
      <c r="BK151" s="203">
        <f>ROUND(I151*H151,2)</f>
        <v>0</v>
      </c>
      <c r="BL151" s="14" t="s">
        <v>156</v>
      </c>
      <c r="BM151" s="202" t="s">
        <v>194</v>
      </c>
    </row>
    <row r="152" spans="1:65" s="12" customFormat="1" ht="25.9" customHeight="1">
      <c r="B152" s="174"/>
      <c r="C152" s="175"/>
      <c r="D152" s="176" t="s">
        <v>71</v>
      </c>
      <c r="E152" s="177" t="s">
        <v>966</v>
      </c>
      <c r="F152" s="177" t="s">
        <v>967</v>
      </c>
      <c r="G152" s="175"/>
      <c r="H152" s="175"/>
      <c r="I152" s="178"/>
      <c r="J152" s="179">
        <f>BK152</f>
        <v>0</v>
      </c>
      <c r="K152" s="175"/>
      <c r="L152" s="180"/>
      <c r="M152" s="181"/>
      <c r="N152" s="182"/>
      <c r="O152" s="182"/>
      <c r="P152" s="183">
        <f>SUM(P153:P166)</f>
        <v>0</v>
      </c>
      <c r="Q152" s="182"/>
      <c r="R152" s="183">
        <f>SUM(R153:R166)</f>
        <v>6.5100000000000002E-3</v>
      </c>
      <c r="S152" s="182"/>
      <c r="T152" s="184">
        <f>SUM(T153:T166)</f>
        <v>0</v>
      </c>
      <c r="AR152" s="185" t="s">
        <v>80</v>
      </c>
      <c r="AT152" s="186" t="s">
        <v>71</v>
      </c>
      <c r="AU152" s="186" t="s">
        <v>72</v>
      </c>
      <c r="AY152" s="185" t="s">
        <v>150</v>
      </c>
      <c r="BK152" s="187">
        <f>SUM(BK153:BK166)</f>
        <v>0</v>
      </c>
    </row>
    <row r="153" spans="1:65" s="2" customFormat="1" ht="16.5" customHeight="1">
      <c r="A153" s="31"/>
      <c r="B153" s="32"/>
      <c r="C153" s="190" t="s">
        <v>195</v>
      </c>
      <c r="D153" s="190" t="s">
        <v>152</v>
      </c>
      <c r="E153" s="191" t="s">
        <v>968</v>
      </c>
      <c r="F153" s="192" t="s">
        <v>969</v>
      </c>
      <c r="G153" s="193" t="s">
        <v>943</v>
      </c>
      <c r="H153" s="194">
        <v>7</v>
      </c>
      <c r="I153" s="195"/>
      <c r="J153" s="196">
        <f t="shared" ref="J153:J166" si="10">ROUND(I153*H153,2)</f>
        <v>0</v>
      </c>
      <c r="K153" s="197"/>
      <c r="L153" s="36"/>
      <c r="M153" s="198" t="s">
        <v>1</v>
      </c>
      <c r="N153" s="199" t="s">
        <v>38</v>
      </c>
      <c r="O153" s="69"/>
      <c r="P153" s="200">
        <f t="shared" ref="P153:P166" si="11">O153*H153</f>
        <v>0</v>
      </c>
      <c r="Q153" s="200">
        <v>0</v>
      </c>
      <c r="R153" s="200">
        <f t="shared" ref="R153:R166" si="12">Q153*H153</f>
        <v>0</v>
      </c>
      <c r="S153" s="200">
        <v>0</v>
      </c>
      <c r="T153" s="201">
        <f t="shared" ref="T153:T166" si="13"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2" t="s">
        <v>156</v>
      </c>
      <c r="AT153" s="202" t="s">
        <v>152</v>
      </c>
      <c r="AU153" s="202" t="s">
        <v>80</v>
      </c>
      <c r="AY153" s="14" t="s">
        <v>150</v>
      </c>
      <c r="BE153" s="203">
        <f t="shared" ref="BE153:BE166" si="14">IF(N153="základná",J153,0)</f>
        <v>0</v>
      </c>
      <c r="BF153" s="203">
        <f t="shared" ref="BF153:BF166" si="15">IF(N153="znížená",J153,0)</f>
        <v>0</v>
      </c>
      <c r="BG153" s="203">
        <f t="shared" ref="BG153:BG166" si="16">IF(N153="zákl. prenesená",J153,0)</f>
        <v>0</v>
      </c>
      <c r="BH153" s="203">
        <f t="shared" ref="BH153:BH166" si="17">IF(N153="zníž. prenesená",J153,0)</f>
        <v>0</v>
      </c>
      <c r="BI153" s="203">
        <f t="shared" ref="BI153:BI166" si="18">IF(N153="nulová",J153,0)</f>
        <v>0</v>
      </c>
      <c r="BJ153" s="14" t="s">
        <v>157</v>
      </c>
      <c r="BK153" s="203">
        <f t="shared" ref="BK153:BK166" si="19">ROUND(I153*H153,2)</f>
        <v>0</v>
      </c>
      <c r="BL153" s="14" t="s">
        <v>156</v>
      </c>
      <c r="BM153" s="202" t="s">
        <v>199</v>
      </c>
    </row>
    <row r="154" spans="1:65" s="2" customFormat="1" ht="16.5" customHeight="1">
      <c r="A154" s="31"/>
      <c r="B154" s="32"/>
      <c r="C154" s="204" t="s">
        <v>177</v>
      </c>
      <c r="D154" s="204" t="s">
        <v>363</v>
      </c>
      <c r="E154" s="205" t="s">
        <v>970</v>
      </c>
      <c r="F154" s="206" t="s">
        <v>971</v>
      </c>
      <c r="G154" s="207" t="s">
        <v>943</v>
      </c>
      <c r="H154" s="208">
        <v>7</v>
      </c>
      <c r="I154" s="209"/>
      <c r="J154" s="210">
        <f t="shared" si="10"/>
        <v>0</v>
      </c>
      <c r="K154" s="211"/>
      <c r="L154" s="212"/>
      <c r="M154" s="213" t="s">
        <v>1</v>
      </c>
      <c r="N154" s="214" t="s">
        <v>38</v>
      </c>
      <c r="O154" s="69"/>
      <c r="P154" s="200">
        <f t="shared" si="11"/>
        <v>0</v>
      </c>
      <c r="Q154" s="200">
        <v>8.0000000000000007E-5</v>
      </c>
      <c r="R154" s="200">
        <f t="shared" si="12"/>
        <v>5.6000000000000006E-4</v>
      </c>
      <c r="S154" s="200">
        <v>0</v>
      </c>
      <c r="T154" s="201">
        <f t="shared" si="1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2" t="s">
        <v>166</v>
      </c>
      <c r="AT154" s="202" t="s">
        <v>363</v>
      </c>
      <c r="AU154" s="202" t="s">
        <v>80</v>
      </c>
      <c r="AY154" s="14" t="s">
        <v>150</v>
      </c>
      <c r="BE154" s="203">
        <f t="shared" si="14"/>
        <v>0</v>
      </c>
      <c r="BF154" s="203">
        <f t="shared" si="15"/>
        <v>0</v>
      </c>
      <c r="BG154" s="203">
        <f t="shared" si="16"/>
        <v>0</v>
      </c>
      <c r="BH154" s="203">
        <f t="shared" si="17"/>
        <v>0</v>
      </c>
      <c r="BI154" s="203">
        <f t="shared" si="18"/>
        <v>0</v>
      </c>
      <c r="BJ154" s="14" t="s">
        <v>157</v>
      </c>
      <c r="BK154" s="203">
        <f t="shared" si="19"/>
        <v>0</v>
      </c>
      <c r="BL154" s="14" t="s">
        <v>156</v>
      </c>
      <c r="BM154" s="202" t="s">
        <v>202</v>
      </c>
    </row>
    <row r="155" spans="1:65" s="2" customFormat="1" ht="16.5" customHeight="1">
      <c r="A155" s="31"/>
      <c r="B155" s="32"/>
      <c r="C155" s="204" t="s">
        <v>203</v>
      </c>
      <c r="D155" s="204" t="s">
        <v>363</v>
      </c>
      <c r="E155" s="205" t="s">
        <v>972</v>
      </c>
      <c r="F155" s="206" t="s">
        <v>973</v>
      </c>
      <c r="G155" s="207" t="s">
        <v>943</v>
      </c>
      <c r="H155" s="208">
        <v>7</v>
      </c>
      <c r="I155" s="209"/>
      <c r="J155" s="210">
        <f t="shared" si="10"/>
        <v>0</v>
      </c>
      <c r="K155" s="211"/>
      <c r="L155" s="212"/>
      <c r="M155" s="213" t="s">
        <v>1</v>
      </c>
      <c r="N155" s="214" t="s">
        <v>38</v>
      </c>
      <c r="O155" s="69"/>
      <c r="P155" s="200">
        <f t="shared" si="11"/>
        <v>0</v>
      </c>
      <c r="Q155" s="200">
        <v>1.0000000000000001E-5</v>
      </c>
      <c r="R155" s="200">
        <f t="shared" si="12"/>
        <v>7.0000000000000007E-5</v>
      </c>
      <c r="S155" s="200">
        <v>0</v>
      </c>
      <c r="T155" s="201">
        <f t="shared" si="1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2" t="s">
        <v>166</v>
      </c>
      <c r="AT155" s="202" t="s">
        <v>363</v>
      </c>
      <c r="AU155" s="202" t="s">
        <v>80</v>
      </c>
      <c r="AY155" s="14" t="s">
        <v>150</v>
      </c>
      <c r="BE155" s="203">
        <f t="shared" si="14"/>
        <v>0</v>
      </c>
      <c r="BF155" s="203">
        <f t="shared" si="15"/>
        <v>0</v>
      </c>
      <c r="BG155" s="203">
        <f t="shared" si="16"/>
        <v>0</v>
      </c>
      <c r="BH155" s="203">
        <f t="shared" si="17"/>
        <v>0</v>
      </c>
      <c r="BI155" s="203">
        <f t="shared" si="18"/>
        <v>0</v>
      </c>
      <c r="BJ155" s="14" t="s">
        <v>157</v>
      </c>
      <c r="BK155" s="203">
        <f t="shared" si="19"/>
        <v>0</v>
      </c>
      <c r="BL155" s="14" t="s">
        <v>156</v>
      </c>
      <c r="BM155" s="202" t="s">
        <v>206</v>
      </c>
    </row>
    <row r="156" spans="1:65" s="2" customFormat="1" ht="16.5" customHeight="1">
      <c r="A156" s="31"/>
      <c r="B156" s="32"/>
      <c r="C156" s="190" t="s">
        <v>180</v>
      </c>
      <c r="D156" s="190" t="s">
        <v>152</v>
      </c>
      <c r="E156" s="191" t="s">
        <v>974</v>
      </c>
      <c r="F156" s="192" t="s">
        <v>975</v>
      </c>
      <c r="G156" s="193" t="s">
        <v>943</v>
      </c>
      <c r="H156" s="194">
        <v>3</v>
      </c>
      <c r="I156" s="195"/>
      <c r="J156" s="196">
        <f t="shared" si="10"/>
        <v>0</v>
      </c>
      <c r="K156" s="197"/>
      <c r="L156" s="36"/>
      <c r="M156" s="198" t="s">
        <v>1</v>
      </c>
      <c r="N156" s="199" t="s">
        <v>38</v>
      </c>
      <c r="O156" s="69"/>
      <c r="P156" s="200">
        <f t="shared" si="11"/>
        <v>0</v>
      </c>
      <c r="Q156" s="200">
        <v>0</v>
      </c>
      <c r="R156" s="200">
        <f t="shared" si="12"/>
        <v>0</v>
      </c>
      <c r="S156" s="200">
        <v>0</v>
      </c>
      <c r="T156" s="201">
        <f t="shared" si="1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2" t="s">
        <v>156</v>
      </c>
      <c r="AT156" s="202" t="s">
        <v>152</v>
      </c>
      <c r="AU156" s="202" t="s">
        <v>80</v>
      </c>
      <c r="AY156" s="14" t="s">
        <v>150</v>
      </c>
      <c r="BE156" s="203">
        <f t="shared" si="14"/>
        <v>0</v>
      </c>
      <c r="BF156" s="203">
        <f t="shared" si="15"/>
        <v>0</v>
      </c>
      <c r="BG156" s="203">
        <f t="shared" si="16"/>
        <v>0</v>
      </c>
      <c r="BH156" s="203">
        <f t="shared" si="17"/>
        <v>0</v>
      </c>
      <c r="BI156" s="203">
        <f t="shared" si="18"/>
        <v>0</v>
      </c>
      <c r="BJ156" s="14" t="s">
        <v>157</v>
      </c>
      <c r="BK156" s="203">
        <f t="shared" si="19"/>
        <v>0</v>
      </c>
      <c r="BL156" s="14" t="s">
        <v>156</v>
      </c>
      <c r="BM156" s="202" t="s">
        <v>209</v>
      </c>
    </row>
    <row r="157" spans="1:65" s="2" customFormat="1" ht="16.5" customHeight="1">
      <c r="A157" s="31"/>
      <c r="B157" s="32"/>
      <c r="C157" s="204" t="s">
        <v>210</v>
      </c>
      <c r="D157" s="204" t="s">
        <v>363</v>
      </c>
      <c r="E157" s="205" t="s">
        <v>976</v>
      </c>
      <c r="F157" s="206" t="s">
        <v>977</v>
      </c>
      <c r="G157" s="207" t="s">
        <v>943</v>
      </c>
      <c r="H157" s="208">
        <v>3</v>
      </c>
      <c r="I157" s="209"/>
      <c r="J157" s="210">
        <f t="shared" si="10"/>
        <v>0</v>
      </c>
      <c r="K157" s="211"/>
      <c r="L157" s="212"/>
      <c r="M157" s="213" t="s">
        <v>1</v>
      </c>
      <c r="N157" s="214" t="s">
        <v>38</v>
      </c>
      <c r="O157" s="69"/>
      <c r="P157" s="200">
        <f t="shared" si="11"/>
        <v>0</v>
      </c>
      <c r="Q157" s="200">
        <v>1.2E-4</v>
      </c>
      <c r="R157" s="200">
        <f t="shared" si="12"/>
        <v>3.6000000000000002E-4</v>
      </c>
      <c r="S157" s="200">
        <v>0</v>
      </c>
      <c r="T157" s="201">
        <f t="shared" si="1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02" t="s">
        <v>166</v>
      </c>
      <c r="AT157" s="202" t="s">
        <v>363</v>
      </c>
      <c r="AU157" s="202" t="s">
        <v>80</v>
      </c>
      <c r="AY157" s="14" t="s">
        <v>150</v>
      </c>
      <c r="BE157" s="203">
        <f t="shared" si="14"/>
        <v>0</v>
      </c>
      <c r="BF157" s="203">
        <f t="shared" si="15"/>
        <v>0</v>
      </c>
      <c r="BG157" s="203">
        <f t="shared" si="16"/>
        <v>0</v>
      </c>
      <c r="BH157" s="203">
        <f t="shared" si="17"/>
        <v>0</v>
      </c>
      <c r="BI157" s="203">
        <f t="shared" si="18"/>
        <v>0</v>
      </c>
      <c r="BJ157" s="14" t="s">
        <v>157</v>
      </c>
      <c r="BK157" s="203">
        <f t="shared" si="19"/>
        <v>0</v>
      </c>
      <c r="BL157" s="14" t="s">
        <v>156</v>
      </c>
      <c r="BM157" s="202" t="s">
        <v>213</v>
      </c>
    </row>
    <row r="158" spans="1:65" s="2" customFormat="1" ht="16.5" customHeight="1">
      <c r="A158" s="31"/>
      <c r="B158" s="32"/>
      <c r="C158" s="204" t="s">
        <v>184</v>
      </c>
      <c r="D158" s="204" t="s">
        <v>363</v>
      </c>
      <c r="E158" s="205" t="s">
        <v>978</v>
      </c>
      <c r="F158" s="206" t="s">
        <v>979</v>
      </c>
      <c r="G158" s="207" t="s">
        <v>943</v>
      </c>
      <c r="H158" s="208">
        <v>3</v>
      </c>
      <c r="I158" s="209"/>
      <c r="J158" s="210">
        <f t="shared" si="10"/>
        <v>0</v>
      </c>
      <c r="K158" s="211"/>
      <c r="L158" s="212"/>
      <c r="M158" s="213" t="s">
        <v>1</v>
      </c>
      <c r="N158" s="214" t="s">
        <v>38</v>
      </c>
      <c r="O158" s="69"/>
      <c r="P158" s="200">
        <f t="shared" si="11"/>
        <v>0</v>
      </c>
      <c r="Q158" s="200">
        <v>0</v>
      </c>
      <c r="R158" s="200">
        <f t="shared" si="12"/>
        <v>0</v>
      </c>
      <c r="S158" s="200">
        <v>0</v>
      </c>
      <c r="T158" s="201">
        <f t="shared" si="1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2" t="s">
        <v>166</v>
      </c>
      <c r="AT158" s="202" t="s">
        <v>363</v>
      </c>
      <c r="AU158" s="202" t="s">
        <v>80</v>
      </c>
      <c r="AY158" s="14" t="s">
        <v>150</v>
      </c>
      <c r="BE158" s="203">
        <f t="shared" si="14"/>
        <v>0</v>
      </c>
      <c r="BF158" s="203">
        <f t="shared" si="15"/>
        <v>0</v>
      </c>
      <c r="BG158" s="203">
        <f t="shared" si="16"/>
        <v>0</v>
      </c>
      <c r="BH158" s="203">
        <f t="shared" si="17"/>
        <v>0</v>
      </c>
      <c r="BI158" s="203">
        <f t="shared" si="18"/>
        <v>0</v>
      </c>
      <c r="BJ158" s="14" t="s">
        <v>157</v>
      </c>
      <c r="BK158" s="203">
        <f t="shared" si="19"/>
        <v>0</v>
      </c>
      <c r="BL158" s="14" t="s">
        <v>156</v>
      </c>
      <c r="BM158" s="202" t="s">
        <v>217</v>
      </c>
    </row>
    <row r="159" spans="1:65" s="2" customFormat="1" ht="16.5" customHeight="1">
      <c r="A159" s="31"/>
      <c r="B159" s="32"/>
      <c r="C159" s="190" t="s">
        <v>218</v>
      </c>
      <c r="D159" s="190" t="s">
        <v>152</v>
      </c>
      <c r="E159" s="191" t="s">
        <v>980</v>
      </c>
      <c r="F159" s="192" t="s">
        <v>981</v>
      </c>
      <c r="G159" s="193" t="s">
        <v>943</v>
      </c>
      <c r="H159" s="194">
        <v>6</v>
      </c>
      <c r="I159" s="195"/>
      <c r="J159" s="196">
        <f t="shared" si="10"/>
        <v>0</v>
      </c>
      <c r="K159" s="197"/>
      <c r="L159" s="36"/>
      <c r="M159" s="198" t="s">
        <v>1</v>
      </c>
      <c r="N159" s="199" t="s">
        <v>38</v>
      </c>
      <c r="O159" s="69"/>
      <c r="P159" s="200">
        <f t="shared" si="11"/>
        <v>0</v>
      </c>
      <c r="Q159" s="200">
        <v>0</v>
      </c>
      <c r="R159" s="200">
        <f t="shared" si="12"/>
        <v>0</v>
      </c>
      <c r="S159" s="200">
        <v>0</v>
      </c>
      <c r="T159" s="201">
        <f t="shared" si="1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2" t="s">
        <v>156</v>
      </c>
      <c r="AT159" s="202" t="s">
        <v>152</v>
      </c>
      <c r="AU159" s="202" t="s">
        <v>80</v>
      </c>
      <c r="AY159" s="14" t="s">
        <v>150</v>
      </c>
      <c r="BE159" s="203">
        <f t="shared" si="14"/>
        <v>0</v>
      </c>
      <c r="BF159" s="203">
        <f t="shared" si="15"/>
        <v>0</v>
      </c>
      <c r="BG159" s="203">
        <f t="shared" si="16"/>
        <v>0</v>
      </c>
      <c r="BH159" s="203">
        <f t="shared" si="17"/>
        <v>0</v>
      </c>
      <c r="BI159" s="203">
        <f t="shared" si="18"/>
        <v>0</v>
      </c>
      <c r="BJ159" s="14" t="s">
        <v>157</v>
      </c>
      <c r="BK159" s="203">
        <f t="shared" si="19"/>
        <v>0</v>
      </c>
      <c r="BL159" s="14" t="s">
        <v>156</v>
      </c>
      <c r="BM159" s="202" t="s">
        <v>221</v>
      </c>
    </row>
    <row r="160" spans="1:65" s="2" customFormat="1" ht="16.5" customHeight="1">
      <c r="A160" s="31"/>
      <c r="B160" s="32"/>
      <c r="C160" s="204" t="s">
        <v>7</v>
      </c>
      <c r="D160" s="204" t="s">
        <v>363</v>
      </c>
      <c r="E160" s="205" t="s">
        <v>982</v>
      </c>
      <c r="F160" s="206" t="s">
        <v>983</v>
      </c>
      <c r="G160" s="207" t="s">
        <v>943</v>
      </c>
      <c r="H160" s="208">
        <v>6</v>
      </c>
      <c r="I160" s="209"/>
      <c r="J160" s="210">
        <f t="shared" si="10"/>
        <v>0</v>
      </c>
      <c r="K160" s="211"/>
      <c r="L160" s="212"/>
      <c r="M160" s="213" t="s">
        <v>1</v>
      </c>
      <c r="N160" s="214" t="s">
        <v>38</v>
      </c>
      <c r="O160" s="69"/>
      <c r="P160" s="200">
        <f t="shared" si="11"/>
        <v>0</v>
      </c>
      <c r="Q160" s="200">
        <v>1.2E-4</v>
      </c>
      <c r="R160" s="200">
        <f t="shared" si="12"/>
        <v>7.2000000000000005E-4</v>
      </c>
      <c r="S160" s="200">
        <v>0</v>
      </c>
      <c r="T160" s="201">
        <f t="shared" si="1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2" t="s">
        <v>166</v>
      </c>
      <c r="AT160" s="202" t="s">
        <v>363</v>
      </c>
      <c r="AU160" s="202" t="s">
        <v>80</v>
      </c>
      <c r="AY160" s="14" t="s">
        <v>150</v>
      </c>
      <c r="BE160" s="203">
        <f t="shared" si="14"/>
        <v>0</v>
      </c>
      <c r="BF160" s="203">
        <f t="shared" si="15"/>
        <v>0</v>
      </c>
      <c r="BG160" s="203">
        <f t="shared" si="16"/>
        <v>0</v>
      </c>
      <c r="BH160" s="203">
        <f t="shared" si="17"/>
        <v>0</v>
      </c>
      <c r="BI160" s="203">
        <f t="shared" si="18"/>
        <v>0</v>
      </c>
      <c r="BJ160" s="14" t="s">
        <v>157</v>
      </c>
      <c r="BK160" s="203">
        <f t="shared" si="19"/>
        <v>0</v>
      </c>
      <c r="BL160" s="14" t="s">
        <v>156</v>
      </c>
      <c r="BM160" s="202" t="s">
        <v>224</v>
      </c>
    </row>
    <row r="161" spans="1:65" s="2" customFormat="1" ht="16.5" customHeight="1">
      <c r="A161" s="31"/>
      <c r="B161" s="32"/>
      <c r="C161" s="204" t="s">
        <v>225</v>
      </c>
      <c r="D161" s="204" t="s">
        <v>363</v>
      </c>
      <c r="E161" s="205" t="s">
        <v>984</v>
      </c>
      <c r="F161" s="206" t="s">
        <v>985</v>
      </c>
      <c r="G161" s="207" t="s">
        <v>943</v>
      </c>
      <c r="H161" s="208">
        <v>6</v>
      </c>
      <c r="I161" s="209"/>
      <c r="J161" s="210">
        <f t="shared" si="10"/>
        <v>0</v>
      </c>
      <c r="K161" s="211"/>
      <c r="L161" s="212"/>
      <c r="M161" s="213" t="s">
        <v>1</v>
      </c>
      <c r="N161" s="214" t="s">
        <v>38</v>
      </c>
      <c r="O161" s="69"/>
      <c r="P161" s="200">
        <f t="shared" si="11"/>
        <v>0</v>
      </c>
      <c r="Q161" s="200">
        <v>0</v>
      </c>
      <c r="R161" s="200">
        <f t="shared" si="12"/>
        <v>0</v>
      </c>
      <c r="S161" s="200">
        <v>0</v>
      </c>
      <c r="T161" s="201">
        <f t="shared" si="1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02" t="s">
        <v>166</v>
      </c>
      <c r="AT161" s="202" t="s">
        <v>363</v>
      </c>
      <c r="AU161" s="202" t="s">
        <v>80</v>
      </c>
      <c r="AY161" s="14" t="s">
        <v>150</v>
      </c>
      <c r="BE161" s="203">
        <f t="shared" si="14"/>
        <v>0</v>
      </c>
      <c r="BF161" s="203">
        <f t="shared" si="15"/>
        <v>0</v>
      </c>
      <c r="BG161" s="203">
        <f t="shared" si="16"/>
        <v>0</v>
      </c>
      <c r="BH161" s="203">
        <f t="shared" si="17"/>
        <v>0</v>
      </c>
      <c r="BI161" s="203">
        <f t="shared" si="18"/>
        <v>0</v>
      </c>
      <c r="BJ161" s="14" t="s">
        <v>157</v>
      </c>
      <c r="BK161" s="203">
        <f t="shared" si="19"/>
        <v>0</v>
      </c>
      <c r="BL161" s="14" t="s">
        <v>156</v>
      </c>
      <c r="BM161" s="202" t="s">
        <v>228</v>
      </c>
    </row>
    <row r="162" spans="1:65" s="2" customFormat="1" ht="24.2" customHeight="1">
      <c r="A162" s="31"/>
      <c r="B162" s="32"/>
      <c r="C162" s="190" t="s">
        <v>191</v>
      </c>
      <c r="D162" s="190" t="s">
        <v>152</v>
      </c>
      <c r="E162" s="191" t="s">
        <v>986</v>
      </c>
      <c r="F162" s="192" t="s">
        <v>987</v>
      </c>
      <c r="G162" s="193" t="s">
        <v>943</v>
      </c>
      <c r="H162" s="194">
        <v>48</v>
      </c>
      <c r="I162" s="195"/>
      <c r="J162" s="196">
        <f t="shared" si="10"/>
        <v>0</v>
      </c>
      <c r="K162" s="197"/>
      <c r="L162" s="36"/>
      <c r="M162" s="198" t="s">
        <v>1</v>
      </c>
      <c r="N162" s="199" t="s">
        <v>38</v>
      </c>
      <c r="O162" s="69"/>
      <c r="P162" s="200">
        <f t="shared" si="11"/>
        <v>0</v>
      </c>
      <c r="Q162" s="200">
        <v>0</v>
      </c>
      <c r="R162" s="200">
        <f t="shared" si="12"/>
        <v>0</v>
      </c>
      <c r="S162" s="200">
        <v>0</v>
      </c>
      <c r="T162" s="201">
        <f t="shared" si="1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02" t="s">
        <v>156</v>
      </c>
      <c r="AT162" s="202" t="s">
        <v>152</v>
      </c>
      <c r="AU162" s="202" t="s">
        <v>80</v>
      </c>
      <c r="AY162" s="14" t="s">
        <v>150</v>
      </c>
      <c r="BE162" s="203">
        <f t="shared" si="14"/>
        <v>0</v>
      </c>
      <c r="BF162" s="203">
        <f t="shared" si="15"/>
        <v>0</v>
      </c>
      <c r="BG162" s="203">
        <f t="shared" si="16"/>
        <v>0</v>
      </c>
      <c r="BH162" s="203">
        <f t="shared" si="17"/>
        <v>0</v>
      </c>
      <c r="BI162" s="203">
        <f t="shared" si="18"/>
        <v>0</v>
      </c>
      <c r="BJ162" s="14" t="s">
        <v>157</v>
      </c>
      <c r="BK162" s="203">
        <f t="shared" si="19"/>
        <v>0</v>
      </c>
      <c r="BL162" s="14" t="s">
        <v>156</v>
      </c>
      <c r="BM162" s="202" t="s">
        <v>231</v>
      </c>
    </row>
    <row r="163" spans="1:65" s="2" customFormat="1" ht="16.5" customHeight="1">
      <c r="A163" s="31"/>
      <c r="B163" s="32"/>
      <c r="C163" s="204" t="s">
        <v>233</v>
      </c>
      <c r="D163" s="204" t="s">
        <v>363</v>
      </c>
      <c r="E163" s="205" t="s">
        <v>988</v>
      </c>
      <c r="F163" s="206" t="s">
        <v>989</v>
      </c>
      <c r="G163" s="207" t="s">
        <v>943</v>
      </c>
      <c r="H163" s="208">
        <v>48</v>
      </c>
      <c r="I163" s="209"/>
      <c r="J163" s="210">
        <f t="shared" si="10"/>
        <v>0</v>
      </c>
      <c r="K163" s="211"/>
      <c r="L163" s="212"/>
      <c r="M163" s="213" t="s">
        <v>1</v>
      </c>
      <c r="N163" s="214" t="s">
        <v>38</v>
      </c>
      <c r="O163" s="69"/>
      <c r="P163" s="200">
        <f t="shared" si="11"/>
        <v>0</v>
      </c>
      <c r="Q163" s="200">
        <v>1E-4</v>
      </c>
      <c r="R163" s="200">
        <f t="shared" si="12"/>
        <v>4.8000000000000004E-3</v>
      </c>
      <c r="S163" s="200">
        <v>0</v>
      </c>
      <c r="T163" s="201">
        <f t="shared" si="1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02" t="s">
        <v>166</v>
      </c>
      <c r="AT163" s="202" t="s">
        <v>363</v>
      </c>
      <c r="AU163" s="202" t="s">
        <v>80</v>
      </c>
      <c r="AY163" s="14" t="s">
        <v>150</v>
      </c>
      <c r="BE163" s="203">
        <f t="shared" si="14"/>
        <v>0</v>
      </c>
      <c r="BF163" s="203">
        <f t="shared" si="15"/>
        <v>0</v>
      </c>
      <c r="BG163" s="203">
        <f t="shared" si="16"/>
        <v>0</v>
      </c>
      <c r="BH163" s="203">
        <f t="shared" si="17"/>
        <v>0</v>
      </c>
      <c r="BI163" s="203">
        <f t="shared" si="18"/>
        <v>0</v>
      </c>
      <c r="BJ163" s="14" t="s">
        <v>157</v>
      </c>
      <c r="BK163" s="203">
        <f t="shared" si="19"/>
        <v>0</v>
      </c>
      <c r="BL163" s="14" t="s">
        <v>156</v>
      </c>
      <c r="BM163" s="202" t="s">
        <v>236</v>
      </c>
    </row>
    <row r="164" spans="1:65" s="2" customFormat="1" ht="16.5" customHeight="1">
      <c r="A164" s="31"/>
      <c r="B164" s="32"/>
      <c r="C164" s="204" t="s">
        <v>194</v>
      </c>
      <c r="D164" s="204" t="s">
        <v>363</v>
      </c>
      <c r="E164" s="205" t="s">
        <v>990</v>
      </c>
      <c r="F164" s="206" t="s">
        <v>973</v>
      </c>
      <c r="G164" s="207" t="s">
        <v>943</v>
      </c>
      <c r="H164" s="208">
        <v>31</v>
      </c>
      <c r="I164" s="209"/>
      <c r="J164" s="210">
        <f t="shared" si="10"/>
        <v>0</v>
      </c>
      <c r="K164" s="211"/>
      <c r="L164" s="212"/>
      <c r="M164" s="213" t="s">
        <v>1</v>
      </c>
      <c r="N164" s="214" t="s">
        <v>38</v>
      </c>
      <c r="O164" s="69"/>
      <c r="P164" s="200">
        <f t="shared" si="11"/>
        <v>0</v>
      </c>
      <c r="Q164" s="200">
        <v>0</v>
      </c>
      <c r="R164" s="200">
        <f t="shared" si="12"/>
        <v>0</v>
      </c>
      <c r="S164" s="200">
        <v>0</v>
      </c>
      <c r="T164" s="201">
        <f t="shared" si="1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02" t="s">
        <v>166</v>
      </c>
      <c r="AT164" s="202" t="s">
        <v>363</v>
      </c>
      <c r="AU164" s="202" t="s">
        <v>80</v>
      </c>
      <c r="AY164" s="14" t="s">
        <v>150</v>
      </c>
      <c r="BE164" s="203">
        <f t="shared" si="14"/>
        <v>0</v>
      </c>
      <c r="BF164" s="203">
        <f t="shared" si="15"/>
        <v>0</v>
      </c>
      <c r="BG164" s="203">
        <f t="shared" si="16"/>
        <v>0</v>
      </c>
      <c r="BH164" s="203">
        <f t="shared" si="17"/>
        <v>0</v>
      </c>
      <c r="BI164" s="203">
        <f t="shared" si="18"/>
        <v>0</v>
      </c>
      <c r="BJ164" s="14" t="s">
        <v>157</v>
      </c>
      <c r="BK164" s="203">
        <f t="shared" si="19"/>
        <v>0</v>
      </c>
      <c r="BL164" s="14" t="s">
        <v>156</v>
      </c>
      <c r="BM164" s="202" t="s">
        <v>240</v>
      </c>
    </row>
    <row r="165" spans="1:65" s="2" customFormat="1" ht="16.5" customHeight="1">
      <c r="A165" s="31"/>
      <c r="B165" s="32"/>
      <c r="C165" s="204" t="s">
        <v>241</v>
      </c>
      <c r="D165" s="204" t="s">
        <v>363</v>
      </c>
      <c r="E165" s="205" t="s">
        <v>991</v>
      </c>
      <c r="F165" s="206" t="s">
        <v>992</v>
      </c>
      <c r="G165" s="207" t="s">
        <v>943</v>
      </c>
      <c r="H165" s="208">
        <v>4</v>
      </c>
      <c r="I165" s="209"/>
      <c r="J165" s="210">
        <f t="shared" si="10"/>
        <v>0</v>
      </c>
      <c r="K165" s="211"/>
      <c r="L165" s="212"/>
      <c r="M165" s="213" t="s">
        <v>1</v>
      </c>
      <c r="N165" s="214" t="s">
        <v>38</v>
      </c>
      <c r="O165" s="69"/>
      <c r="P165" s="200">
        <f t="shared" si="11"/>
        <v>0</v>
      </c>
      <c r="Q165" s="200">
        <v>0</v>
      </c>
      <c r="R165" s="200">
        <f t="shared" si="12"/>
        <v>0</v>
      </c>
      <c r="S165" s="200">
        <v>0</v>
      </c>
      <c r="T165" s="201">
        <f t="shared" si="1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02" t="s">
        <v>166</v>
      </c>
      <c r="AT165" s="202" t="s">
        <v>363</v>
      </c>
      <c r="AU165" s="202" t="s">
        <v>80</v>
      </c>
      <c r="AY165" s="14" t="s">
        <v>150</v>
      </c>
      <c r="BE165" s="203">
        <f t="shared" si="14"/>
        <v>0</v>
      </c>
      <c r="BF165" s="203">
        <f t="shared" si="15"/>
        <v>0</v>
      </c>
      <c r="BG165" s="203">
        <f t="shared" si="16"/>
        <v>0</v>
      </c>
      <c r="BH165" s="203">
        <f t="shared" si="17"/>
        <v>0</v>
      </c>
      <c r="BI165" s="203">
        <f t="shared" si="18"/>
        <v>0</v>
      </c>
      <c r="BJ165" s="14" t="s">
        <v>157</v>
      </c>
      <c r="BK165" s="203">
        <f t="shared" si="19"/>
        <v>0</v>
      </c>
      <c r="BL165" s="14" t="s">
        <v>156</v>
      </c>
      <c r="BM165" s="202" t="s">
        <v>244</v>
      </c>
    </row>
    <row r="166" spans="1:65" s="2" customFormat="1" ht="16.5" customHeight="1">
      <c r="A166" s="31"/>
      <c r="B166" s="32"/>
      <c r="C166" s="204" t="s">
        <v>199</v>
      </c>
      <c r="D166" s="204" t="s">
        <v>363</v>
      </c>
      <c r="E166" s="205" t="s">
        <v>993</v>
      </c>
      <c r="F166" s="206" t="s">
        <v>994</v>
      </c>
      <c r="G166" s="207" t="s">
        <v>943</v>
      </c>
      <c r="H166" s="208">
        <v>3</v>
      </c>
      <c r="I166" s="209"/>
      <c r="J166" s="210">
        <f t="shared" si="10"/>
        <v>0</v>
      </c>
      <c r="K166" s="211"/>
      <c r="L166" s="212"/>
      <c r="M166" s="213" t="s">
        <v>1</v>
      </c>
      <c r="N166" s="214" t="s">
        <v>38</v>
      </c>
      <c r="O166" s="69"/>
      <c r="P166" s="200">
        <f t="shared" si="11"/>
        <v>0</v>
      </c>
      <c r="Q166" s="200">
        <v>0</v>
      </c>
      <c r="R166" s="200">
        <f t="shared" si="12"/>
        <v>0</v>
      </c>
      <c r="S166" s="200">
        <v>0</v>
      </c>
      <c r="T166" s="201">
        <f t="shared" si="1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2" t="s">
        <v>166</v>
      </c>
      <c r="AT166" s="202" t="s">
        <v>363</v>
      </c>
      <c r="AU166" s="202" t="s">
        <v>80</v>
      </c>
      <c r="AY166" s="14" t="s">
        <v>150</v>
      </c>
      <c r="BE166" s="203">
        <f t="shared" si="14"/>
        <v>0</v>
      </c>
      <c r="BF166" s="203">
        <f t="shared" si="15"/>
        <v>0</v>
      </c>
      <c r="BG166" s="203">
        <f t="shared" si="16"/>
        <v>0</v>
      </c>
      <c r="BH166" s="203">
        <f t="shared" si="17"/>
        <v>0</v>
      </c>
      <c r="BI166" s="203">
        <f t="shared" si="18"/>
        <v>0</v>
      </c>
      <c r="BJ166" s="14" t="s">
        <v>157</v>
      </c>
      <c r="BK166" s="203">
        <f t="shared" si="19"/>
        <v>0</v>
      </c>
      <c r="BL166" s="14" t="s">
        <v>156</v>
      </c>
      <c r="BM166" s="202" t="s">
        <v>247</v>
      </c>
    </row>
    <row r="167" spans="1:65" s="12" customFormat="1" ht="25.9" customHeight="1">
      <c r="B167" s="174"/>
      <c r="C167" s="175"/>
      <c r="D167" s="176" t="s">
        <v>71</v>
      </c>
      <c r="E167" s="177" t="s">
        <v>995</v>
      </c>
      <c r="F167" s="177" t="s">
        <v>996</v>
      </c>
      <c r="G167" s="175"/>
      <c r="H167" s="175"/>
      <c r="I167" s="178"/>
      <c r="J167" s="179">
        <f>BK167</f>
        <v>0</v>
      </c>
      <c r="K167" s="175"/>
      <c r="L167" s="180"/>
      <c r="M167" s="181"/>
      <c r="N167" s="182"/>
      <c r="O167" s="182"/>
      <c r="P167" s="183">
        <f>SUM(P168:P171)</f>
        <v>0</v>
      </c>
      <c r="Q167" s="182"/>
      <c r="R167" s="183">
        <f>SUM(R168:R171)</f>
        <v>8.8199999999999997E-3</v>
      </c>
      <c r="S167" s="182"/>
      <c r="T167" s="184">
        <f>SUM(T168:T171)</f>
        <v>0</v>
      </c>
      <c r="AR167" s="185" t="s">
        <v>80</v>
      </c>
      <c r="AT167" s="186" t="s">
        <v>71</v>
      </c>
      <c r="AU167" s="186" t="s">
        <v>72</v>
      </c>
      <c r="AY167" s="185" t="s">
        <v>150</v>
      </c>
      <c r="BK167" s="187">
        <f>SUM(BK168:BK171)</f>
        <v>0</v>
      </c>
    </row>
    <row r="168" spans="1:65" s="2" customFormat="1" ht="24.2" customHeight="1">
      <c r="A168" s="31"/>
      <c r="B168" s="32"/>
      <c r="C168" s="190" t="s">
        <v>248</v>
      </c>
      <c r="D168" s="190" t="s">
        <v>152</v>
      </c>
      <c r="E168" s="191" t="s">
        <v>997</v>
      </c>
      <c r="F168" s="192" t="s">
        <v>998</v>
      </c>
      <c r="G168" s="193" t="s">
        <v>943</v>
      </c>
      <c r="H168" s="194">
        <v>1</v>
      </c>
      <c r="I168" s="195"/>
      <c r="J168" s="196">
        <f>ROUND(I168*H168,2)</f>
        <v>0</v>
      </c>
      <c r="K168" s="197"/>
      <c r="L168" s="36"/>
      <c r="M168" s="198" t="s">
        <v>1</v>
      </c>
      <c r="N168" s="199" t="s">
        <v>38</v>
      </c>
      <c r="O168" s="69"/>
      <c r="P168" s="200">
        <f>O168*H168</f>
        <v>0</v>
      </c>
      <c r="Q168" s="200">
        <v>0</v>
      </c>
      <c r="R168" s="200">
        <f>Q168*H168</f>
        <v>0</v>
      </c>
      <c r="S168" s="200">
        <v>0</v>
      </c>
      <c r="T168" s="201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2" t="s">
        <v>156</v>
      </c>
      <c r="AT168" s="202" t="s">
        <v>152</v>
      </c>
      <c r="AU168" s="202" t="s">
        <v>80</v>
      </c>
      <c r="AY168" s="14" t="s">
        <v>150</v>
      </c>
      <c r="BE168" s="203">
        <f>IF(N168="základná",J168,0)</f>
        <v>0</v>
      </c>
      <c r="BF168" s="203">
        <f>IF(N168="znížená",J168,0)</f>
        <v>0</v>
      </c>
      <c r="BG168" s="203">
        <f>IF(N168="zákl. prenesená",J168,0)</f>
        <v>0</v>
      </c>
      <c r="BH168" s="203">
        <f>IF(N168="zníž. prenesená",J168,0)</f>
        <v>0</v>
      </c>
      <c r="BI168" s="203">
        <f>IF(N168="nulová",J168,0)</f>
        <v>0</v>
      </c>
      <c r="BJ168" s="14" t="s">
        <v>157</v>
      </c>
      <c r="BK168" s="203">
        <f>ROUND(I168*H168,2)</f>
        <v>0</v>
      </c>
      <c r="BL168" s="14" t="s">
        <v>156</v>
      </c>
      <c r="BM168" s="202" t="s">
        <v>251</v>
      </c>
    </row>
    <row r="169" spans="1:65" s="2" customFormat="1" ht="21.75" customHeight="1">
      <c r="A169" s="31"/>
      <c r="B169" s="32"/>
      <c r="C169" s="204" t="s">
        <v>202</v>
      </c>
      <c r="D169" s="204" t="s">
        <v>363</v>
      </c>
      <c r="E169" s="205" t="s">
        <v>999</v>
      </c>
      <c r="F169" s="206" t="s">
        <v>1000</v>
      </c>
      <c r="G169" s="207" t="s">
        <v>943</v>
      </c>
      <c r="H169" s="208">
        <v>1</v>
      </c>
      <c r="I169" s="209"/>
      <c r="J169" s="210">
        <f>ROUND(I169*H169,2)</f>
        <v>0</v>
      </c>
      <c r="K169" s="211"/>
      <c r="L169" s="212"/>
      <c r="M169" s="213" t="s">
        <v>1</v>
      </c>
      <c r="N169" s="214" t="s">
        <v>38</v>
      </c>
      <c r="O169" s="69"/>
      <c r="P169" s="200">
        <f>O169*H169</f>
        <v>0</v>
      </c>
      <c r="Q169" s="200">
        <v>0</v>
      </c>
      <c r="R169" s="200">
        <f>Q169*H169</f>
        <v>0</v>
      </c>
      <c r="S169" s="200">
        <v>0</v>
      </c>
      <c r="T169" s="201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02" t="s">
        <v>166</v>
      </c>
      <c r="AT169" s="202" t="s">
        <v>363</v>
      </c>
      <c r="AU169" s="202" t="s">
        <v>80</v>
      </c>
      <c r="AY169" s="14" t="s">
        <v>150</v>
      </c>
      <c r="BE169" s="203">
        <f>IF(N169="základná",J169,0)</f>
        <v>0</v>
      </c>
      <c r="BF169" s="203">
        <f>IF(N169="znížená",J169,0)</f>
        <v>0</v>
      </c>
      <c r="BG169" s="203">
        <f>IF(N169="zákl. prenesená",J169,0)</f>
        <v>0</v>
      </c>
      <c r="BH169" s="203">
        <f>IF(N169="zníž. prenesená",J169,0)</f>
        <v>0</v>
      </c>
      <c r="BI169" s="203">
        <f>IF(N169="nulová",J169,0)</f>
        <v>0</v>
      </c>
      <c r="BJ169" s="14" t="s">
        <v>157</v>
      </c>
      <c r="BK169" s="203">
        <f>ROUND(I169*H169,2)</f>
        <v>0</v>
      </c>
      <c r="BL169" s="14" t="s">
        <v>156</v>
      </c>
      <c r="BM169" s="202" t="s">
        <v>254</v>
      </c>
    </row>
    <row r="170" spans="1:65" s="2" customFormat="1" ht="16.5" customHeight="1">
      <c r="A170" s="31"/>
      <c r="B170" s="32"/>
      <c r="C170" s="190" t="s">
        <v>255</v>
      </c>
      <c r="D170" s="190" t="s">
        <v>152</v>
      </c>
      <c r="E170" s="191" t="s">
        <v>1001</v>
      </c>
      <c r="F170" s="192" t="s">
        <v>1002</v>
      </c>
      <c r="G170" s="193" t="s">
        <v>943</v>
      </c>
      <c r="H170" s="194">
        <v>1</v>
      </c>
      <c r="I170" s="195"/>
      <c r="J170" s="196">
        <f>ROUND(I170*H170,2)</f>
        <v>0</v>
      </c>
      <c r="K170" s="197"/>
      <c r="L170" s="36"/>
      <c r="M170" s="198" t="s">
        <v>1</v>
      </c>
      <c r="N170" s="199" t="s">
        <v>38</v>
      </c>
      <c r="O170" s="69"/>
      <c r="P170" s="200">
        <f>O170*H170</f>
        <v>0</v>
      </c>
      <c r="Q170" s="200">
        <v>0</v>
      </c>
      <c r="R170" s="200">
        <f>Q170*H170</f>
        <v>0</v>
      </c>
      <c r="S170" s="200">
        <v>0</v>
      </c>
      <c r="T170" s="201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02" t="s">
        <v>156</v>
      </c>
      <c r="AT170" s="202" t="s">
        <v>152</v>
      </c>
      <c r="AU170" s="202" t="s">
        <v>80</v>
      </c>
      <c r="AY170" s="14" t="s">
        <v>150</v>
      </c>
      <c r="BE170" s="203">
        <f>IF(N170="základná",J170,0)</f>
        <v>0</v>
      </c>
      <c r="BF170" s="203">
        <f>IF(N170="znížená",J170,0)</f>
        <v>0</v>
      </c>
      <c r="BG170" s="203">
        <f>IF(N170="zákl. prenesená",J170,0)</f>
        <v>0</v>
      </c>
      <c r="BH170" s="203">
        <f>IF(N170="zníž. prenesená",J170,0)</f>
        <v>0</v>
      </c>
      <c r="BI170" s="203">
        <f>IF(N170="nulová",J170,0)</f>
        <v>0</v>
      </c>
      <c r="BJ170" s="14" t="s">
        <v>157</v>
      </c>
      <c r="BK170" s="203">
        <f>ROUND(I170*H170,2)</f>
        <v>0</v>
      </c>
      <c r="BL170" s="14" t="s">
        <v>156</v>
      </c>
      <c r="BM170" s="202" t="s">
        <v>258</v>
      </c>
    </row>
    <row r="171" spans="1:65" s="2" customFormat="1" ht="16.5" customHeight="1">
      <c r="A171" s="31"/>
      <c r="B171" s="32"/>
      <c r="C171" s="204" t="s">
        <v>206</v>
      </c>
      <c r="D171" s="204" t="s">
        <v>363</v>
      </c>
      <c r="E171" s="205" t="s">
        <v>1003</v>
      </c>
      <c r="F171" s="206" t="s">
        <v>1004</v>
      </c>
      <c r="G171" s="207" t="s">
        <v>943</v>
      </c>
      <c r="H171" s="208">
        <v>1</v>
      </c>
      <c r="I171" s="209"/>
      <c r="J171" s="210">
        <f>ROUND(I171*H171,2)</f>
        <v>0</v>
      </c>
      <c r="K171" s="211"/>
      <c r="L171" s="212"/>
      <c r="M171" s="213" t="s">
        <v>1</v>
      </c>
      <c r="N171" s="214" t="s">
        <v>38</v>
      </c>
      <c r="O171" s="69"/>
      <c r="P171" s="200">
        <f>O171*H171</f>
        <v>0</v>
      </c>
      <c r="Q171" s="200">
        <v>8.8199999999999997E-3</v>
      </c>
      <c r="R171" s="200">
        <f>Q171*H171</f>
        <v>8.8199999999999997E-3</v>
      </c>
      <c r="S171" s="200">
        <v>0</v>
      </c>
      <c r="T171" s="201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02" t="s">
        <v>166</v>
      </c>
      <c r="AT171" s="202" t="s">
        <v>363</v>
      </c>
      <c r="AU171" s="202" t="s">
        <v>80</v>
      </c>
      <c r="AY171" s="14" t="s">
        <v>150</v>
      </c>
      <c r="BE171" s="203">
        <f>IF(N171="základná",J171,0)</f>
        <v>0</v>
      </c>
      <c r="BF171" s="203">
        <f>IF(N171="znížená",J171,0)</f>
        <v>0</v>
      </c>
      <c r="BG171" s="203">
        <f>IF(N171="zákl. prenesená",J171,0)</f>
        <v>0</v>
      </c>
      <c r="BH171" s="203">
        <f>IF(N171="zníž. prenesená",J171,0)</f>
        <v>0</v>
      </c>
      <c r="BI171" s="203">
        <f>IF(N171="nulová",J171,0)</f>
        <v>0</v>
      </c>
      <c r="BJ171" s="14" t="s">
        <v>157</v>
      </c>
      <c r="BK171" s="203">
        <f>ROUND(I171*H171,2)</f>
        <v>0</v>
      </c>
      <c r="BL171" s="14" t="s">
        <v>156</v>
      </c>
      <c r="BM171" s="202" t="s">
        <v>261</v>
      </c>
    </row>
    <row r="172" spans="1:65" s="12" customFormat="1" ht="25.9" customHeight="1">
      <c r="B172" s="174"/>
      <c r="C172" s="175"/>
      <c r="D172" s="176" t="s">
        <v>71</v>
      </c>
      <c r="E172" s="177" t="s">
        <v>1005</v>
      </c>
      <c r="F172" s="177" t="s">
        <v>1006</v>
      </c>
      <c r="G172" s="175"/>
      <c r="H172" s="175"/>
      <c r="I172" s="178"/>
      <c r="J172" s="179">
        <f>BK172</f>
        <v>0</v>
      </c>
      <c r="K172" s="175"/>
      <c r="L172" s="180"/>
      <c r="M172" s="181"/>
      <c r="N172" s="182"/>
      <c r="O172" s="182"/>
      <c r="P172" s="183">
        <f>SUM(P173:P175)</f>
        <v>0</v>
      </c>
      <c r="Q172" s="182"/>
      <c r="R172" s="183">
        <f>SUM(R173:R175)</f>
        <v>6.4399999999999999E-2</v>
      </c>
      <c r="S172" s="182"/>
      <c r="T172" s="184">
        <f>SUM(T173:T175)</f>
        <v>0</v>
      </c>
      <c r="AR172" s="185" t="s">
        <v>80</v>
      </c>
      <c r="AT172" s="186" t="s">
        <v>71</v>
      </c>
      <c r="AU172" s="186" t="s">
        <v>72</v>
      </c>
      <c r="AY172" s="185" t="s">
        <v>150</v>
      </c>
      <c r="BK172" s="187">
        <f>SUM(BK173:BK175)</f>
        <v>0</v>
      </c>
    </row>
    <row r="173" spans="1:65" s="2" customFormat="1" ht="16.5" customHeight="1">
      <c r="A173" s="31"/>
      <c r="B173" s="32"/>
      <c r="C173" s="190" t="s">
        <v>263</v>
      </c>
      <c r="D173" s="190" t="s">
        <v>152</v>
      </c>
      <c r="E173" s="191" t="s">
        <v>1007</v>
      </c>
      <c r="F173" s="192" t="s">
        <v>1008</v>
      </c>
      <c r="G173" s="193" t="s">
        <v>943</v>
      </c>
      <c r="H173" s="194">
        <v>1</v>
      </c>
      <c r="I173" s="195"/>
      <c r="J173" s="196">
        <f>ROUND(I173*H173,2)</f>
        <v>0</v>
      </c>
      <c r="K173" s="197"/>
      <c r="L173" s="36"/>
      <c r="M173" s="198" t="s">
        <v>1</v>
      </c>
      <c r="N173" s="199" t="s">
        <v>38</v>
      </c>
      <c r="O173" s="69"/>
      <c r="P173" s="200">
        <f>O173*H173</f>
        <v>0</v>
      </c>
      <c r="Q173" s="200">
        <v>0</v>
      </c>
      <c r="R173" s="200">
        <f>Q173*H173</f>
        <v>0</v>
      </c>
      <c r="S173" s="200">
        <v>0</v>
      </c>
      <c r="T173" s="201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02" t="s">
        <v>156</v>
      </c>
      <c r="AT173" s="202" t="s">
        <v>152</v>
      </c>
      <c r="AU173" s="202" t="s">
        <v>80</v>
      </c>
      <c r="AY173" s="14" t="s">
        <v>150</v>
      </c>
      <c r="BE173" s="203">
        <f>IF(N173="základná",J173,0)</f>
        <v>0</v>
      </c>
      <c r="BF173" s="203">
        <f>IF(N173="znížená",J173,0)</f>
        <v>0</v>
      </c>
      <c r="BG173" s="203">
        <f>IF(N173="zákl. prenesená",J173,0)</f>
        <v>0</v>
      </c>
      <c r="BH173" s="203">
        <f>IF(N173="zníž. prenesená",J173,0)</f>
        <v>0</v>
      </c>
      <c r="BI173" s="203">
        <f>IF(N173="nulová",J173,0)</f>
        <v>0</v>
      </c>
      <c r="BJ173" s="14" t="s">
        <v>157</v>
      </c>
      <c r="BK173" s="203">
        <f>ROUND(I173*H173,2)</f>
        <v>0</v>
      </c>
      <c r="BL173" s="14" t="s">
        <v>156</v>
      </c>
      <c r="BM173" s="202" t="s">
        <v>266</v>
      </c>
    </row>
    <row r="174" spans="1:65" s="2" customFormat="1" ht="16.5" customHeight="1">
      <c r="A174" s="31"/>
      <c r="B174" s="32"/>
      <c r="C174" s="204" t="s">
        <v>209</v>
      </c>
      <c r="D174" s="204" t="s">
        <v>363</v>
      </c>
      <c r="E174" s="205" t="s">
        <v>1009</v>
      </c>
      <c r="F174" s="206" t="s">
        <v>1010</v>
      </c>
      <c r="G174" s="207" t="s">
        <v>943</v>
      </c>
      <c r="H174" s="208">
        <v>1</v>
      </c>
      <c r="I174" s="209"/>
      <c r="J174" s="210">
        <f>ROUND(I174*H174,2)</f>
        <v>0</v>
      </c>
      <c r="K174" s="211"/>
      <c r="L174" s="212"/>
      <c r="M174" s="213" t="s">
        <v>1</v>
      </c>
      <c r="N174" s="214" t="s">
        <v>38</v>
      </c>
      <c r="O174" s="69"/>
      <c r="P174" s="200">
        <f>O174*H174</f>
        <v>0</v>
      </c>
      <c r="Q174" s="200">
        <v>6.4399999999999999E-2</v>
      </c>
      <c r="R174" s="200">
        <f>Q174*H174</f>
        <v>6.4399999999999999E-2</v>
      </c>
      <c r="S174" s="200">
        <v>0</v>
      </c>
      <c r="T174" s="201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02" t="s">
        <v>166</v>
      </c>
      <c r="AT174" s="202" t="s">
        <v>363</v>
      </c>
      <c r="AU174" s="202" t="s">
        <v>80</v>
      </c>
      <c r="AY174" s="14" t="s">
        <v>150</v>
      </c>
      <c r="BE174" s="203">
        <f>IF(N174="základná",J174,0)</f>
        <v>0</v>
      </c>
      <c r="BF174" s="203">
        <f>IF(N174="znížená",J174,0)</f>
        <v>0</v>
      </c>
      <c r="BG174" s="203">
        <f>IF(N174="zákl. prenesená",J174,0)</f>
        <v>0</v>
      </c>
      <c r="BH174" s="203">
        <f>IF(N174="zníž. prenesená",J174,0)</f>
        <v>0</v>
      </c>
      <c r="BI174" s="203">
        <f>IF(N174="nulová",J174,0)</f>
        <v>0</v>
      </c>
      <c r="BJ174" s="14" t="s">
        <v>157</v>
      </c>
      <c r="BK174" s="203">
        <f>ROUND(I174*H174,2)</f>
        <v>0</v>
      </c>
      <c r="BL174" s="14" t="s">
        <v>156</v>
      </c>
      <c r="BM174" s="202" t="s">
        <v>269</v>
      </c>
    </row>
    <row r="175" spans="1:65" s="2" customFormat="1" ht="16.5" customHeight="1">
      <c r="A175" s="31"/>
      <c r="B175" s="32"/>
      <c r="C175" s="190" t="s">
        <v>270</v>
      </c>
      <c r="D175" s="190" t="s">
        <v>152</v>
      </c>
      <c r="E175" s="191" t="s">
        <v>1011</v>
      </c>
      <c r="F175" s="192" t="s">
        <v>1012</v>
      </c>
      <c r="G175" s="193" t="s">
        <v>943</v>
      </c>
      <c r="H175" s="194">
        <v>1</v>
      </c>
      <c r="I175" s="195"/>
      <c r="J175" s="196">
        <f>ROUND(I175*H175,2)</f>
        <v>0</v>
      </c>
      <c r="K175" s="197"/>
      <c r="L175" s="36"/>
      <c r="M175" s="198" t="s">
        <v>1</v>
      </c>
      <c r="N175" s="199" t="s">
        <v>38</v>
      </c>
      <c r="O175" s="69"/>
      <c r="P175" s="200">
        <f>O175*H175</f>
        <v>0</v>
      </c>
      <c r="Q175" s="200">
        <v>0</v>
      </c>
      <c r="R175" s="200">
        <f>Q175*H175</f>
        <v>0</v>
      </c>
      <c r="S175" s="200">
        <v>0</v>
      </c>
      <c r="T175" s="201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02" t="s">
        <v>156</v>
      </c>
      <c r="AT175" s="202" t="s">
        <v>152</v>
      </c>
      <c r="AU175" s="202" t="s">
        <v>80</v>
      </c>
      <c r="AY175" s="14" t="s">
        <v>150</v>
      </c>
      <c r="BE175" s="203">
        <f>IF(N175="základná",J175,0)</f>
        <v>0</v>
      </c>
      <c r="BF175" s="203">
        <f>IF(N175="znížená",J175,0)</f>
        <v>0</v>
      </c>
      <c r="BG175" s="203">
        <f>IF(N175="zákl. prenesená",J175,0)</f>
        <v>0</v>
      </c>
      <c r="BH175" s="203">
        <f>IF(N175="zníž. prenesená",J175,0)</f>
        <v>0</v>
      </c>
      <c r="BI175" s="203">
        <f>IF(N175="nulová",J175,0)</f>
        <v>0</v>
      </c>
      <c r="BJ175" s="14" t="s">
        <v>157</v>
      </c>
      <c r="BK175" s="203">
        <f>ROUND(I175*H175,2)</f>
        <v>0</v>
      </c>
      <c r="BL175" s="14" t="s">
        <v>156</v>
      </c>
      <c r="BM175" s="202" t="s">
        <v>273</v>
      </c>
    </row>
    <row r="176" spans="1:65" s="12" customFormat="1" ht="25.9" customHeight="1">
      <c r="B176" s="174"/>
      <c r="C176" s="175"/>
      <c r="D176" s="176" t="s">
        <v>71</v>
      </c>
      <c r="E176" s="177" t="s">
        <v>1013</v>
      </c>
      <c r="F176" s="177" t="s">
        <v>1014</v>
      </c>
      <c r="G176" s="175"/>
      <c r="H176" s="175"/>
      <c r="I176" s="178"/>
      <c r="J176" s="179">
        <f>BK176</f>
        <v>0</v>
      </c>
      <c r="K176" s="175"/>
      <c r="L176" s="180"/>
      <c r="M176" s="181"/>
      <c r="N176" s="182"/>
      <c r="O176" s="182"/>
      <c r="P176" s="183">
        <f>SUM(P177:P189)</f>
        <v>0</v>
      </c>
      <c r="Q176" s="182"/>
      <c r="R176" s="183">
        <f>SUM(R177:R189)</f>
        <v>2.0080000000000001E-2</v>
      </c>
      <c r="S176" s="182"/>
      <c r="T176" s="184">
        <f>SUM(T177:T189)</f>
        <v>0</v>
      </c>
      <c r="AR176" s="185" t="s">
        <v>80</v>
      </c>
      <c r="AT176" s="186" t="s">
        <v>71</v>
      </c>
      <c r="AU176" s="186" t="s">
        <v>72</v>
      </c>
      <c r="AY176" s="185" t="s">
        <v>150</v>
      </c>
      <c r="BK176" s="187">
        <f>SUM(BK177:BK189)</f>
        <v>0</v>
      </c>
    </row>
    <row r="177" spans="1:65" s="2" customFormat="1" ht="16.5" customHeight="1">
      <c r="A177" s="31"/>
      <c r="B177" s="32"/>
      <c r="C177" s="190" t="s">
        <v>213</v>
      </c>
      <c r="D177" s="190" t="s">
        <v>152</v>
      </c>
      <c r="E177" s="191" t="s">
        <v>1015</v>
      </c>
      <c r="F177" s="192" t="s">
        <v>1016</v>
      </c>
      <c r="G177" s="193" t="s">
        <v>943</v>
      </c>
      <c r="H177" s="194">
        <v>33</v>
      </c>
      <c r="I177" s="195"/>
      <c r="J177" s="196">
        <f t="shared" ref="J177:J189" si="20">ROUND(I177*H177,2)</f>
        <v>0</v>
      </c>
      <c r="K177" s="197"/>
      <c r="L177" s="36"/>
      <c r="M177" s="198" t="s">
        <v>1</v>
      </c>
      <c r="N177" s="199" t="s">
        <v>38</v>
      </c>
      <c r="O177" s="69"/>
      <c r="P177" s="200">
        <f t="shared" ref="P177:P189" si="21">O177*H177</f>
        <v>0</v>
      </c>
      <c r="Q177" s="200">
        <v>0</v>
      </c>
      <c r="R177" s="200">
        <f t="shared" ref="R177:R189" si="22">Q177*H177</f>
        <v>0</v>
      </c>
      <c r="S177" s="200">
        <v>0</v>
      </c>
      <c r="T177" s="201">
        <f t="shared" ref="T177:T189" si="23"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02" t="s">
        <v>156</v>
      </c>
      <c r="AT177" s="202" t="s">
        <v>152</v>
      </c>
      <c r="AU177" s="202" t="s">
        <v>80</v>
      </c>
      <c r="AY177" s="14" t="s">
        <v>150</v>
      </c>
      <c r="BE177" s="203">
        <f t="shared" ref="BE177:BE189" si="24">IF(N177="základná",J177,0)</f>
        <v>0</v>
      </c>
      <c r="BF177" s="203">
        <f t="shared" ref="BF177:BF189" si="25">IF(N177="znížená",J177,0)</f>
        <v>0</v>
      </c>
      <c r="BG177" s="203">
        <f t="shared" ref="BG177:BG189" si="26">IF(N177="zákl. prenesená",J177,0)</f>
        <v>0</v>
      </c>
      <c r="BH177" s="203">
        <f t="shared" ref="BH177:BH189" si="27">IF(N177="zníž. prenesená",J177,0)</f>
        <v>0</v>
      </c>
      <c r="BI177" s="203">
        <f t="shared" ref="BI177:BI189" si="28">IF(N177="nulová",J177,0)</f>
        <v>0</v>
      </c>
      <c r="BJ177" s="14" t="s">
        <v>157</v>
      </c>
      <c r="BK177" s="203">
        <f t="shared" ref="BK177:BK189" si="29">ROUND(I177*H177,2)</f>
        <v>0</v>
      </c>
      <c r="BL177" s="14" t="s">
        <v>156</v>
      </c>
      <c r="BM177" s="202" t="s">
        <v>276</v>
      </c>
    </row>
    <row r="178" spans="1:65" s="2" customFormat="1" ht="24.2" customHeight="1">
      <c r="A178" s="31"/>
      <c r="B178" s="32"/>
      <c r="C178" s="190" t="s">
        <v>278</v>
      </c>
      <c r="D178" s="190" t="s">
        <v>152</v>
      </c>
      <c r="E178" s="191" t="s">
        <v>1017</v>
      </c>
      <c r="F178" s="192" t="s">
        <v>1018</v>
      </c>
      <c r="G178" s="193" t="s">
        <v>370</v>
      </c>
      <c r="H178" s="194">
        <v>25</v>
      </c>
      <c r="I178" s="195"/>
      <c r="J178" s="196">
        <f t="shared" si="20"/>
        <v>0</v>
      </c>
      <c r="K178" s="197"/>
      <c r="L178" s="36"/>
      <c r="M178" s="198" t="s">
        <v>1</v>
      </c>
      <c r="N178" s="199" t="s">
        <v>38</v>
      </c>
      <c r="O178" s="69"/>
      <c r="P178" s="200">
        <f t="shared" si="21"/>
        <v>0</v>
      </c>
      <c r="Q178" s="200">
        <v>0</v>
      </c>
      <c r="R178" s="200">
        <f t="shared" si="22"/>
        <v>0</v>
      </c>
      <c r="S178" s="200">
        <v>0</v>
      </c>
      <c r="T178" s="201">
        <f t="shared" si="2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02" t="s">
        <v>156</v>
      </c>
      <c r="AT178" s="202" t="s">
        <v>152</v>
      </c>
      <c r="AU178" s="202" t="s">
        <v>80</v>
      </c>
      <c r="AY178" s="14" t="s">
        <v>150</v>
      </c>
      <c r="BE178" s="203">
        <f t="shared" si="24"/>
        <v>0</v>
      </c>
      <c r="BF178" s="203">
        <f t="shared" si="25"/>
        <v>0</v>
      </c>
      <c r="BG178" s="203">
        <f t="shared" si="26"/>
        <v>0</v>
      </c>
      <c r="BH178" s="203">
        <f t="shared" si="27"/>
        <v>0</v>
      </c>
      <c r="BI178" s="203">
        <f t="shared" si="28"/>
        <v>0</v>
      </c>
      <c r="BJ178" s="14" t="s">
        <v>157</v>
      </c>
      <c r="BK178" s="203">
        <f t="shared" si="29"/>
        <v>0</v>
      </c>
      <c r="BL178" s="14" t="s">
        <v>156</v>
      </c>
      <c r="BM178" s="202" t="s">
        <v>281</v>
      </c>
    </row>
    <row r="179" spans="1:65" s="2" customFormat="1" ht="16.5" customHeight="1">
      <c r="A179" s="31"/>
      <c r="B179" s="32"/>
      <c r="C179" s="204" t="s">
        <v>217</v>
      </c>
      <c r="D179" s="204" t="s">
        <v>363</v>
      </c>
      <c r="E179" s="205" t="s">
        <v>1019</v>
      </c>
      <c r="F179" s="206" t="s">
        <v>1020</v>
      </c>
      <c r="G179" s="207" t="s">
        <v>370</v>
      </c>
      <c r="H179" s="208">
        <v>25</v>
      </c>
      <c r="I179" s="209"/>
      <c r="J179" s="210">
        <f t="shared" si="20"/>
        <v>0</v>
      </c>
      <c r="K179" s="211"/>
      <c r="L179" s="212"/>
      <c r="M179" s="213" t="s">
        <v>1</v>
      </c>
      <c r="N179" s="214" t="s">
        <v>38</v>
      </c>
      <c r="O179" s="69"/>
      <c r="P179" s="200">
        <f t="shared" si="21"/>
        <v>0</v>
      </c>
      <c r="Q179" s="200">
        <v>0</v>
      </c>
      <c r="R179" s="200">
        <f t="shared" si="22"/>
        <v>0</v>
      </c>
      <c r="S179" s="200">
        <v>0</v>
      </c>
      <c r="T179" s="201">
        <f t="shared" si="2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02" t="s">
        <v>166</v>
      </c>
      <c r="AT179" s="202" t="s">
        <v>363</v>
      </c>
      <c r="AU179" s="202" t="s">
        <v>80</v>
      </c>
      <c r="AY179" s="14" t="s">
        <v>150</v>
      </c>
      <c r="BE179" s="203">
        <f t="shared" si="24"/>
        <v>0</v>
      </c>
      <c r="BF179" s="203">
        <f t="shared" si="25"/>
        <v>0</v>
      </c>
      <c r="BG179" s="203">
        <f t="shared" si="26"/>
        <v>0</v>
      </c>
      <c r="BH179" s="203">
        <f t="shared" si="27"/>
        <v>0</v>
      </c>
      <c r="BI179" s="203">
        <f t="shared" si="28"/>
        <v>0</v>
      </c>
      <c r="BJ179" s="14" t="s">
        <v>157</v>
      </c>
      <c r="BK179" s="203">
        <f t="shared" si="29"/>
        <v>0</v>
      </c>
      <c r="BL179" s="14" t="s">
        <v>156</v>
      </c>
      <c r="BM179" s="202" t="s">
        <v>284</v>
      </c>
    </row>
    <row r="180" spans="1:65" s="2" customFormat="1" ht="16.5" customHeight="1">
      <c r="A180" s="31"/>
      <c r="B180" s="32"/>
      <c r="C180" s="190" t="s">
        <v>285</v>
      </c>
      <c r="D180" s="190" t="s">
        <v>152</v>
      </c>
      <c r="E180" s="191" t="s">
        <v>1021</v>
      </c>
      <c r="F180" s="192" t="s">
        <v>1022</v>
      </c>
      <c r="G180" s="193" t="s">
        <v>943</v>
      </c>
      <c r="H180" s="194">
        <v>18</v>
      </c>
      <c r="I180" s="195"/>
      <c r="J180" s="196">
        <f t="shared" si="20"/>
        <v>0</v>
      </c>
      <c r="K180" s="197"/>
      <c r="L180" s="36"/>
      <c r="M180" s="198" t="s">
        <v>1</v>
      </c>
      <c r="N180" s="199" t="s">
        <v>38</v>
      </c>
      <c r="O180" s="69"/>
      <c r="P180" s="200">
        <f t="shared" si="21"/>
        <v>0</v>
      </c>
      <c r="Q180" s="200">
        <v>0</v>
      </c>
      <c r="R180" s="200">
        <f t="shared" si="22"/>
        <v>0</v>
      </c>
      <c r="S180" s="200">
        <v>0</v>
      </c>
      <c r="T180" s="201">
        <f t="shared" si="2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02" t="s">
        <v>156</v>
      </c>
      <c r="AT180" s="202" t="s">
        <v>152</v>
      </c>
      <c r="AU180" s="202" t="s">
        <v>80</v>
      </c>
      <c r="AY180" s="14" t="s">
        <v>150</v>
      </c>
      <c r="BE180" s="203">
        <f t="shared" si="24"/>
        <v>0</v>
      </c>
      <c r="BF180" s="203">
        <f t="shared" si="25"/>
        <v>0</v>
      </c>
      <c r="BG180" s="203">
        <f t="shared" si="26"/>
        <v>0</v>
      </c>
      <c r="BH180" s="203">
        <f t="shared" si="27"/>
        <v>0</v>
      </c>
      <c r="BI180" s="203">
        <f t="shared" si="28"/>
        <v>0</v>
      </c>
      <c r="BJ180" s="14" t="s">
        <v>157</v>
      </c>
      <c r="BK180" s="203">
        <f t="shared" si="29"/>
        <v>0</v>
      </c>
      <c r="BL180" s="14" t="s">
        <v>156</v>
      </c>
      <c r="BM180" s="202" t="s">
        <v>288</v>
      </c>
    </row>
    <row r="181" spans="1:65" s="2" customFormat="1" ht="16.5" customHeight="1">
      <c r="A181" s="31"/>
      <c r="B181" s="32"/>
      <c r="C181" s="204" t="s">
        <v>221</v>
      </c>
      <c r="D181" s="204" t="s">
        <v>363</v>
      </c>
      <c r="E181" s="205" t="s">
        <v>1023</v>
      </c>
      <c r="F181" s="206" t="s">
        <v>1024</v>
      </c>
      <c r="G181" s="207" t="s">
        <v>943</v>
      </c>
      <c r="H181" s="208">
        <v>18</v>
      </c>
      <c r="I181" s="209"/>
      <c r="J181" s="210">
        <f t="shared" si="20"/>
        <v>0</v>
      </c>
      <c r="K181" s="211"/>
      <c r="L181" s="212"/>
      <c r="M181" s="213" t="s">
        <v>1</v>
      </c>
      <c r="N181" s="214" t="s">
        <v>38</v>
      </c>
      <c r="O181" s="69"/>
      <c r="P181" s="200">
        <f t="shared" si="21"/>
        <v>0</v>
      </c>
      <c r="Q181" s="200">
        <v>0</v>
      </c>
      <c r="R181" s="200">
        <f t="shared" si="22"/>
        <v>0</v>
      </c>
      <c r="S181" s="200">
        <v>0</v>
      </c>
      <c r="T181" s="201">
        <f t="shared" si="2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202" t="s">
        <v>166</v>
      </c>
      <c r="AT181" s="202" t="s">
        <v>363</v>
      </c>
      <c r="AU181" s="202" t="s">
        <v>80</v>
      </c>
      <c r="AY181" s="14" t="s">
        <v>150</v>
      </c>
      <c r="BE181" s="203">
        <f t="shared" si="24"/>
        <v>0</v>
      </c>
      <c r="BF181" s="203">
        <f t="shared" si="25"/>
        <v>0</v>
      </c>
      <c r="BG181" s="203">
        <f t="shared" si="26"/>
        <v>0</v>
      </c>
      <c r="BH181" s="203">
        <f t="shared" si="27"/>
        <v>0</v>
      </c>
      <c r="BI181" s="203">
        <f t="shared" si="28"/>
        <v>0</v>
      </c>
      <c r="BJ181" s="14" t="s">
        <v>157</v>
      </c>
      <c r="BK181" s="203">
        <f t="shared" si="29"/>
        <v>0</v>
      </c>
      <c r="BL181" s="14" t="s">
        <v>156</v>
      </c>
      <c r="BM181" s="202" t="s">
        <v>291</v>
      </c>
    </row>
    <row r="182" spans="1:65" s="2" customFormat="1" ht="16.5" customHeight="1">
      <c r="A182" s="31"/>
      <c r="B182" s="32"/>
      <c r="C182" s="190" t="s">
        <v>292</v>
      </c>
      <c r="D182" s="190" t="s">
        <v>152</v>
      </c>
      <c r="E182" s="191" t="s">
        <v>1025</v>
      </c>
      <c r="F182" s="192" t="s">
        <v>1026</v>
      </c>
      <c r="G182" s="193" t="s">
        <v>370</v>
      </c>
      <c r="H182" s="194">
        <v>5</v>
      </c>
      <c r="I182" s="195"/>
      <c r="J182" s="196">
        <f t="shared" si="20"/>
        <v>0</v>
      </c>
      <c r="K182" s="197"/>
      <c r="L182" s="36"/>
      <c r="M182" s="198" t="s">
        <v>1</v>
      </c>
      <c r="N182" s="199" t="s">
        <v>38</v>
      </c>
      <c r="O182" s="69"/>
      <c r="P182" s="200">
        <f t="shared" si="21"/>
        <v>0</v>
      </c>
      <c r="Q182" s="200">
        <v>0</v>
      </c>
      <c r="R182" s="200">
        <f t="shared" si="22"/>
        <v>0</v>
      </c>
      <c r="S182" s="200">
        <v>0</v>
      </c>
      <c r="T182" s="201">
        <f t="shared" si="2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202" t="s">
        <v>156</v>
      </c>
      <c r="AT182" s="202" t="s">
        <v>152</v>
      </c>
      <c r="AU182" s="202" t="s">
        <v>80</v>
      </c>
      <c r="AY182" s="14" t="s">
        <v>150</v>
      </c>
      <c r="BE182" s="203">
        <f t="shared" si="24"/>
        <v>0</v>
      </c>
      <c r="BF182" s="203">
        <f t="shared" si="25"/>
        <v>0</v>
      </c>
      <c r="BG182" s="203">
        <f t="shared" si="26"/>
        <v>0</v>
      </c>
      <c r="BH182" s="203">
        <f t="shared" si="27"/>
        <v>0</v>
      </c>
      <c r="BI182" s="203">
        <f t="shared" si="28"/>
        <v>0</v>
      </c>
      <c r="BJ182" s="14" t="s">
        <v>157</v>
      </c>
      <c r="BK182" s="203">
        <f t="shared" si="29"/>
        <v>0</v>
      </c>
      <c r="BL182" s="14" t="s">
        <v>156</v>
      </c>
      <c r="BM182" s="202" t="s">
        <v>295</v>
      </c>
    </row>
    <row r="183" spans="1:65" s="2" customFormat="1" ht="16.5" customHeight="1">
      <c r="A183" s="31"/>
      <c r="B183" s="32"/>
      <c r="C183" s="204" t="s">
        <v>224</v>
      </c>
      <c r="D183" s="204" t="s">
        <v>363</v>
      </c>
      <c r="E183" s="205" t="s">
        <v>1027</v>
      </c>
      <c r="F183" s="206" t="s">
        <v>1028</v>
      </c>
      <c r="G183" s="207" t="s">
        <v>943</v>
      </c>
      <c r="H183" s="208">
        <v>1</v>
      </c>
      <c r="I183" s="209"/>
      <c r="J183" s="210">
        <f t="shared" si="20"/>
        <v>0</v>
      </c>
      <c r="K183" s="211"/>
      <c r="L183" s="212"/>
      <c r="M183" s="213" t="s">
        <v>1</v>
      </c>
      <c r="N183" s="214" t="s">
        <v>38</v>
      </c>
      <c r="O183" s="69"/>
      <c r="P183" s="200">
        <f t="shared" si="21"/>
        <v>0</v>
      </c>
      <c r="Q183" s="200">
        <v>0</v>
      </c>
      <c r="R183" s="200">
        <f t="shared" si="22"/>
        <v>0</v>
      </c>
      <c r="S183" s="200">
        <v>0</v>
      </c>
      <c r="T183" s="201">
        <f t="shared" si="2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202" t="s">
        <v>166</v>
      </c>
      <c r="AT183" s="202" t="s">
        <v>363</v>
      </c>
      <c r="AU183" s="202" t="s">
        <v>80</v>
      </c>
      <c r="AY183" s="14" t="s">
        <v>150</v>
      </c>
      <c r="BE183" s="203">
        <f t="shared" si="24"/>
        <v>0</v>
      </c>
      <c r="BF183" s="203">
        <f t="shared" si="25"/>
        <v>0</v>
      </c>
      <c r="BG183" s="203">
        <f t="shared" si="26"/>
        <v>0</v>
      </c>
      <c r="BH183" s="203">
        <f t="shared" si="27"/>
        <v>0</v>
      </c>
      <c r="BI183" s="203">
        <f t="shared" si="28"/>
        <v>0</v>
      </c>
      <c r="BJ183" s="14" t="s">
        <v>157</v>
      </c>
      <c r="BK183" s="203">
        <f t="shared" si="29"/>
        <v>0</v>
      </c>
      <c r="BL183" s="14" t="s">
        <v>156</v>
      </c>
      <c r="BM183" s="202" t="s">
        <v>298</v>
      </c>
    </row>
    <row r="184" spans="1:65" s="2" customFormat="1" ht="16.5" customHeight="1">
      <c r="A184" s="31"/>
      <c r="B184" s="32"/>
      <c r="C184" s="204" t="s">
        <v>299</v>
      </c>
      <c r="D184" s="204" t="s">
        <v>363</v>
      </c>
      <c r="E184" s="205" t="s">
        <v>1029</v>
      </c>
      <c r="F184" s="206" t="s">
        <v>1030</v>
      </c>
      <c r="G184" s="207" t="s">
        <v>943</v>
      </c>
      <c r="H184" s="208">
        <v>4</v>
      </c>
      <c r="I184" s="209"/>
      <c r="J184" s="210">
        <f t="shared" si="20"/>
        <v>0</v>
      </c>
      <c r="K184" s="211"/>
      <c r="L184" s="212"/>
      <c r="M184" s="213" t="s">
        <v>1</v>
      </c>
      <c r="N184" s="214" t="s">
        <v>38</v>
      </c>
      <c r="O184" s="69"/>
      <c r="P184" s="200">
        <f t="shared" si="21"/>
        <v>0</v>
      </c>
      <c r="Q184" s="200">
        <v>1.8E-3</v>
      </c>
      <c r="R184" s="200">
        <f t="shared" si="22"/>
        <v>7.1999999999999998E-3</v>
      </c>
      <c r="S184" s="200">
        <v>0</v>
      </c>
      <c r="T184" s="201">
        <f t="shared" si="2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202" t="s">
        <v>166</v>
      </c>
      <c r="AT184" s="202" t="s">
        <v>363</v>
      </c>
      <c r="AU184" s="202" t="s">
        <v>80</v>
      </c>
      <c r="AY184" s="14" t="s">
        <v>150</v>
      </c>
      <c r="BE184" s="203">
        <f t="shared" si="24"/>
        <v>0</v>
      </c>
      <c r="BF184" s="203">
        <f t="shared" si="25"/>
        <v>0</v>
      </c>
      <c r="BG184" s="203">
        <f t="shared" si="26"/>
        <v>0</v>
      </c>
      <c r="BH184" s="203">
        <f t="shared" si="27"/>
        <v>0</v>
      </c>
      <c r="BI184" s="203">
        <f t="shared" si="28"/>
        <v>0</v>
      </c>
      <c r="BJ184" s="14" t="s">
        <v>157</v>
      </c>
      <c r="BK184" s="203">
        <f t="shared" si="29"/>
        <v>0</v>
      </c>
      <c r="BL184" s="14" t="s">
        <v>156</v>
      </c>
      <c r="BM184" s="202" t="s">
        <v>302</v>
      </c>
    </row>
    <row r="185" spans="1:65" s="2" customFormat="1" ht="16.5" customHeight="1">
      <c r="A185" s="31"/>
      <c r="B185" s="32"/>
      <c r="C185" s="204" t="s">
        <v>228</v>
      </c>
      <c r="D185" s="204" t="s">
        <v>363</v>
      </c>
      <c r="E185" s="205" t="s">
        <v>1031</v>
      </c>
      <c r="F185" s="206" t="s">
        <v>1032</v>
      </c>
      <c r="G185" s="207" t="s">
        <v>943</v>
      </c>
      <c r="H185" s="208">
        <v>1</v>
      </c>
      <c r="I185" s="209"/>
      <c r="J185" s="210">
        <f t="shared" si="20"/>
        <v>0</v>
      </c>
      <c r="K185" s="211"/>
      <c r="L185" s="212"/>
      <c r="M185" s="213" t="s">
        <v>1</v>
      </c>
      <c r="N185" s="214" t="s">
        <v>38</v>
      </c>
      <c r="O185" s="69"/>
      <c r="P185" s="200">
        <f t="shared" si="21"/>
        <v>0</v>
      </c>
      <c r="Q185" s="200">
        <v>1.48E-3</v>
      </c>
      <c r="R185" s="200">
        <f t="shared" si="22"/>
        <v>1.48E-3</v>
      </c>
      <c r="S185" s="200">
        <v>0</v>
      </c>
      <c r="T185" s="201">
        <f t="shared" si="2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202" t="s">
        <v>166</v>
      </c>
      <c r="AT185" s="202" t="s">
        <v>363</v>
      </c>
      <c r="AU185" s="202" t="s">
        <v>80</v>
      </c>
      <c r="AY185" s="14" t="s">
        <v>150</v>
      </c>
      <c r="BE185" s="203">
        <f t="shared" si="24"/>
        <v>0</v>
      </c>
      <c r="BF185" s="203">
        <f t="shared" si="25"/>
        <v>0</v>
      </c>
      <c r="BG185" s="203">
        <f t="shared" si="26"/>
        <v>0</v>
      </c>
      <c r="BH185" s="203">
        <f t="shared" si="27"/>
        <v>0</v>
      </c>
      <c r="BI185" s="203">
        <f t="shared" si="28"/>
        <v>0</v>
      </c>
      <c r="BJ185" s="14" t="s">
        <v>157</v>
      </c>
      <c r="BK185" s="203">
        <f t="shared" si="29"/>
        <v>0</v>
      </c>
      <c r="BL185" s="14" t="s">
        <v>156</v>
      </c>
      <c r="BM185" s="202" t="s">
        <v>305</v>
      </c>
    </row>
    <row r="186" spans="1:65" s="2" customFormat="1" ht="16.5" customHeight="1">
      <c r="A186" s="31"/>
      <c r="B186" s="32"/>
      <c r="C186" s="204" t="s">
        <v>306</v>
      </c>
      <c r="D186" s="204" t="s">
        <v>363</v>
      </c>
      <c r="E186" s="205" t="s">
        <v>1033</v>
      </c>
      <c r="F186" s="206" t="s">
        <v>1034</v>
      </c>
      <c r="G186" s="207" t="s">
        <v>943</v>
      </c>
      <c r="H186" s="208">
        <v>10</v>
      </c>
      <c r="I186" s="209"/>
      <c r="J186" s="210">
        <f t="shared" si="20"/>
        <v>0</v>
      </c>
      <c r="K186" s="211"/>
      <c r="L186" s="212"/>
      <c r="M186" s="213" t="s">
        <v>1</v>
      </c>
      <c r="N186" s="214" t="s">
        <v>38</v>
      </c>
      <c r="O186" s="69"/>
      <c r="P186" s="200">
        <f t="shared" si="21"/>
        <v>0</v>
      </c>
      <c r="Q186" s="200">
        <v>0</v>
      </c>
      <c r="R186" s="200">
        <f t="shared" si="22"/>
        <v>0</v>
      </c>
      <c r="S186" s="200">
        <v>0</v>
      </c>
      <c r="T186" s="201">
        <f t="shared" si="2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202" t="s">
        <v>166</v>
      </c>
      <c r="AT186" s="202" t="s">
        <v>363</v>
      </c>
      <c r="AU186" s="202" t="s">
        <v>80</v>
      </c>
      <c r="AY186" s="14" t="s">
        <v>150</v>
      </c>
      <c r="BE186" s="203">
        <f t="shared" si="24"/>
        <v>0</v>
      </c>
      <c r="BF186" s="203">
        <f t="shared" si="25"/>
        <v>0</v>
      </c>
      <c r="BG186" s="203">
        <f t="shared" si="26"/>
        <v>0</v>
      </c>
      <c r="BH186" s="203">
        <f t="shared" si="27"/>
        <v>0</v>
      </c>
      <c r="BI186" s="203">
        <f t="shared" si="28"/>
        <v>0</v>
      </c>
      <c r="BJ186" s="14" t="s">
        <v>157</v>
      </c>
      <c r="BK186" s="203">
        <f t="shared" si="29"/>
        <v>0</v>
      </c>
      <c r="BL186" s="14" t="s">
        <v>156</v>
      </c>
      <c r="BM186" s="202" t="s">
        <v>309</v>
      </c>
    </row>
    <row r="187" spans="1:65" s="2" customFormat="1" ht="16.5" customHeight="1">
      <c r="A187" s="31"/>
      <c r="B187" s="32"/>
      <c r="C187" s="204" t="s">
        <v>231</v>
      </c>
      <c r="D187" s="204" t="s">
        <v>363</v>
      </c>
      <c r="E187" s="205" t="s">
        <v>1035</v>
      </c>
      <c r="F187" s="206" t="s">
        <v>1036</v>
      </c>
      <c r="G187" s="207" t="s">
        <v>943</v>
      </c>
      <c r="H187" s="208">
        <v>3</v>
      </c>
      <c r="I187" s="209"/>
      <c r="J187" s="210">
        <f t="shared" si="20"/>
        <v>0</v>
      </c>
      <c r="K187" s="211"/>
      <c r="L187" s="212"/>
      <c r="M187" s="213" t="s">
        <v>1</v>
      </c>
      <c r="N187" s="214" t="s">
        <v>38</v>
      </c>
      <c r="O187" s="69"/>
      <c r="P187" s="200">
        <f t="shared" si="21"/>
        <v>0</v>
      </c>
      <c r="Q187" s="200">
        <v>1.8E-3</v>
      </c>
      <c r="R187" s="200">
        <f t="shared" si="22"/>
        <v>5.4000000000000003E-3</v>
      </c>
      <c r="S187" s="200">
        <v>0</v>
      </c>
      <c r="T187" s="201">
        <f t="shared" si="2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202" t="s">
        <v>166</v>
      </c>
      <c r="AT187" s="202" t="s">
        <v>363</v>
      </c>
      <c r="AU187" s="202" t="s">
        <v>80</v>
      </c>
      <c r="AY187" s="14" t="s">
        <v>150</v>
      </c>
      <c r="BE187" s="203">
        <f t="shared" si="24"/>
        <v>0</v>
      </c>
      <c r="BF187" s="203">
        <f t="shared" si="25"/>
        <v>0</v>
      </c>
      <c r="BG187" s="203">
        <f t="shared" si="26"/>
        <v>0</v>
      </c>
      <c r="BH187" s="203">
        <f t="shared" si="27"/>
        <v>0</v>
      </c>
      <c r="BI187" s="203">
        <f t="shared" si="28"/>
        <v>0</v>
      </c>
      <c r="BJ187" s="14" t="s">
        <v>157</v>
      </c>
      <c r="BK187" s="203">
        <f t="shared" si="29"/>
        <v>0</v>
      </c>
      <c r="BL187" s="14" t="s">
        <v>156</v>
      </c>
      <c r="BM187" s="202" t="s">
        <v>312</v>
      </c>
    </row>
    <row r="188" spans="1:65" s="2" customFormat="1" ht="16.5" customHeight="1">
      <c r="A188" s="31"/>
      <c r="B188" s="32"/>
      <c r="C188" s="204" t="s">
        <v>313</v>
      </c>
      <c r="D188" s="204" t="s">
        <v>363</v>
      </c>
      <c r="E188" s="205" t="s">
        <v>1037</v>
      </c>
      <c r="F188" s="206" t="s">
        <v>1038</v>
      </c>
      <c r="G188" s="207" t="s">
        <v>943</v>
      </c>
      <c r="H188" s="208">
        <v>10</v>
      </c>
      <c r="I188" s="209"/>
      <c r="J188" s="210">
        <f t="shared" si="20"/>
        <v>0</v>
      </c>
      <c r="K188" s="211"/>
      <c r="L188" s="212"/>
      <c r="M188" s="213" t="s">
        <v>1</v>
      </c>
      <c r="N188" s="214" t="s">
        <v>38</v>
      </c>
      <c r="O188" s="69"/>
      <c r="P188" s="200">
        <f t="shared" si="21"/>
        <v>0</v>
      </c>
      <c r="Q188" s="200">
        <v>0</v>
      </c>
      <c r="R188" s="200">
        <f t="shared" si="22"/>
        <v>0</v>
      </c>
      <c r="S188" s="200">
        <v>0</v>
      </c>
      <c r="T188" s="201">
        <f t="shared" si="2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202" t="s">
        <v>166</v>
      </c>
      <c r="AT188" s="202" t="s">
        <v>363</v>
      </c>
      <c r="AU188" s="202" t="s">
        <v>80</v>
      </c>
      <c r="AY188" s="14" t="s">
        <v>150</v>
      </c>
      <c r="BE188" s="203">
        <f t="shared" si="24"/>
        <v>0</v>
      </c>
      <c r="BF188" s="203">
        <f t="shared" si="25"/>
        <v>0</v>
      </c>
      <c r="BG188" s="203">
        <f t="shared" si="26"/>
        <v>0</v>
      </c>
      <c r="BH188" s="203">
        <f t="shared" si="27"/>
        <v>0</v>
      </c>
      <c r="BI188" s="203">
        <f t="shared" si="28"/>
        <v>0</v>
      </c>
      <c r="BJ188" s="14" t="s">
        <v>157</v>
      </c>
      <c r="BK188" s="203">
        <f t="shared" si="29"/>
        <v>0</v>
      </c>
      <c r="BL188" s="14" t="s">
        <v>156</v>
      </c>
      <c r="BM188" s="202" t="s">
        <v>316</v>
      </c>
    </row>
    <row r="189" spans="1:65" s="2" customFormat="1" ht="16.5" customHeight="1">
      <c r="A189" s="31"/>
      <c r="B189" s="32"/>
      <c r="C189" s="204" t="s">
        <v>236</v>
      </c>
      <c r="D189" s="204" t="s">
        <v>363</v>
      </c>
      <c r="E189" s="205" t="s">
        <v>1039</v>
      </c>
      <c r="F189" s="206" t="s">
        <v>1040</v>
      </c>
      <c r="G189" s="207" t="s">
        <v>943</v>
      </c>
      <c r="H189" s="208">
        <v>5</v>
      </c>
      <c r="I189" s="209"/>
      <c r="J189" s="210">
        <f t="shared" si="20"/>
        <v>0</v>
      </c>
      <c r="K189" s="211"/>
      <c r="L189" s="212"/>
      <c r="M189" s="213" t="s">
        <v>1</v>
      </c>
      <c r="N189" s="214" t="s">
        <v>38</v>
      </c>
      <c r="O189" s="69"/>
      <c r="P189" s="200">
        <f t="shared" si="21"/>
        <v>0</v>
      </c>
      <c r="Q189" s="200">
        <v>1.1999999999999999E-3</v>
      </c>
      <c r="R189" s="200">
        <f t="shared" si="22"/>
        <v>5.9999999999999993E-3</v>
      </c>
      <c r="S189" s="200">
        <v>0</v>
      </c>
      <c r="T189" s="201">
        <f t="shared" si="2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202" t="s">
        <v>166</v>
      </c>
      <c r="AT189" s="202" t="s">
        <v>363</v>
      </c>
      <c r="AU189" s="202" t="s">
        <v>80</v>
      </c>
      <c r="AY189" s="14" t="s">
        <v>150</v>
      </c>
      <c r="BE189" s="203">
        <f t="shared" si="24"/>
        <v>0</v>
      </c>
      <c r="BF189" s="203">
        <f t="shared" si="25"/>
        <v>0</v>
      </c>
      <c r="BG189" s="203">
        <f t="shared" si="26"/>
        <v>0</v>
      </c>
      <c r="BH189" s="203">
        <f t="shared" si="27"/>
        <v>0</v>
      </c>
      <c r="BI189" s="203">
        <f t="shared" si="28"/>
        <v>0</v>
      </c>
      <c r="BJ189" s="14" t="s">
        <v>157</v>
      </c>
      <c r="BK189" s="203">
        <f t="shared" si="29"/>
        <v>0</v>
      </c>
      <c r="BL189" s="14" t="s">
        <v>156</v>
      </c>
      <c r="BM189" s="202" t="s">
        <v>319</v>
      </c>
    </row>
    <row r="190" spans="1:65" s="12" customFormat="1" ht="25.9" customHeight="1">
      <c r="B190" s="174"/>
      <c r="C190" s="175"/>
      <c r="D190" s="176" t="s">
        <v>71</v>
      </c>
      <c r="E190" s="177" t="s">
        <v>1041</v>
      </c>
      <c r="F190" s="177" t="s">
        <v>1042</v>
      </c>
      <c r="G190" s="175"/>
      <c r="H190" s="175"/>
      <c r="I190" s="178"/>
      <c r="J190" s="179">
        <f>BK190</f>
        <v>0</v>
      </c>
      <c r="K190" s="175"/>
      <c r="L190" s="180"/>
      <c r="M190" s="181"/>
      <c r="N190" s="182"/>
      <c r="O190" s="182"/>
      <c r="P190" s="183">
        <f>SUM(P191:P217)</f>
        <v>0</v>
      </c>
      <c r="Q190" s="182"/>
      <c r="R190" s="183">
        <f>SUM(R191:R217)</f>
        <v>1E-3</v>
      </c>
      <c r="S190" s="182"/>
      <c r="T190" s="184">
        <f>SUM(T191:T217)</f>
        <v>0</v>
      </c>
      <c r="AR190" s="185" t="s">
        <v>80</v>
      </c>
      <c r="AT190" s="186" t="s">
        <v>71</v>
      </c>
      <c r="AU190" s="186" t="s">
        <v>72</v>
      </c>
      <c r="AY190" s="185" t="s">
        <v>150</v>
      </c>
      <c r="BK190" s="187">
        <f>SUM(BK191:BK217)</f>
        <v>0</v>
      </c>
    </row>
    <row r="191" spans="1:65" s="2" customFormat="1" ht="24.2" customHeight="1">
      <c r="A191" s="31"/>
      <c r="B191" s="32"/>
      <c r="C191" s="190" t="s">
        <v>320</v>
      </c>
      <c r="D191" s="190" t="s">
        <v>152</v>
      </c>
      <c r="E191" s="191" t="s">
        <v>1043</v>
      </c>
      <c r="F191" s="192" t="s">
        <v>1044</v>
      </c>
      <c r="G191" s="193" t="s">
        <v>370</v>
      </c>
      <c r="H191" s="194">
        <v>50</v>
      </c>
      <c r="I191" s="195"/>
      <c r="J191" s="196">
        <f t="shared" ref="J191:J217" si="30">ROUND(I191*H191,2)</f>
        <v>0</v>
      </c>
      <c r="K191" s="197"/>
      <c r="L191" s="36"/>
      <c r="M191" s="198" t="s">
        <v>1</v>
      </c>
      <c r="N191" s="199" t="s">
        <v>38</v>
      </c>
      <c r="O191" s="69"/>
      <c r="P191" s="200">
        <f t="shared" ref="P191:P217" si="31">O191*H191</f>
        <v>0</v>
      </c>
      <c r="Q191" s="200">
        <v>0</v>
      </c>
      <c r="R191" s="200">
        <f t="shared" ref="R191:R217" si="32">Q191*H191</f>
        <v>0</v>
      </c>
      <c r="S191" s="200">
        <v>0</v>
      </c>
      <c r="T191" s="201">
        <f t="shared" ref="T191:T217" si="33"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202" t="s">
        <v>156</v>
      </c>
      <c r="AT191" s="202" t="s">
        <v>152</v>
      </c>
      <c r="AU191" s="202" t="s">
        <v>80</v>
      </c>
      <c r="AY191" s="14" t="s">
        <v>150</v>
      </c>
      <c r="BE191" s="203">
        <f t="shared" ref="BE191:BE217" si="34">IF(N191="základná",J191,0)</f>
        <v>0</v>
      </c>
      <c r="BF191" s="203">
        <f t="shared" ref="BF191:BF217" si="35">IF(N191="znížená",J191,0)</f>
        <v>0</v>
      </c>
      <c r="BG191" s="203">
        <f t="shared" ref="BG191:BG217" si="36">IF(N191="zákl. prenesená",J191,0)</f>
        <v>0</v>
      </c>
      <c r="BH191" s="203">
        <f t="shared" ref="BH191:BH217" si="37">IF(N191="zníž. prenesená",J191,0)</f>
        <v>0</v>
      </c>
      <c r="BI191" s="203">
        <f t="shared" ref="BI191:BI217" si="38">IF(N191="nulová",J191,0)</f>
        <v>0</v>
      </c>
      <c r="BJ191" s="14" t="s">
        <v>157</v>
      </c>
      <c r="BK191" s="203">
        <f t="shared" ref="BK191:BK217" si="39">ROUND(I191*H191,2)</f>
        <v>0</v>
      </c>
      <c r="BL191" s="14" t="s">
        <v>156</v>
      </c>
      <c r="BM191" s="202" t="s">
        <v>323</v>
      </c>
    </row>
    <row r="192" spans="1:65" s="2" customFormat="1" ht="16.5" customHeight="1">
      <c r="A192" s="31"/>
      <c r="B192" s="32"/>
      <c r="C192" s="204" t="s">
        <v>240</v>
      </c>
      <c r="D192" s="204" t="s">
        <v>363</v>
      </c>
      <c r="E192" s="205" t="s">
        <v>1045</v>
      </c>
      <c r="F192" s="206" t="s">
        <v>1046</v>
      </c>
      <c r="G192" s="207" t="s">
        <v>370</v>
      </c>
      <c r="H192" s="208">
        <v>50</v>
      </c>
      <c r="I192" s="209"/>
      <c r="J192" s="210">
        <f t="shared" si="30"/>
        <v>0</v>
      </c>
      <c r="K192" s="211"/>
      <c r="L192" s="212"/>
      <c r="M192" s="213" t="s">
        <v>1</v>
      </c>
      <c r="N192" s="214" t="s">
        <v>38</v>
      </c>
      <c r="O192" s="69"/>
      <c r="P192" s="200">
        <f t="shared" si="31"/>
        <v>0</v>
      </c>
      <c r="Q192" s="200">
        <v>0</v>
      </c>
      <c r="R192" s="200">
        <f t="shared" si="32"/>
        <v>0</v>
      </c>
      <c r="S192" s="200">
        <v>0</v>
      </c>
      <c r="T192" s="201">
        <f t="shared" si="3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202" t="s">
        <v>166</v>
      </c>
      <c r="AT192" s="202" t="s">
        <v>363</v>
      </c>
      <c r="AU192" s="202" t="s">
        <v>80</v>
      </c>
      <c r="AY192" s="14" t="s">
        <v>150</v>
      </c>
      <c r="BE192" s="203">
        <f t="shared" si="34"/>
        <v>0</v>
      </c>
      <c r="BF192" s="203">
        <f t="shared" si="35"/>
        <v>0</v>
      </c>
      <c r="BG192" s="203">
        <f t="shared" si="36"/>
        <v>0</v>
      </c>
      <c r="BH192" s="203">
        <f t="shared" si="37"/>
        <v>0</v>
      </c>
      <c r="BI192" s="203">
        <f t="shared" si="38"/>
        <v>0</v>
      </c>
      <c r="BJ192" s="14" t="s">
        <v>157</v>
      </c>
      <c r="BK192" s="203">
        <f t="shared" si="39"/>
        <v>0</v>
      </c>
      <c r="BL192" s="14" t="s">
        <v>156</v>
      </c>
      <c r="BM192" s="202" t="s">
        <v>326</v>
      </c>
    </row>
    <row r="193" spans="1:65" s="2" customFormat="1" ht="24.2" customHeight="1">
      <c r="A193" s="31"/>
      <c r="B193" s="32"/>
      <c r="C193" s="190" t="s">
        <v>327</v>
      </c>
      <c r="D193" s="190" t="s">
        <v>152</v>
      </c>
      <c r="E193" s="191" t="s">
        <v>1047</v>
      </c>
      <c r="F193" s="192" t="s">
        <v>1048</v>
      </c>
      <c r="G193" s="193" t="s">
        <v>370</v>
      </c>
      <c r="H193" s="194">
        <v>15</v>
      </c>
      <c r="I193" s="195"/>
      <c r="J193" s="196">
        <f t="shared" si="30"/>
        <v>0</v>
      </c>
      <c r="K193" s="197"/>
      <c r="L193" s="36"/>
      <c r="M193" s="198" t="s">
        <v>1</v>
      </c>
      <c r="N193" s="199" t="s">
        <v>38</v>
      </c>
      <c r="O193" s="69"/>
      <c r="P193" s="200">
        <f t="shared" si="31"/>
        <v>0</v>
      </c>
      <c r="Q193" s="200">
        <v>0</v>
      </c>
      <c r="R193" s="200">
        <f t="shared" si="32"/>
        <v>0</v>
      </c>
      <c r="S193" s="200">
        <v>0</v>
      </c>
      <c r="T193" s="201">
        <f t="shared" si="3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202" t="s">
        <v>156</v>
      </c>
      <c r="AT193" s="202" t="s">
        <v>152</v>
      </c>
      <c r="AU193" s="202" t="s">
        <v>80</v>
      </c>
      <c r="AY193" s="14" t="s">
        <v>150</v>
      </c>
      <c r="BE193" s="203">
        <f t="shared" si="34"/>
        <v>0</v>
      </c>
      <c r="BF193" s="203">
        <f t="shared" si="35"/>
        <v>0</v>
      </c>
      <c r="BG193" s="203">
        <f t="shared" si="36"/>
        <v>0</v>
      </c>
      <c r="BH193" s="203">
        <f t="shared" si="37"/>
        <v>0</v>
      </c>
      <c r="BI193" s="203">
        <f t="shared" si="38"/>
        <v>0</v>
      </c>
      <c r="BJ193" s="14" t="s">
        <v>157</v>
      </c>
      <c r="BK193" s="203">
        <f t="shared" si="39"/>
        <v>0</v>
      </c>
      <c r="BL193" s="14" t="s">
        <v>156</v>
      </c>
      <c r="BM193" s="202" t="s">
        <v>330</v>
      </c>
    </row>
    <row r="194" spans="1:65" s="2" customFormat="1" ht="16.5" customHeight="1">
      <c r="A194" s="31"/>
      <c r="B194" s="32"/>
      <c r="C194" s="204" t="s">
        <v>244</v>
      </c>
      <c r="D194" s="204" t="s">
        <v>363</v>
      </c>
      <c r="E194" s="205" t="s">
        <v>1049</v>
      </c>
      <c r="F194" s="206" t="s">
        <v>1050</v>
      </c>
      <c r="G194" s="207" t="s">
        <v>370</v>
      </c>
      <c r="H194" s="208">
        <v>15</v>
      </c>
      <c r="I194" s="209"/>
      <c r="J194" s="210">
        <f t="shared" si="30"/>
        <v>0</v>
      </c>
      <c r="K194" s="211"/>
      <c r="L194" s="212"/>
      <c r="M194" s="213" t="s">
        <v>1</v>
      </c>
      <c r="N194" s="214" t="s">
        <v>38</v>
      </c>
      <c r="O194" s="69"/>
      <c r="P194" s="200">
        <f t="shared" si="31"/>
        <v>0</v>
      </c>
      <c r="Q194" s="200">
        <v>0</v>
      </c>
      <c r="R194" s="200">
        <f t="shared" si="32"/>
        <v>0</v>
      </c>
      <c r="S194" s="200">
        <v>0</v>
      </c>
      <c r="T194" s="201">
        <f t="shared" si="33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202" t="s">
        <v>166</v>
      </c>
      <c r="AT194" s="202" t="s">
        <v>363</v>
      </c>
      <c r="AU194" s="202" t="s">
        <v>80</v>
      </c>
      <c r="AY194" s="14" t="s">
        <v>150</v>
      </c>
      <c r="BE194" s="203">
        <f t="shared" si="34"/>
        <v>0</v>
      </c>
      <c r="BF194" s="203">
        <f t="shared" si="35"/>
        <v>0</v>
      </c>
      <c r="BG194" s="203">
        <f t="shared" si="36"/>
        <v>0</v>
      </c>
      <c r="BH194" s="203">
        <f t="shared" si="37"/>
        <v>0</v>
      </c>
      <c r="BI194" s="203">
        <f t="shared" si="38"/>
        <v>0</v>
      </c>
      <c r="BJ194" s="14" t="s">
        <v>157</v>
      </c>
      <c r="BK194" s="203">
        <f t="shared" si="39"/>
        <v>0</v>
      </c>
      <c r="BL194" s="14" t="s">
        <v>156</v>
      </c>
      <c r="BM194" s="202" t="s">
        <v>333</v>
      </c>
    </row>
    <row r="195" spans="1:65" s="2" customFormat="1" ht="24.2" customHeight="1">
      <c r="A195" s="31"/>
      <c r="B195" s="32"/>
      <c r="C195" s="190" t="s">
        <v>334</v>
      </c>
      <c r="D195" s="190" t="s">
        <v>152</v>
      </c>
      <c r="E195" s="191" t="s">
        <v>1051</v>
      </c>
      <c r="F195" s="192" t="s">
        <v>1052</v>
      </c>
      <c r="G195" s="193" t="s">
        <v>370</v>
      </c>
      <c r="H195" s="194">
        <v>70</v>
      </c>
      <c r="I195" s="195"/>
      <c r="J195" s="196">
        <f t="shared" si="30"/>
        <v>0</v>
      </c>
      <c r="K195" s="197"/>
      <c r="L195" s="36"/>
      <c r="M195" s="198" t="s">
        <v>1</v>
      </c>
      <c r="N195" s="199" t="s">
        <v>38</v>
      </c>
      <c r="O195" s="69"/>
      <c r="P195" s="200">
        <f t="shared" si="31"/>
        <v>0</v>
      </c>
      <c r="Q195" s="200">
        <v>0</v>
      </c>
      <c r="R195" s="200">
        <f t="shared" si="32"/>
        <v>0</v>
      </c>
      <c r="S195" s="200">
        <v>0</v>
      </c>
      <c r="T195" s="201">
        <f t="shared" si="33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202" t="s">
        <v>156</v>
      </c>
      <c r="AT195" s="202" t="s">
        <v>152</v>
      </c>
      <c r="AU195" s="202" t="s">
        <v>80</v>
      </c>
      <c r="AY195" s="14" t="s">
        <v>150</v>
      </c>
      <c r="BE195" s="203">
        <f t="shared" si="34"/>
        <v>0</v>
      </c>
      <c r="BF195" s="203">
        <f t="shared" si="35"/>
        <v>0</v>
      </c>
      <c r="BG195" s="203">
        <f t="shared" si="36"/>
        <v>0</v>
      </c>
      <c r="BH195" s="203">
        <f t="shared" si="37"/>
        <v>0</v>
      </c>
      <c r="BI195" s="203">
        <f t="shared" si="38"/>
        <v>0</v>
      </c>
      <c r="BJ195" s="14" t="s">
        <v>157</v>
      </c>
      <c r="BK195" s="203">
        <f t="shared" si="39"/>
        <v>0</v>
      </c>
      <c r="BL195" s="14" t="s">
        <v>156</v>
      </c>
      <c r="BM195" s="202" t="s">
        <v>337</v>
      </c>
    </row>
    <row r="196" spans="1:65" s="2" customFormat="1" ht="16.5" customHeight="1">
      <c r="A196" s="31"/>
      <c r="B196" s="32"/>
      <c r="C196" s="204" t="s">
        <v>247</v>
      </c>
      <c r="D196" s="204" t="s">
        <v>363</v>
      </c>
      <c r="E196" s="205" t="s">
        <v>1053</v>
      </c>
      <c r="F196" s="206" t="s">
        <v>1050</v>
      </c>
      <c r="G196" s="207" t="s">
        <v>370</v>
      </c>
      <c r="H196" s="208">
        <v>70</v>
      </c>
      <c r="I196" s="209"/>
      <c r="J196" s="210">
        <f t="shared" si="30"/>
        <v>0</v>
      </c>
      <c r="K196" s="211"/>
      <c r="L196" s="212"/>
      <c r="M196" s="213" t="s">
        <v>1</v>
      </c>
      <c r="N196" s="214" t="s">
        <v>38</v>
      </c>
      <c r="O196" s="69"/>
      <c r="P196" s="200">
        <f t="shared" si="31"/>
        <v>0</v>
      </c>
      <c r="Q196" s="200">
        <v>0</v>
      </c>
      <c r="R196" s="200">
        <f t="shared" si="32"/>
        <v>0</v>
      </c>
      <c r="S196" s="200">
        <v>0</v>
      </c>
      <c r="T196" s="201">
        <f t="shared" si="33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202" t="s">
        <v>166</v>
      </c>
      <c r="AT196" s="202" t="s">
        <v>363</v>
      </c>
      <c r="AU196" s="202" t="s">
        <v>80</v>
      </c>
      <c r="AY196" s="14" t="s">
        <v>150</v>
      </c>
      <c r="BE196" s="203">
        <f t="shared" si="34"/>
        <v>0</v>
      </c>
      <c r="BF196" s="203">
        <f t="shared" si="35"/>
        <v>0</v>
      </c>
      <c r="BG196" s="203">
        <f t="shared" si="36"/>
        <v>0</v>
      </c>
      <c r="BH196" s="203">
        <f t="shared" si="37"/>
        <v>0</v>
      </c>
      <c r="BI196" s="203">
        <f t="shared" si="38"/>
        <v>0</v>
      </c>
      <c r="BJ196" s="14" t="s">
        <v>157</v>
      </c>
      <c r="BK196" s="203">
        <f t="shared" si="39"/>
        <v>0</v>
      </c>
      <c r="BL196" s="14" t="s">
        <v>156</v>
      </c>
      <c r="BM196" s="202" t="s">
        <v>340</v>
      </c>
    </row>
    <row r="197" spans="1:65" s="2" customFormat="1" ht="16.5" customHeight="1">
      <c r="A197" s="31"/>
      <c r="B197" s="32"/>
      <c r="C197" s="204" t="s">
        <v>341</v>
      </c>
      <c r="D197" s="204" t="s">
        <v>363</v>
      </c>
      <c r="E197" s="205" t="s">
        <v>1054</v>
      </c>
      <c r="F197" s="206" t="s">
        <v>1055</v>
      </c>
      <c r="G197" s="207" t="s">
        <v>943</v>
      </c>
      <c r="H197" s="208">
        <v>2</v>
      </c>
      <c r="I197" s="209"/>
      <c r="J197" s="210">
        <f t="shared" si="30"/>
        <v>0</v>
      </c>
      <c r="K197" s="211"/>
      <c r="L197" s="212"/>
      <c r="M197" s="213" t="s">
        <v>1</v>
      </c>
      <c r="N197" s="214" t="s">
        <v>38</v>
      </c>
      <c r="O197" s="69"/>
      <c r="P197" s="200">
        <f t="shared" si="31"/>
        <v>0</v>
      </c>
      <c r="Q197" s="200">
        <v>0</v>
      </c>
      <c r="R197" s="200">
        <f t="shared" si="32"/>
        <v>0</v>
      </c>
      <c r="S197" s="200">
        <v>0</v>
      </c>
      <c r="T197" s="201">
        <f t="shared" si="33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202" t="s">
        <v>166</v>
      </c>
      <c r="AT197" s="202" t="s">
        <v>363</v>
      </c>
      <c r="AU197" s="202" t="s">
        <v>80</v>
      </c>
      <c r="AY197" s="14" t="s">
        <v>150</v>
      </c>
      <c r="BE197" s="203">
        <f t="shared" si="34"/>
        <v>0</v>
      </c>
      <c r="BF197" s="203">
        <f t="shared" si="35"/>
        <v>0</v>
      </c>
      <c r="BG197" s="203">
        <f t="shared" si="36"/>
        <v>0</v>
      </c>
      <c r="BH197" s="203">
        <f t="shared" si="37"/>
        <v>0</v>
      </c>
      <c r="BI197" s="203">
        <f t="shared" si="38"/>
        <v>0</v>
      </c>
      <c r="BJ197" s="14" t="s">
        <v>157</v>
      </c>
      <c r="BK197" s="203">
        <f t="shared" si="39"/>
        <v>0</v>
      </c>
      <c r="BL197" s="14" t="s">
        <v>156</v>
      </c>
      <c r="BM197" s="202" t="s">
        <v>344</v>
      </c>
    </row>
    <row r="198" spans="1:65" s="2" customFormat="1" ht="16.5" customHeight="1">
      <c r="A198" s="31"/>
      <c r="B198" s="32"/>
      <c r="C198" s="204" t="s">
        <v>251</v>
      </c>
      <c r="D198" s="204" t="s">
        <v>363</v>
      </c>
      <c r="E198" s="205" t="s">
        <v>1056</v>
      </c>
      <c r="F198" s="206" t="s">
        <v>1057</v>
      </c>
      <c r="G198" s="207" t="s">
        <v>943</v>
      </c>
      <c r="H198" s="208">
        <v>70</v>
      </c>
      <c r="I198" s="209"/>
      <c r="J198" s="210">
        <f t="shared" si="30"/>
        <v>0</v>
      </c>
      <c r="K198" s="211"/>
      <c r="L198" s="212"/>
      <c r="M198" s="213" t="s">
        <v>1</v>
      </c>
      <c r="N198" s="214" t="s">
        <v>38</v>
      </c>
      <c r="O198" s="69"/>
      <c r="P198" s="200">
        <f t="shared" si="31"/>
        <v>0</v>
      </c>
      <c r="Q198" s="200">
        <v>0</v>
      </c>
      <c r="R198" s="200">
        <f t="shared" si="32"/>
        <v>0</v>
      </c>
      <c r="S198" s="200">
        <v>0</v>
      </c>
      <c r="T198" s="201">
        <f t="shared" si="33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202" t="s">
        <v>166</v>
      </c>
      <c r="AT198" s="202" t="s">
        <v>363</v>
      </c>
      <c r="AU198" s="202" t="s">
        <v>80</v>
      </c>
      <c r="AY198" s="14" t="s">
        <v>150</v>
      </c>
      <c r="BE198" s="203">
        <f t="shared" si="34"/>
        <v>0</v>
      </c>
      <c r="BF198" s="203">
        <f t="shared" si="35"/>
        <v>0</v>
      </c>
      <c r="BG198" s="203">
        <f t="shared" si="36"/>
        <v>0</v>
      </c>
      <c r="BH198" s="203">
        <f t="shared" si="37"/>
        <v>0</v>
      </c>
      <c r="BI198" s="203">
        <f t="shared" si="38"/>
        <v>0</v>
      </c>
      <c r="BJ198" s="14" t="s">
        <v>157</v>
      </c>
      <c r="BK198" s="203">
        <f t="shared" si="39"/>
        <v>0</v>
      </c>
      <c r="BL198" s="14" t="s">
        <v>156</v>
      </c>
      <c r="BM198" s="202" t="s">
        <v>347</v>
      </c>
    </row>
    <row r="199" spans="1:65" s="2" customFormat="1" ht="24.2" customHeight="1">
      <c r="A199" s="31"/>
      <c r="B199" s="32"/>
      <c r="C199" s="190" t="s">
        <v>348</v>
      </c>
      <c r="D199" s="190" t="s">
        <v>152</v>
      </c>
      <c r="E199" s="191" t="s">
        <v>1058</v>
      </c>
      <c r="F199" s="192" t="s">
        <v>1059</v>
      </c>
      <c r="G199" s="193" t="s">
        <v>943</v>
      </c>
      <c r="H199" s="194">
        <v>2</v>
      </c>
      <c r="I199" s="195"/>
      <c r="J199" s="196">
        <f t="shared" si="30"/>
        <v>0</v>
      </c>
      <c r="K199" s="197"/>
      <c r="L199" s="36"/>
      <c r="M199" s="198" t="s">
        <v>1</v>
      </c>
      <c r="N199" s="199" t="s">
        <v>38</v>
      </c>
      <c r="O199" s="69"/>
      <c r="P199" s="200">
        <f t="shared" si="31"/>
        <v>0</v>
      </c>
      <c r="Q199" s="200">
        <v>0</v>
      </c>
      <c r="R199" s="200">
        <f t="shared" si="32"/>
        <v>0</v>
      </c>
      <c r="S199" s="200">
        <v>0</v>
      </c>
      <c r="T199" s="201">
        <f t="shared" si="33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202" t="s">
        <v>156</v>
      </c>
      <c r="AT199" s="202" t="s">
        <v>152</v>
      </c>
      <c r="AU199" s="202" t="s">
        <v>80</v>
      </c>
      <c r="AY199" s="14" t="s">
        <v>150</v>
      </c>
      <c r="BE199" s="203">
        <f t="shared" si="34"/>
        <v>0</v>
      </c>
      <c r="BF199" s="203">
        <f t="shared" si="35"/>
        <v>0</v>
      </c>
      <c r="BG199" s="203">
        <f t="shared" si="36"/>
        <v>0</v>
      </c>
      <c r="BH199" s="203">
        <f t="shared" si="37"/>
        <v>0</v>
      </c>
      <c r="BI199" s="203">
        <f t="shared" si="38"/>
        <v>0</v>
      </c>
      <c r="BJ199" s="14" t="s">
        <v>157</v>
      </c>
      <c r="BK199" s="203">
        <f t="shared" si="39"/>
        <v>0</v>
      </c>
      <c r="BL199" s="14" t="s">
        <v>156</v>
      </c>
      <c r="BM199" s="202" t="s">
        <v>351</v>
      </c>
    </row>
    <row r="200" spans="1:65" s="2" customFormat="1" ht="16.5" customHeight="1">
      <c r="A200" s="31"/>
      <c r="B200" s="32"/>
      <c r="C200" s="204" t="s">
        <v>254</v>
      </c>
      <c r="D200" s="204" t="s">
        <v>363</v>
      </c>
      <c r="E200" s="205" t="s">
        <v>1060</v>
      </c>
      <c r="F200" s="206" t="s">
        <v>1061</v>
      </c>
      <c r="G200" s="207" t="s">
        <v>943</v>
      </c>
      <c r="H200" s="208">
        <v>2</v>
      </c>
      <c r="I200" s="209"/>
      <c r="J200" s="210">
        <f t="shared" si="30"/>
        <v>0</v>
      </c>
      <c r="K200" s="211"/>
      <c r="L200" s="212"/>
      <c r="M200" s="213" t="s">
        <v>1</v>
      </c>
      <c r="N200" s="214" t="s">
        <v>38</v>
      </c>
      <c r="O200" s="69"/>
      <c r="P200" s="200">
        <f t="shared" si="31"/>
        <v>0</v>
      </c>
      <c r="Q200" s="200">
        <v>0</v>
      </c>
      <c r="R200" s="200">
        <f t="shared" si="32"/>
        <v>0</v>
      </c>
      <c r="S200" s="200">
        <v>0</v>
      </c>
      <c r="T200" s="201">
        <f t="shared" si="33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202" t="s">
        <v>166</v>
      </c>
      <c r="AT200" s="202" t="s">
        <v>363</v>
      </c>
      <c r="AU200" s="202" t="s">
        <v>80</v>
      </c>
      <c r="AY200" s="14" t="s">
        <v>150</v>
      </c>
      <c r="BE200" s="203">
        <f t="shared" si="34"/>
        <v>0</v>
      </c>
      <c r="BF200" s="203">
        <f t="shared" si="35"/>
        <v>0</v>
      </c>
      <c r="BG200" s="203">
        <f t="shared" si="36"/>
        <v>0</v>
      </c>
      <c r="BH200" s="203">
        <f t="shared" si="37"/>
        <v>0</v>
      </c>
      <c r="BI200" s="203">
        <f t="shared" si="38"/>
        <v>0</v>
      </c>
      <c r="BJ200" s="14" t="s">
        <v>157</v>
      </c>
      <c r="BK200" s="203">
        <f t="shared" si="39"/>
        <v>0</v>
      </c>
      <c r="BL200" s="14" t="s">
        <v>156</v>
      </c>
      <c r="BM200" s="202" t="s">
        <v>354</v>
      </c>
    </row>
    <row r="201" spans="1:65" s="2" customFormat="1" ht="16.5" customHeight="1">
      <c r="A201" s="31"/>
      <c r="B201" s="32"/>
      <c r="C201" s="204" t="s">
        <v>355</v>
      </c>
      <c r="D201" s="204" t="s">
        <v>363</v>
      </c>
      <c r="E201" s="205" t="s">
        <v>1062</v>
      </c>
      <c r="F201" s="206" t="s">
        <v>1063</v>
      </c>
      <c r="G201" s="207" t="s">
        <v>943</v>
      </c>
      <c r="H201" s="208">
        <v>2</v>
      </c>
      <c r="I201" s="209"/>
      <c r="J201" s="210">
        <f t="shared" si="30"/>
        <v>0</v>
      </c>
      <c r="K201" s="211"/>
      <c r="L201" s="212"/>
      <c r="M201" s="213" t="s">
        <v>1</v>
      </c>
      <c r="N201" s="214" t="s">
        <v>38</v>
      </c>
      <c r="O201" s="69"/>
      <c r="P201" s="200">
        <f t="shared" si="31"/>
        <v>0</v>
      </c>
      <c r="Q201" s="200">
        <v>0</v>
      </c>
      <c r="R201" s="200">
        <f t="shared" si="32"/>
        <v>0</v>
      </c>
      <c r="S201" s="200">
        <v>0</v>
      </c>
      <c r="T201" s="201">
        <f t="shared" si="33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202" t="s">
        <v>166</v>
      </c>
      <c r="AT201" s="202" t="s">
        <v>363</v>
      </c>
      <c r="AU201" s="202" t="s">
        <v>80</v>
      </c>
      <c r="AY201" s="14" t="s">
        <v>150</v>
      </c>
      <c r="BE201" s="203">
        <f t="shared" si="34"/>
        <v>0</v>
      </c>
      <c r="BF201" s="203">
        <f t="shared" si="35"/>
        <v>0</v>
      </c>
      <c r="BG201" s="203">
        <f t="shared" si="36"/>
        <v>0</v>
      </c>
      <c r="BH201" s="203">
        <f t="shared" si="37"/>
        <v>0</v>
      </c>
      <c r="BI201" s="203">
        <f t="shared" si="38"/>
        <v>0</v>
      </c>
      <c r="BJ201" s="14" t="s">
        <v>157</v>
      </c>
      <c r="BK201" s="203">
        <f t="shared" si="39"/>
        <v>0</v>
      </c>
      <c r="BL201" s="14" t="s">
        <v>156</v>
      </c>
      <c r="BM201" s="202" t="s">
        <v>358</v>
      </c>
    </row>
    <row r="202" spans="1:65" s="2" customFormat="1" ht="24.2" customHeight="1">
      <c r="A202" s="31"/>
      <c r="B202" s="32"/>
      <c r="C202" s="190" t="s">
        <v>258</v>
      </c>
      <c r="D202" s="190" t="s">
        <v>152</v>
      </c>
      <c r="E202" s="191" t="s">
        <v>1064</v>
      </c>
      <c r="F202" s="192" t="s">
        <v>1065</v>
      </c>
      <c r="G202" s="193" t="s">
        <v>943</v>
      </c>
      <c r="H202" s="194">
        <v>7</v>
      </c>
      <c r="I202" s="195"/>
      <c r="J202" s="196">
        <f t="shared" si="30"/>
        <v>0</v>
      </c>
      <c r="K202" s="197"/>
      <c r="L202" s="36"/>
      <c r="M202" s="198" t="s">
        <v>1</v>
      </c>
      <c r="N202" s="199" t="s">
        <v>38</v>
      </c>
      <c r="O202" s="69"/>
      <c r="P202" s="200">
        <f t="shared" si="31"/>
        <v>0</v>
      </c>
      <c r="Q202" s="200">
        <v>0</v>
      </c>
      <c r="R202" s="200">
        <f t="shared" si="32"/>
        <v>0</v>
      </c>
      <c r="S202" s="200">
        <v>0</v>
      </c>
      <c r="T202" s="201">
        <f t="shared" si="33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202" t="s">
        <v>156</v>
      </c>
      <c r="AT202" s="202" t="s">
        <v>152</v>
      </c>
      <c r="AU202" s="202" t="s">
        <v>80</v>
      </c>
      <c r="AY202" s="14" t="s">
        <v>150</v>
      </c>
      <c r="BE202" s="203">
        <f t="shared" si="34"/>
        <v>0</v>
      </c>
      <c r="BF202" s="203">
        <f t="shared" si="35"/>
        <v>0</v>
      </c>
      <c r="BG202" s="203">
        <f t="shared" si="36"/>
        <v>0</v>
      </c>
      <c r="BH202" s="203">
        <f t="shared" si="37"/>
        <v>0</v>
      </c>
      <c r="BI202" s="203">
        <f t="shared" si="38"/>
        <v>0</v>
      </c>
      <c r="BJ202" s="14" t="s">
        <v>157</v>
      </c>
      <c r="BK202" s="203">
        <f t="shared" si="39"/>
        <v>0</v>
      </c>
      <c r="BL202" s="14" t="s">
        <v>156</v>
      </c>
      <c r="BM202" s="202" t="s">
        <v>361</v>
      </c>
    </row>
    <row r="203" spans="1:65" s="2" customFormat="1" ht="16.5" customHeight="1">
      <c r="A203" s="31"/>
      <c r="B203" s="32"/>
      <c r="C203" s="204" t="s">
        <v>362</v>
      </c>
      <c r="D203" s="204" t="s">
        <v>363</v>
      </c>
      <c r="E203" s="205" t="s">
        <v>1066</v>
      </c>
      <c r="F203" s="206" t="s">
        <v>1067</v>
      </c>
      <c r="G203" s="207" t="s">
        <v>943</v>
      </c>
      <c r="H203" s="208">
        <v>5</v>
      </c>
      <c r="I203" s="209"/>
      <c r="J203" s="210">
        <f t="shared" si="30"/>
        <v>0</v>
      </c>
      <c r="K203" s="211"/>
      <c r="L203" s="212"/>
      <c r="M203" s="213" t="s">
        <v>1</v>
      </c>
      <c r="N203" s="214" t="s">
        <v>38</v>
      </c>
      <c r="O203" s="69"/>
      <c r="P203" s="200">
        <f t="shared" si="31"/>
        <v>0</v>
      </c>
      <c r="Q203" s="200">
        <v>0</v>
      </c>
      <c r="R203" s="200">
        <f t="shared" si="32"/>
        <v>0</v>
      </c>
      <c r="S203" s="200">
        <v>0</v>
      </c>
      <c r="T203" s="201">
        <f t="shared" si="33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202" t="s">
        <v>166</v>
      </c>
      <c r="AT203" s="202" t="s">
        <v>363</v>
      </c>
      <c r="AU203" s="202" t="s">
        <v>80</v>
      </c>
      <c r="AY203" s="14" t="s">
        <v>150</v>
      </c>
      <c r="BE203" s="203">
        <f t="shared" si="34"/>
        <v>0</v>
      </c>
      <c r="BF203" s="203">
        <f t="shared" si="35"/>
        <v>0</v>
      </c>
      <c r="BG203" s="203">
        <f t="shared" si="36"/>
        <v>0</v>
      </c>
      <c r="BH203" s="203">
        <f t="shared" si="37"/>
        <v>0</v>
      </c>
      <c r="BI203" s="203">
        <f t="shared" si="38"/>
        <v>0</v>
      </c>
      <c r="BJ203" s="14" t="s">
        <v>157</v>
      </c>
      <c r="BK203" s="203">
        <f t="shared" si="39"/>
        <v>0</v>
      </c>
      <c r="BL203" s="14" t="s">
        <v>156</v>
      </c>
      <c r="BM203" s="202" t="s">
        <v>366</v>
      </c>
    </row>
    <row r="204" spans="1:65" s="2" customFormat="1" ht="16.5" customHeight="1">
      <c r="A204" s="31"/>
      <c r="B204" s="32"/>
      <c r="C204" s="204" t="s">
        <v>261</v>
      </c>
      <c r="D204" s="204" t="s">
        <v>363</v>
      </c>
      <c r="E204" s="205" t="s">
        <v>1068</v>
      </c>
      <c r="F204" s="206" t="s">
        <v>1069</v>
      </c>
      <c r="G204" s="207" t="s">
        <v>943</v>
      </c>
      <c r="H204" s="208">
        <v>2</v>
      </c>
      <c r="I204" s="209"/>
      <c r="J204" s="210">
        <f t="shared" si="30"/>
        <v>0</v>
      </c>
      <c r="K204" s="211"/>
      <c r="L204" s="212"/>
      <c r="M204" s="213" t="s">
        <v>1</v>
      </c>
      <c r="N204" s="214" t="s">
        <v>38</v>
      </c>
      <c r="O204" s="69"/>
      <c r="P204" s="200">
        <f t="shared" si="31"/>
        <v>0</v>
      </c>
      <c r="Q204" s="200">
        <v>0</v>
      </c>
      <c r="R204" s="200">
        <f t="shared" si="32"/>
        <v>0</v>
      </c>
      <c r="S204" s="200">
        <v>0</v>
      </c>
      <c r="T204" s="201">
        <f t="shared" si="33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202" t="s">
        <v>166</v>
      </c>
      <c r="AT204" s="202" t="s">
        <v>363</v>
      </c>
      <c r="AU204" s="202" t="s">
        <v>80</v>
      </c>
      <c r="AY204" s="14" t="s">
        <v>150</v>
      </c>
      <c r="BE204" s="203">
        <f t="shared" si="34"/>
        <v>0</v>
      </c>
      <c r="BF204" s="203">
        <f t="shared" si="35"/>
        <v>0</v>
      </c>
      <c r="BG204" s="203">
        <f t="shared" si="36"/>
        <v>0</v>
      </c>
      <c r="BH204" s="203">
        <f t="shared" si="37"/>
        <v>0</v>
      </c>
      <c r="BI204" s="203">
        <f t="shared" si="38"/>
        <v>0</v>
      </c>
      <c r="BJ204" s="14" t="s">
        <v>157</v>
      </c>
      <c r="BK204" s="203">
        <f t="shared" si="39"/>
        <v>0</v>
      </c>
      <c r="BL204" s="14" t="s">
        <v>156</v>
      </c>
      <c r="BM204" s="202" t="s">
        <v>371</v>
      </c>
    </row>
    <row r="205" spans="1:65" s="2" customFormat="1" ht="24.2" customHeight="1">
      <c r="A205" s="31"/>
      <c r="B205" s="32"/>
      <c r="C205" s="190" t="s">
        <v>372</v>
      </c>
      <c r="D205" s="190" t="s">
        <v>152</v>
      </c>
      <c r="E205" s="191" t="s">
        <v>1070</v>
      </c>
      <c r="F205" s="192" t="s">
        <v>1071</v>
      </c>
      <c r="G205" s="193" t="s">
        <v>943</v>
      </c>
      <c r="H205" s="194">
        <v>15</v>
      </c>
      <c r="I205" s="195"/>
      <c r="J205" s="196">
        <f t="shared" si="30"/>
        <v>0</v>
      </c>
      <c r="K205" s="197"/>
      <c r="L205" s="36"/>
      <c r="M205" s="198" t="s">
        <v>1</v>
      </c>
      <c r="N205" s="199" t="s">
        <v>38</v>
      </c>
      <c r="O205" s="69"/>
      <c r="P205" s="200">
        <f t="shared" si="31"/>
        <v>0</v>
      </c>
      <c r="Q205" s="200">
        <v>0</v>
      </c>
      <c r="R205" s="200">
        <f t="shared" si="32"/>
        <v>0</v>
      </c>
      <c r="S205" s="200">
        <v>0</v>
      </c>
      <c r="T205" s="201">
        <f t="shared" si="33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202" t="s">
        <v>156</v>
      </c>
      <c r="AT205" s="202" t="s">
        <v>152</v>
      </c>
      <c r="AU205" s="202" t="s">
        <v>80</v>
      </c>
      <c r="AY205" s="14" t="s">
        <v>150</v>
      </c>
      <c r="BE205" s="203">
        <f t="shared" si="34"/>
        <v>0</v>
      </c>
      <c r="BF205" s="203">
        <f t="shared" si="35"/>
        <v>0</v>
      </c>
      <c r="BG205" s="203">
        <f t="shared" si="36"/>
        <v>0</v>
      </c>
      <c r="BH205" s="203">
        <f t="shared" si="37"/>
        <v>0</v>
      </c>
      <c r="BI205" s="203">
        <f t="shared" si="38"/>
        <v>0</v>
      </c>
      <c r="BJ205" s="14" t="s">
        <v>157</v>
      </c>
      <c r="BK205" s="203">
        <f t="shared" si="39"/>
        <v>0</v>
      </c>
      <c r="BL205" s="14" t="s">
        <v>156</v>
      </c>
      <c r="BM205" s="202" t="s">
        <v>375</v>
      </c>
    </row>
    <row r="206" spans="1:65" s="2" customFormat="1" ht="16.5" customHeight="1">
      <c r="A206" s="31"/>
      <c r="B206" s="32"/>
      <c r="C206" s="204" t="s">
        <v>266</v>
      </c>
      <c r="D206" s="204" t="s">
        <v>363</v>
      </c>
      <c r="E206" s="205" t="s">
        <v>1072</v>
      </c>
      <c r="F206" s="206" t="s">
        <v>1073</v>
      </c>
      <c r="G206" s="207" t="s">
        <v>943</v>
      </c>
      <c r="H206" s="208">
        <v>6</v>
      </c>
      <c r="I206" s="209"/>
      <c r="J206" s="210">
        <f t="shared" si="30"/>
        <v>0</v>
      </c>
      <c r="K206" s="211"/>
      <c r="L206" s="212"/>
      <c r="M206" s="213" t="s">
        <v>1</v>
      </c>
      <c r="N206" s="214" t="s">
        <v>38</v>
      </c>
      <c r="O206" s="69"/>
      <c r="P206" s="200">
        <f t="shared" si="31"/>
        <v>0</v>
      </c>
      <c r="Q206" s="200">
        <v>0</v>
      </c>
      <c r="R206" s="200">
        <f t="shared" si="32"/>
        <v>0</v>
      </c>
      <c r="S206" s="200">
        <v>0</v>
      </c>
      <c r="T206" s="201">
        <f t="shared" si="33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202" t="s">
        <v>166</v>
      </c>
      <c r="AT206" s="202" t="s">
        <v>363</v>
      </c>
      <c r="AU206" s="202" t="s">
        <v>80</v>
      </c>
      <c r="AY206" s="14" t="s">
        <v>150</v>
      </c>
      <c r="BE206" s="203">
        <f t="shared" si="34"/>
        <v>0</v>
      </c>
      <c r="BF206" s="203">
        <f t="shared" si="35"/>
        <v>0</v>
      </c>
      <c r="BG206" s="203">
        <f t="shared" si="36"/>
        <v>0</v>
      </c>
      <c r="BH206" s="203">
        <f t="shared" si="37"/>
        <v>0</v>
      </c>
      <c r="BI206" s="203">
        <f t="shared" si="38"/>
        <v>0</v>
      </c>
      <c r="BJ206" s="14" t="s">
        <v>157</v>
      </c>
      <c r="BK206" s="203">
        <f t="shared" si="39"/>
        <v>0</v>
      </c>
      <c r="BL206" s="14" t="s">
        <v>156</v>
      </c>
      <c r="BM206" s="202" t="s">
        <v>378</v>
      </c>
    </row>
    <row r="207" spans="1:65" s="2" customFormat="1" ht="16.5" customHeight="1">
      <c r="A207" s="31"/>
      <c r="B207" s="32"/>
      <c r="C207" s="204" t="s">
        <v>379</v>
      </c>
      <c r="D207" s="204" t="s">
        <v>363</v>
      </c>
      <c r="E207" s="205" t="s">
        <v>1074</v>
      </c>
      <c r="F207" s="206" t="s">
        <v>1075</v>
      </c>
      <c r="G207" s="207" t="s">
        <v>943</v>
      </c>
      <c r="H207" s="208">
        <v>5</v>
      </c>
      <c r="I207" s="209"/>
      <c r="J207" s="210">
        <f t="shared" si="30"/>
        <v>0</v>
      </c>
      <c r="K207" s="211"/>
      <c r="L207" s="212"/>
      <c r="M207" s="213" t="s">
        <v>1</v>
      </c>
      <c r="N207" s="214" t="s">
        <v>38</v>
      </c>
      <c r="O207" s="69"/>
      <c r="P207" s="200">
        <f t="shared" si="31"/>
        <v>0</v>
      </c>
      <c r="Q207" s="200">
        <v>0</v>
      </c>
      <c r="R207" s="200">
        <f t="shared" si="32"/>
        <v>0</v>
      </c>
      <c r="S207" s="200">
        <v>0</v>
      </c>
      <c r="T207" s="201">
        <f t="shared" si="33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202" t="s">
        <v>166</v>
      </c>
      <c r="AT207" s="202" t="s">
        <v>363</v>
      </c>
      <c r="AU207" s="202" t="s">
        <v>80</v>
      </c>
      <c r="AY207" s="14" t="s">
        <v>150</v>
      </c>
      <c r="BE207" s="203">
        <f t="shared" si="34"/>
        <v>0</v>
      </c>
      <c r="BF207" s="203">
        <f t="shared" si="35"/>
        <v>0</v>
      </c>
      <c r="BG207" s="203">
        <f t="shared" si="36"/>
        <v>0</v>
      </c>
      <c r="BH207" s="203">
        <f t="shared" si="37"/>
        <v>0</v>
      </c>
      <c r="BI207" s="203">
        <f t="shared" si="38"/>
        <v>0</v>
      </c>
      <c r="BJ207" s="14" t="s">
        <v>157</v>
      </c>
      <c r="BK207" s="203">
        <f t="shared" si="39"/>
        <v>0</v>
      </c>
      <c r="BL207" s="14" t="s">
        <v>156</v>
      </c>
      <c r="BM207" s="202" t="s">
        <v>382</v>
      </c>
    </row>
    <row r="208" spans="1:65" s="2" customFormat="1" ht="16.5" customHeight="1">
      <c r="A208" s="31"/>
      <c r="B208" s="32"/>
      <c r="C208" s="204" t="s">
        <v>269</v>
      </c>
      <c r="D208" s="204" t="s">
        <v>363</v>
      </c>
      <c r="E208" s="205" t="s">
        <v>1076</v>
      </c>
      <c r="F208" s="206" t="s">
        <v>1077</v>
      </c>
      <c r="G208" s="207" t="s">
        <v>943</v>
      </c>
      <c r="H208" s="208">
        <v>4</v>
      </c>
      <c r="I208" s="209"/>
      <c r="J208" s="210">
        <f t="shared" si="30"/>
        <v>0</v>
      </c>
      <c r="K208" s="211"/>
      <c r="L208" s="212"/>
      <c r="M208" s="213" t="s">
        <v>1</v>
      </c>
      <c r="N208" s="214" t="s">
        <v>38</v>
      </c>
      <c r="O208" s="69"/>
      <c r="P208" s="200">
        <f t="shared" si="31"/>
        <v>0</v>
      </c>
      <c r="Q208" s="200">
        <v>0</v>
      </c>
      <c r="R208" s="200">
        <f t="shared" si="32"/>
        <v>0</v>
      </c>
      <c r="S208" s="200">
        <v>0</v>
      </c>
      <c r="T208" s="201">
        <f t="shared" si="33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202" t="s">
        <v>166</v>
      </c>
      <c r="AT208" s="202" t="s">
        <v>363</v>
      </c>
      <c r="AU208" s="202" t="s">
        <v>80</v>
      </c>
      <c r="AY208" s="14" t="s">
        <v>150</v>
      </c>
      <c r="BE208" s="203">
        <f t="shared" si="34"/>
        <v>0</v>
      </c>
      <c r="BF208" s="203">
        <f t="shared" si="35"/>
        <v>0</v>
      </c>
      <c r="BG208" s="203">
        <f t="shared" si="36"/>
        <v>0</v>
      </c>
      <c r="BH208" s="203">
        <f t="shared" si="37"/>
        <v>0</v>
      </c>
      <c r="BI208" s="203">
        <f t="shared" si="38"/>
        <v>0</v>
      </c>
      <c r="BJ208" s="14" t="s">
        <v>157</v>
      </c>
      <c r="BK208" s="203">
        <f t="shared" si="39"/>
        <v>0</v>
      </c>
      <c r="BL208" s="14" t="s">
        <v>156</v>
      </c>
      <c r="BM208" s="202" t="s">
        <v>385</v>
      </c>
    </row>
    <row r="209" spans="1:65" s="2" customFormat="1" ht="16.5" customHeight="1">
      <c r="A209" s="31"/>
      <c r="B209" s="32"/>
      <c r="C209" s="190" t="s">
        <v>386</v>
      </c>
      <c r="D209" s="190" t="s">
        <v>152</v>
      </c>
      <c r="E209" s="191" t="s">
        <v>1078</v>
      </c>
      <c r="F209" s="192" t="s">
        <v>1079</v>
      </c>
      <c r="G209" s="193" t="s">
        <v>943</v>
      </c>
      <c r="H209" s="194">
        <v>10</v>
      </c>
      <c r="I209" s="195"/>
      <c r="J209" s="196">
        <f t="shared" si="30"/>
        <v>0</v>
      </c>
      <c r="K209" s="197"/>
      <c r="L209" s="36"/>
      <c r="M209" s="198" t="s">
        <v>1</v>
      </c>
      <c r="N209" s="199" t="s">
        <v>38</v>
      </c>
      <c r="O209" s="69"/>
      <c r="P209" s="200">
        <f t="shared" si="31"/>
        <v>0</v>
      </c>
      <c r="Q209" s="200">
        <v>0</v>
      </c>
      <c r="R209" s="200">
        <f t="shared" si="32"/>
        <v>0</v>
      </c>
      <c r="S209" s="200">
        <v>0</v>
      </c>
      <c r="T209" s="201">
        <f t="shared" si="33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202" t="s">
        <v>156</v>
      </c>
      <c r="AT209" s="202" t="s">
        <v>152</v>
      </c>
      <c r="AU209" s="202" t="s">
        <v>80</v>
      </c>
      <c r="AY209" s="14" t="s">
        <v>150</v>
      </c>
      <c r="BE209" s="203">
        <f t="shared" si="34"/>
        <v>0</v>
      </c>
      <c r="BF209" s="203">
        <f t="shared" si="35"/>
        <v>0</v>
      </c>
      <c r="BG209" s="203">
        <f t="shared" si="36"/>
        <v>0</v>
      </c>
      <c r="BH209" s="203">
        <f t="shared" si="37"/>
        <v>0</v>
      </c>
      <c r="BI209" s="203">
        <f t="shared" si="38"/>
        <v>0</v>
      </c>
      <c r="BJ209" s="14" t="s">
        <v>157</v>
      </c>
      <c r="BK209" s="203">
        <f t="shared" si="39"/>
        <v>0</v>
      </c>
      <c r="BL209" s="14" t="s">
        <v>156</v>
      </c>
      <c r="BM209" s="202" t="s">
        <v>389</v>
      </c>
    </row>
    <row r="210" spans="1:65" s="2" customFormat="1" ht="16.5" customHeight="1">
      <c r="A210" s="31"/>
      <c r="B210" s="32"/>
      <c r="C210" s="204" t="s">
        <v>273</v>
      </c>
      <c r="D210" s="204" t="s">
        <v>363</v>
      </c>
      <c r="E210" s="205" t="s">
        <v>1080</v>
      </c>
      <c r="F210" s="206" t="s">
        <v>1081</v>
      </c>
      <c r="G210" s="207" t="s">
        <v>943</v>
      </c>
      <c r="H210" s="208">
        <v>10</v>
      </c>
      <c r="I210" s="209"/>
      <c r="J210" s="210">
        <f t="shared" si="30"/>
        <v>0</v>
      </c>
      <c r="K210" s="211"/>
      <c r="L210" s="212"/>
      <c r="M210" s="213" t="s">
        <v>1</v>
      </c>
      <c r="N210" s="214" t="s">
        <v>38</v>
      </c>
      <c r="O210" s="69"/>
      <c r="P210" s="200">
        <f t="shared" si="31"/>
        <v>0</v>
      </c>
      <c r="Q210" s="200">
        <v>1E-4</v>
      </c>
      <c r="R210" s="200">
        <f t="shared" si="32"/>
        <v>1E-3</v>
      </c>
      <c r="S210" s="200">
        <v>0</v>
      </c>
      <c r="T210" s="201">
        <f t="shared" si="33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202" t="s">
        <v>166</v>
      </c>
      <c r="AT210" s="202" t="s">
        <v>363</v>
      </c>
      <c r="AU210" s="202" t="s">
        <v>80</v>
      </c>
      <c r="AY210" s="14" t="s">
        <v>150</v>
      </c>
      <c r="BE210" s="203">
        <f t="shared" si="34"/>
        <v>0</v>
      </c>
      <c r="BF210" s="203">
        <f t="shared" si="35"/>
        <v>0</v>
      </c>
      <c r="BG210" s="203">
        <f t="shared" si="36"/>
        <v>0</v>
      </c>
      <c r="BH210" s="203">
        <f t="shared" si="37"/>
        <v>0</v>
      </c>
      <c r="BI210" s="203">
        <f t="shared" si="38"/>
        <v>0</v>
      </c>
      <c r="BJ210" s="14" t="s">
        <v>157</v>
      </c>
      <c r="BK210" s="203">
        <f t="shared" si="39"/>
        <v>0</v>
      </c>
      <c r="BL210" s="14" t="s">
        <v>156</v>
      </c>
      <c r="BM210" s="202" t="s">
        <v>392</v>
      </c>
    </row>
    <row r="211" spans="1:65" s="2" customFormat="1" ht="16.5" customHeight="1">
      <c r="A211" s="31"/>
      <c r="B211" s="32"/>
      <c r="C211" s="204" t="s">
        <v>393</v>
      </c>
      <c r="D211" s="204" t="s">
        <v>363</v>
      </c>
      <c r="E211" s="205" t="s">
        <v>1082</v>
      </c>
      <c r="F211" s="206" t="s">
        <v>1083</v>
      </c>
      <c r="G211" s="207" t="s">
        <v>943</v>
      </c>
      <c r="H211" s="208">
        <v>10</v>
      </c>
      <c r="I211" s="209"/>
      <c r="J211" s="210">
        <f t="shared" si="30"/>
        <v>0</v>
      </c>
      <c r="K211" s="211"/>
      <c r="L211" s="212"/>
      <c r="M211" s="213" t="s">
        <v>1</v>
      </c>
      <c r="N211" s="214" t="s">
        <v>38</v>
      </c>
      <c r="O211" s="69"/>
      <c r="P211" s="200">
        <f t="shared" si="31"/>
        <v>0</v>
      </c>
      <c r="Q211" s="200">
        <v>0</v>
      </c>
      <c r="R211" s="200">
        <f t="shared" si="32"/>
        <v>0</v>
      </c>
      <c r="S211" s="200">
        <v>0</v>
      </c>
      <c r="T211" s="201">
        <f t="shared" si="33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202" t="s">
        <v>166</v>
      </c>
      <c r="AT211" s="202" t="s">
        <v>363</v>
      </c>
      <c r="AU211" s="202" t="s">
        <v>80</v>
      </c>
      <c r="AY211" s="14" t="s">
        <v>150</v>
      </c>
      <c r="BE211" s="203">
        <f t="shared" si="34"/>
        <v>0</v>
      </c>
      <c r="BF211" s="203">
        <f t="shared" si="35"/>
        <v>0</v>
      </c>
      <c r="BG211" s="203">
        <f t="shared" si="36"/>
        <v>0</v>
      </c>
      <c r="BH211" s="203">
        <f t="shared" si="37"/>
        <v>0</v>
      </c>
      <c r="BI211" s="203">
        <f t="shared" si="38"/>
        <v>0</v>
      </c>
      <c r="BJ211" s="14" t="s">
        <v>157</v>
      </c>
      <c r="BK211" s="203">
        <f t="shared" si="39"/>
        <v>0</v>
      </c>
      <c r="BL211" s="14" t="s">
        <v>156</v>
      </c>
      <c r="BM211" s="202" t="s">
        <v>396</v>
      </c>
    </row>
    <row r="212" spans="1:65" s="2" customFormat="1" ht="16.5" customHeight="1">
      <c r="A212" s="31"/>
      <c r="B212" s="32"/>
      <c r="C212" s="190" t="s">
        <v>276</v>
      </c>
      <c r="D212" s="190" t="s">
        <v>152</v>
      </c>
      <c r="E212" s="191" t="s">
        <v>1084</v>
      </c>
      <c r="F212" s="192" t="s">
        <v>1085</v>
      </c>
      <c r="G212" s="193" t="s">
        <v>943</v>
      </c>
      <c r="H212" s="194">
        <v>1</v>
      </c>
      <c r="I212" s="195"/>
      <c r="J212" s="196">
        <f t="shared" si="30"/>
        <v>0</v>
      </c>
      <c r="K212" s="197"/>
      <c r="L212" s="36"/>
      <c r="M212" s="198" t="s">
        <v>1</v>
      </c>
      <c r="N212" s="199" t="s">
        <v>38</v>
      </c>
      <c r="O212" s="69"/>
      <c r="P212" s="200">
        <f t="shared" si="31"/>
        <v>0</v>
      </c>
      <c r="Q212" s="200">
        <v>0</v>
      </c>
      <c r="R212" s="200">
        <f t="shared" si="32"/>
        <v>0</v>
      </c>
      <c r="S212" s="200">
        <v>0</v>
      </c>
      <c r="T212" s="201">
        <f t="shared" si="33"/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202" t="s">
        <v>156</v>
      </c>
      <c r="AT212" s="202" t="s">
        <v>152</v>
      </c>
      <c r="AU212" s="202" t="s">
        <v>80</v>
      </c>
      <c r="AY212" s="14" t="s">
        <v>150</v>
      </c>
      <c r="BE212" s="203">
        <f t="shared" si="34"/>
        <v>0</v>
      </c>
      <c r="BF212" s="203">
        <f t="shared" si="35"/>
        <v>0</v>
      </c>
      <c r="BG212" s="203">
        <f t="shared" si="36"/>
        <v>0</v>
      </c>
      <c r="BH212" s="203">
        <f t="shared" si="37"/>
        <v>0</v>
      </c>
      <c r="BI212" s="203">
        <f t="shared" si="38"/>
        <v>0</v>
      </c>
      <c r="BJ212" s="14" t="s">
        <v>157</v>
      </c>
      <c r="BK212" s="203">
        <f t="shared" si="39"/>
        <v>0</v>
      </c>
      <c r="BL212" s="14" t="s">
        <v>156</v>
      </c>
      <c r="BM212" s="202" t="s">
        <v>399</v>
      </c>
    </row>
    <row r="213" spans="1:65" s="2" customFormat="1" ht="16.5" customHeight="1">
      <c r="A213" s="31"/>
      <c r="B213" s="32"/>
      <c r="C213" s="204" t="s">
        <v>400</v>
      </c>
      <c r="D213" s="204" t="s">
        <v>363</v>
      </c>
      <c r="E213" s="205" t="s">
        <v>1086</v>
      </c>
      <c r="F213" s="206" t="s">
        <v>1087</v>
      </c>
      <c r="G213" s="207" t="s">
        <v>943</v>
      </c>
      <c r="H213" s="208">
        <v>1</v>
      </c>
      <c r="I213" s="209"/>
      <c r="J213" s="210">
        <f t="shared" si="30"/>
        <v>0</v>
      </c>
      <c r="K213" s="211"/>
      <c r="L213" s="212"/>
      <c r="M213" s="213" t="s">
        <v>1</v>
      </c>
      <c r="N213" s="214" t="s">
        <v>38</v>
      </c>
      <c r="O213" s="69"/>
      <c r="P213" s="200">
        <f t="shared" si="31"/>
        <v>0</v>
      </c>
      <c r="Q213" s="200">
        <v>0</v>
      </c>
      <c r="R213" s="200">
        <f t="shared" si="32"/>
        <v>0</v>
      </c>
      <c r="S213" s="200">
        <v>0</v>
      </c>
      <c r="T213" s="201">
        <f t="shared" si="33"/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202" t="s">
        <v>166</v>
      </c>
      <c r="AT213" s="202" t="s">
        <v>363</v>
      </c>
      <c r="AU213" s="202" t="s">
        <v>80</v>
      </c>
      <c r="AY213" s="14" t="s">
        <v>150</v>
      </c>
      <c r="BE213" s="203">
        <f t="shared" si="34"/>
        <v>0</v>
      </c>
      <c r="BF213" s="203">
        <f t="shared" si="35"/>
        <v>0</v>
      </c>
      <c r="BG213" s="203">
        <f t="shared" si="36"/>
        <v>0</v>
      </c>
      <c r="BH213" s="203">
        <f t="shared" si="37"/>
        <v>0</v>
      </c>
      <c r="BI213" s="203">
        <f t="shared" si="38"/>
        <v>0</v>
      </c>
      <c r="BJ213" s="14" t="s">
        <v>157</v>
      </c>
      <c r="BK213" s="203">
        <f t="shared" si="39"/>
        <v>0</v>
      </c>
      <c r="BL213" s="14" t="s">
        <v>156</v>
      </c>
      <c r="BM213" s="202" t="s">
        <v>403</v>
      </c>
    </row>
    <row r="214" spans="1:65" s="2" customFormat="1" ht="16.5" customHeight="1">
      <c r="A214" s="31"/>
      <c r="B214" s="32"/>
      <c r="C214" s="190" t="s">
        <v>281</v>
      </c>
      <c r="D214" s="190" t="s">
        <v>152</v>
      </c>
      <c r="E214" s="191" t="s">
        <v>1088</v>
      </c>
      <c r="F214" s="192" t="s">
        <v>1089</v>
      </c>
      <c r="G214" s="193" t="s">
        <v>943</v>
      </c>
      <c r="H214" s="194">
        <v>4</v>
      </c>
      <c r="I214" s="195"/>
      <c r="J214" s="196">
        <f t="shared" si="30"/>
        <v>0</v>
      </c>
      <c r="K214" s="197"/>
      <c r="L214" s="36"/>
      <c r="M214" s="198" t="s">
        <v>1</v>
      </c>
      <c r="N214" s="199" t="s">
        <v>38</v>
      </c>
      <c r="O214" s="69"/>
      <c r="P214" s="200">
        <f t="shared" si="31"/>
        <v>0</v>
      </c>
      <c r="Q214" s="200">
        <v>0</v>
      </c>
      <c r="R214" s="200">
        <f t="shared" si="32"/>
        <v>0</v>
      </c>
      <c r="S214" s="200">
        <v>0</v>
      </c>
      <c r="T214" s="201">
        <f t="shared" si="33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202" t="s">
        <v>156</v>
      </c>
      <c r="AT214" s="202" t="s">
        <v>152</v>
      </c>
      <c r="AU214" s="202" t="s">
        <v>80</v>
      </c>
      <c r="AY214" s="14" t="s">
        <v>150</v>
      </c>
      <c r="BE214" s="203">
        <f t="shared" si="34"/>
        <v>0</v>
      </c>
      <c r="BF214" s="203">
        <f t="shared" si="35"/>
        <v>0</v>
      </c>
      <c r="BG214" s="203">
        <f t="shared" si="36"/>
        <v>0</v>
      </c>
      <c r="BH214" s="203">
        <f t="shared" si="37"/>
        <v>0</v>
      </c>
      <c r="BI214" s="203">
        <f t="shared" si="38"/>
        <v>0</v>
      </c>
      <c r="BJ214" s="14" t="s">
        <v>157</v>
      </c>
      <c r="BK214" s="203">
        <f t="shared" si="39"/>
        <v>0</v>
      </c>
      <c r="BL214" s="14" t="s">
        <v>156</v>
      </c>
      <c r="BM214" s="202" t="s">
        <v>406</v>
      </c>
    </row>
    <row r="215" spans="1:65" s="2" customFormat="1" ht="16.5" customHeight="1">
      <c r="A215" s="31"/>
      <c r="B215" s="32"/>
      <c r="C215" s="204" t="s">
        <v>407</v>
      </c>
      <c r="D215" s="204" t="s">
        <v>363</v>
      </c>
      <c r="E215" s="205" t="s">
        <v>1090</v>
      </c>
      <c r="F215" s="206" t="s">
        <v>1091</v>
      </c>
      <c r="G215" s="207" t="s">
        <v>943</v>
      </c>
      <c r="H215" s="208">
        <v>4</v>
      </c>
      <c r="I215" s="209"/>
      <c r="J215" s="210">
        <f t="shared" si="30"/>
        <v>0</v>
      </c>
      <c r="K215" s="211"/>
      <c r="L215" s="212"/>
      <c r="M215" s="213" t="s">
        <v>1</v>
      </c>
      <c r="N215" s="214" t="s">
        <v>38</v>
      </c>
      <c r="O215" s="69"/>
      <c r="P215" s="200">
        <f t="shared" si="31"/>
        <v>0</v>
      </c>
      <c r="Q215" s="200">
        <v>0</v>
      </c>
      <c r="R215" s="200">
        <f t="shared" si="32"/>
        <v>0</v>
      </c>
      <c r="S215" s="200">
        <v>0</v>
      </c>
      <c r="T215" s="201">
        <f t="shared" si="33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202" t="s">
        <v>166</v>
      </c>
      <c r="AT215" s="202" t="s">
        <v>363</v>
      </c>
      <c r="AU215" s="202" t="s">
        <v>80</v>
      </c>
      <c r="AY215" s="14" t="s">
        <v>150</v>
      </c>
      <c r="BE215" s="203">
        <f t="shared" si="34"/>
        <v>0</v>
      </c>
      <c r="BF215" s="203">
        <f t="shared" si="35"/>
        <v>0</v>
      </c>
      <c r="BG215" s="203">
        <f t="shared" si="36"/>
        <v>0</v>
      </c>
      <c r="BH215" s="203">
        <f t="shared" si="37"/>
        <v>0</v>
      </c>
      <c r="BI215" s="203">
        <f t="shared" si="38"/>
        <v>0</v>
      </c>
      <c r="BJ215" s="14" t="s">
        <v>157</v>
      </c>
      <c r="BK215" s="203">
        <f t="shared" si="39"/>
        <v>0</v>
      </c>
      <c r="BL215" s="14" t="s">
        <v>156</v>
      </c>
      <c r="BM215" s="202" t="s">
        <v>410</v>
      </c>
    </row>
    <row r="216" spans="1:65" s="2" customFormat="1" ht="24.2" customHeight="1">
      <c r="A216" s="31"/>
      <c r="B216" s="32"/>
      <c r="C216" s="190" t="s">
        <v>284</v>
      </c>
      <c r="D216" s="190" t="s">
        <v>152</v>
      </c>
      <c r="E216" s="191" t="s">
        <v>1092</v>
      </c>
      <c r="F216" s="192" t="s">
        <v>1093</v>
      </c>
      <c r="G216" s="193" t="s">
        <v>943</v>
      </c>
      <c r="H216" s="194">
        <v>4</v>
      </c>
      <c r="I216" s="195"/>
      <c r="J216" s="196">
        <f t="shared" si="30"/>
        <v>0</v>
      </c>
      <c r="K216" s="197"/>
      <c r="L216" s="36"/>
      <c r="M216" s="198" t="s">
        <v>1</v>
      </c>
      <c r="N216" s="199" t="s">
        <v>38</v>
      </c>
      <c r="O216" s="69"/>
      <c r="P216" s="200">
        <f t="shared" si="31"/>
        <v>0</v>
      </c>
      <c r="Q216" s="200">
        <v>0</v>
      </c>
      <c r="R216" s="200">
        <f t="shared" si="32"/>
        <v>0</v>
      </c>
      <c r="S216" s="200">
        <v>0</v>
      </c>
      <c r="T216" s="201">
        <f t="shared" si="33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202" t="s">
        <v>156</v>
      </c>
      <c r="AT216" s="202" t="s">
        <v>152</v>
      </c>
      <c r="AU216" s="202" t="s">
        <v>80</v>
      </c>
      <c r="AY216" s="14" t="s">
        <v>150</v>
      </c>
      <c r="BE216" s="203">
        <f t="shared" si="34"/>
        <v>0</v>
      </c>
      <c r="BF216" s="203">
        <f t="shared" si="35"/>
        <v>0</v>
      </c>
      <c r="BG216" s="203">
        <f t="shared" si="36"/>
        <v>0</v>
      </c>
      <c r="BH216" s="203">
        <f t="shared" si="37"/>
        <v>0</v>
      </c>
      <c r="BI216" s="203">
        <f t="shared" si="38"/>
        <v>0</v>
      </c>
      <c r="BJ216" s="14" t="s">
        <v>157</v>
      </c>
      <c r="BK216" s="203">
        <f t="shared" si="39"/>
        <v>0</v>
      </c>
      <c r="BL216" s="14" t="s">
        <v>156</v>
      </c>
      <c r="BM216" s="202" t="s">
        <v>413</v>
      </c>
    </row>
    <row r="217" spans="1:65" s="2" customFormat="1" ht="16.5" customHeight="1">
      <c r="A217" s="31"/>
      <c r="B217" s="32"/>
      <c r="C217" s="204" t="s">
        <v>414</v>
      </c>
      <c r="D217" s="204" t="s">
        <v>363</v>
      </c>
      <c r="E217" s="205" t="s">
        <v>1094</v>
      </c>
      <c r="F217" s="206" t="s">
        <v>1095</v>
      </c>
      <c r="G217" s="207" t="s">
        <v>943</v>
      </c>
      <c r="H217" s="208">
        <v>4</v>
      </c>
      <c r="I217" s="209"/>
      <c r="J217" s="210">
        <f t="shared" si="30"/>
        <v>0</v>
      </c>
      <c r="K217" s="211"/>
      <c r="L217" s="212"/>
      <c r="M217" s="213" t="s">
        <v>1</v>
      </c>
      <c r="N217" s="214" t="s">
        <v>38</v>
      </c>
      <c r="O217" s="69"/>
      <c r="P217" s="200">
        <f t="shared" si="31"/>
        <v>0</v>
      </c>
      <c r="Q217" s="200">
        <v>0</v>
      </c>
      <c r="R217" s="200">
        <f t="shared" si="32"/>
        <v>0</v>
      </c>
      <c r="S217" s="200">
        <v>0</v>
      </c>
      <c r="T217" s="201">
        <f t="shared" si="33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202" t="s">
        <v>166</v>
      </c>
      <c r="AT217" s="202" t="s">
        <v>363</v>
      </c>
      <c r="AU217" s="202" t="s">
        <v>80</v>
      </c>
      <c r="AY217" s="14" t="s">
        <v>150</v>
      </c>
      <c r="BE217" s="203">
        <f t="shared" si="34"/>
        <v>0</v>
      </c>
      <c r="BF217" s="203">
        <f t="shared" si="35"/>
        <v>0</v>
      </c>
      <c r="BG217" s="203">
        <f t="shared" si="36"/>
        <v>0</v>
      </c>
      <c r="BH217" s="203">
        <f t="shared" si="37"/>
        <v>0</v>
      </c>
      <c r="BI217" s="203">
        <f t="shared" si="38"/>
        <v>0</v>
      </c>
      <c r="BJ217" s="14" t="s">
        <v>157</v>
      </c>
      <c r="BK217" s="203">
        <f t="shared" si="39"/>
        <v>0</v>
      </c>
      <c r="BL217" s="14" t="s">
        <v>156</v>
      </c>
      <c r="BM217" s="202" t="s">
        <v>417</v>
      </c>
    </row>
    <row r="218" spans="1:65" s="12" customFormat="1" ht="25.9" customHeight="1">
      <c r="B218" s="174"/>
      <c r="C218" s="175"/>
      <c r="D218" s="176" t="s">
        <v>71</v>
      </c>
      <c r="E218" s="177" t="s">
        <v>1096</v>
      </c>
      <c r="F218" s="177" t="s">
        <v>1097</v>
      </c>
      <c r="G218" s="175"/>
      <c r="H218" s="175"/>
      <c r="I218" s="178"/>
      <c r="J218" s="179">
        <f>BK218</f>
        <v>0</v>
      </c>
      <c r="K218" s="175"/>
      <c r="L218" s="180"/>
      <c r="M218" s="181"/>
      <c r="N218" s="182"/>
      <c r="O218" s="182"/>
      <c r="P218" s="183">
        <f>SUM(P219:P234)</f>
        <v>0</v>
      </c>
      <c r="Q218" s="182"/>
      <c r="R218" s="183">
        <f>SUM(R219:R234)</f>
        <v>0</v>
      </c>
      <c r="S218" s="182"/>
      <c r="T218" s="184">
        <f>SUM(T219:T234)</f>
        <v>0</v>
      </c>
      <c r="AR218" s="185" t="s">
        <v>80</v>
      </c>
      <c r="AT218" s="186" t="s">
        <v>71</v>
      </c>
      <c r="AU218" s="186" t="s">
        <v>72</v>
      </c>
      <c r="AY218" s="185" t="s">
        <v>150</v>
      </c>
      <c r="BK218" s="187">
        <f>SUM(BK219:BK234)</f>
        <v>0</v>
      </c>
    </row>
    <row r="219" spans="1:65" s="2" customFormat="1" ht="24.2" customHeight="1">
      <c r="A219" s="31"/>
      <c r="B219" s="32"/>
      <c r="C219" s="190" t="s">
        <v>288</v>
      </c>
      <c r="D219" s="190" t="s">
        <v>152</v>
      </c>
      <c r="E219" s="191" t="s">
        <v>1098</v>
      </c>
      <c r="F219" s="192" t="s">
        <v>1099</v>
      </c>
      <c r="G219" s="193" t="s">
        <v>370</v>
      </c>
      <c r="H219" s="194">
        <v>50</v>
      </c>
      <c r="I219" s="195"/>
      <c r="J219" s="196">
        <f t="shared" ref="J219:J234" si="40">ROUND(I219*H219,2)</f>
        <v>0</v>
      </c>
      <c r="K219" s="197"/>
      <c r="L219" s="36"/>
      <c r="M219" s="198" t="s">
        <v>1</v>
      </c>
      <c r="N219" s="199" t="s">
        <v>38</v>
      </c>
      <c r="O219" s="69"/>
      <c r="P219" s="200">
        <f t="shared" ref="P219:P234" si="41">O219*H219</f>
        <v>0</v>
      </c>
      <c r="Q219" s="200">
        <v>0</v>
      </c>
      <c r="R219" s="200">
        <f t="shared" ref="R219:R234" si="42">Q219*H219</f>
        <v>0</v>
      </c>
      <c r="S219" s="200">
        <v>0</v>
      </c>
      <c r="T219" s="201">
        <f t="shared" ref="T219:T234" si="43">S219*H219</f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202" t="s">
        <v>156</v>
      </c>
      <c r="AT219" s="202" t="s">
        <v>152</v>
      </c>
      <c r="AU219" s="202" t="s">
        <v>80</v>
      </c>
      <c r="AY219" s="14" t="s">
        <v>150</v>
      </c>
      <c r="BE219" s="203">
        <f t="shared" ref="BE219:BE234" si="44">IF(N219="základná",J219,0)</f>
        <v>0</v>
      </c>
      <c r="BF219" s="203">
        <f t="shared" ref="BF219:BF234" si="45">IF(N219="znížená",J219,0)</f>
        <v>0</v>
      </c>
      <c r="BG219" s="203">
        <f t="shared" ref="BG219:BG234" si="46">IF(N219="zákl. prenesená",J219,0)</f>
        <v>0</v>
      </c>
      <c r="BH219" s="203">
        <f t="shared" ref="BH219:BH234" si="47">IF(N219="zníž. prenesená",J219,0)</f>
        <v>0</v>
      </c>
      <c r="BI219" s="203">
        <f t="shared" ref="BI219:BI234" si="48">IF(N219="nulová",J219,0)</f>
        <v>0</v>
      </c>
      <c r="BJ219" s="14" t="s">
        <v>157</v>
      </c>
      <c r="BK219" s="203">
        <f t="shared" ref="BK219:BK234" si="49">ROUND(I219*H219,2)</f>
        <v>0</v>
      </c>
      <c r="BL219" s="14" t="s">
        <v>156</v>
      </c>
      <c r="BM219" s="202" t="s">
        <v>420</v>
      </c>
    </row>
    <row r="220" spans="1:65" s="2" customFormat="1" ht="24.2" customHeight="1">
      <c r="A220" s="31"/>
      <c r="B220" s="32"/>
      <c r="C220" s="204" t="s">
        <v>421</v>
      </c>
      <c r="D220" s="204" t="s">
        <v>363</v>
      </c>
      <c r="E220" s="205" t="s">
        <v>1100</v>
      </c>
      <c r="F220" s="206" t="s">
        <v>1101</v>
      </c>
      <c r="G220" s="207" t="s">
        <v>370</v>
      </c>
      <c r="H220" s="208">
        <v>50</v>
      </c>
      <c r="I220" s="209"/>
      <c r="J220" s="210">
        <f t="shared" si="40"/>
        <v>0</v>
      </c>
      <c r="K220" s="211"/>
      <c r="L220" s="212"/>
      <c r="M220" s="213" t="s">
        <v>1</v>
      </c>
      <c r="N220" s="214" t="s">
        <v>38</v>
      </c>
      <c r="O220" s="69"/>
      <c r="P220" s="200">
        <f t="shared" si="41"/>
        <v>0</v>
      </c>
      <c r="Q220" s="200">
        <v>0</v>
      </c>
      <c r="R220" s="200">
        <f t="shared" si="42"/>
        <v>0</v>
      </c>
      <c r="S220" s="200">
        <v>0</v>
      </c>
      <c r="T220" s="201">
        <f t="shared" si="43"/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202" t="s">
        <v>166</v>
      </c>
      <c r="AT220" s="202" t="s">
        <v>363</v>
      </c>
      <c r="AU220" s="202" t="s">
        <v>80</v>
      </c>
      <c r="AY220" s="14" t="s">
        <v>150</v>
      </c>
      <c r="BE220" s="203">
        <f t="shared" si="44"/>
        <v>0</v>
      </c>
      <c r="BF220" s="203">
        <f t="shared" si="45"/>
        <v>0</v>
      </c>
      <c r="BG220" s="203">
        <f t="shared" si="46"/>
        <v>0</v>
      </c>
      <c r="BH220" s="203">
        <f t="shared" si="47"/>
        <v>0</v>
      </c>
      <c r="BI220" s="203">
        <f t="shared" si="48"/>
        <v>0</v>
      </c>
      <c r="BJ220" s="14" t="s">
        <v>157</v>
      </c>
      <c r="BK220" s="203">
        <f t="shared" si="49"/>
        <v>0</v>
      </c>
      <c r="BL220" s="14" t="s">
        <v>156</v>
      </c>
      <c r="BM220" s="202" t="s">
        <v>424</v>
      </c>
    </row>
    <row r="221" spans="1:65" s="2" customFormat="1" ht="24.2" customHeight="1">
      <c r="A221" s="31"/>
      <c r="B221" s="32"/>
      <c r="C221" s="190" t="s">
        <v>291</v>
      </c>
      <c r="D221" s="190" t="s">
        <v>152</v>
      </c>
      <c r="E221" s="191" t="s">
        <v>1102</v>
      </c>
      <c r="F221" s="192" t="s">
        <v>1103</v>
      </c>
      <c r="G221" s="193" t="s">
        <v>370</v>
      </c>
      <c r="H221" s="194">
        <v>25</v>
      </c>
      <c r="I221" s="195"/>
      <c r="J221" s="196">
        <f t="shared" si="40"/>
        <v>0</v>
      </c>
      <c r="K221" s="197"/>
      <c r="L221" s="36"/>
      <c r="M221" s="198" t="s">
        <v>1</v>
      </c>
      <c r="N221" s="199" t="s">
        <v>38</v>
      </c>
      <c r="O221" s="69"/>
      <c r="P221" s="200">
        <f t="shared" si="41"/>
        <v>0</v>
      </c>
      <c r="Q221" s="200">
        <v>0</v>
      </c>
      <c r="R221" s="200">
        <f t="shared" si="42"/>
        <v>0</v>
      </c>
      <c r="S221" s="200">
        <v>0</v>
      </c>
      <c r="T221" s="201">
        <f t="shared" si="43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202" t="s">
        <v>156</v>
      </c>
      <c r="AT221" s="202" t="s">
        <v>152</v>
      </c>
      <c r="AU221" s="202" t="s">
        <v>80</v>
      </c>
      <c r="AY221" s="14" t="s">
        <v>150</v>
      </c>
      <c r="BE221" s="203">
        <f t="shared" si="44"/>
        <v>0</v>
      </c>
      <c r="BF221" s="203">
        <f t="shared" si="45"/>
        <v>0</v>
      </c>
      <c r="BG221" s="203">
        <f t="shared" si="46"/>
        <v>0</v>
      </c>
      <c r="BH221" s="203">
        <f t="shared" si="47"/>
        <v>0</v>
      </c>
      <c r="BI221" s="203">
        <f t="shared" si="48"/>
        <v>0</v>
      </c>
      <c r="BJ221" s="14" t="s">
        <v>157</v>
      </c>
      <c r="BK221" s="203">
        <f t="shared" si="49"/>
        <v>0</v>
      </c>
      <c r="BL221" s="14" t="s">
        <v>156</v>
      </c>
      <c r="BM221" s="202" t="s">
        <v>427</v>
      </c>
    </row>
    <row r="222" spans="1:65" s="2" customFormat="1" ht="24.2" customHeight="1">
      <c r="A222" s="31"/>
      <c r="B222" s="32"/>
      <c r="C222" s="204" t="s">
        <v>428</v>
      </c>
      <c r="D222" s="204" t="s">
        <v>363</v>
      </c>
      <c r="E222" s="205" t="s">
        <v>1104</v>
      </c>
      <c r="F222" s="206" t="s">
        <v>1105</v>
      </c>
      <c r="G222" s="207" t="s">
        <v>370</v>
      </c>
      <c r="H222" s="208">
        <v>25</v>
      </c>
      <c r="I222" s="209"/>
      <c r="J222" s="210">
        <f t="shared" si="40"/>
        <v>0</v>
      </c>
      <c r="K222" s="211"/>
      <c r="L222" s="212"/>
      <c r="M222" s="213" t="s">
        <v>1</v>
      </c>
      <c r="N222" s="214" t="s">
        <v>38</v>
      </c>
      <c r="O222" s="69"/>
      <c r="P222" s="200">
        <f t="shared" si="41"/>
        <v>0</v>
      </c>
      <c r="Q222" s="200">
        <v>0</v>
      </c>
      <c r="R222" s="200">
        <f t="shared" si="42"/>
        <v>0</v>
      </c>
      <c r="S222" s="200">
        <v>0</v>
      </c>
      <c r="T222" s="201">
        <f t="shared" si="43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202" t="s">
        <v>166</v>
      </c>
      <c r="AT222" s="202" t="s">
        <v>363</v>
      </c>
      <c r="AU222" s="202" t="s">
        <v>80</v>
      </c>
      <c r="AY222" s="14" t="s">
        <v>150</v>
      </c>
      <c r="BE222" s="203">
        <f t="shared" si="44"/>
        <v>0</v>
      </c>
      <c r="BF222" s="203">
        <f t="shared" si="45"/>
        <v>0</v>
      </c>
      <c r="BG222" s="203">
        <f t="shared" si="46"/>
        <v>0</v>
      </c>
      <c r="BH222" s="203">
        <f t="shared" si="47"/>
        <v>0</v>
      </c>
      <c r="BI222" s="203">
        <f t="shared" si="48"/>
        <v>0</v>
      </c>
      <c r="BJ222" s="14" t="s">
        <v>157</v>
      </c>
      <c r="BK222" s="203">
        <f t="shared" si="49"/>
        <v>0</v>
      </c>
      <c r="BL222" s="14" t="s">
        <v>156</v>
      </c>
      <c r="BM222" s="202" t="s">
        <v>431</v>
      </c>
    </row>
    <row r="223" spans="1:65" s="2" customFormat="1" ht="33" customHeight="1">
      <c r="A223" s="31"/>
      <c r="B223" s="32"/>
      <c r="C223" s="190" t="s">
        <v>295</v>
      </c>
      <c r="D223" s="190" t="s">
        <v>152</v>
      </c>
      <c r="E223" s="191" t="s">
        <v>1106</v>
      </c>
      <c r="F223" s="192" t="s">
        <v>1107</v>
      </c>
      <c r="G223" s="193" t="s">
        <v>370</v>
      </c>
      <c r="H223" s="194">
        <v>25</v>
      </c>
      <c r="I223" s="195"/>
      <c r="J223" s="196">
        <f t="shared" si="40"/>
        <v>0</v>
      </c>
      <c r="K223" s="197"/>
      <c r="L223" s="36"/>
      <c r="M223" s="198" t="s">
        <v>1</v>
      </c>
      <c r="N223" s="199" t="s">
        <v>38</v>
      </c>
      <c r="O223" s="69"/>
      <c r="P223" s="200">
        <f t="shared" si="41"/>
        <v>0</v>
      </c>
      <c r="Q223" s="200">
        <v>0</v>
      </c>
      <c r="R223" s="200">
        <f t="shared" si="42"/>
        <v>0</v>
      </c>
      <c r="S223" s="200">
        <v>0</v>
      </c>
      <c r="T223" s="201">
        <f t="shared" si="43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202" t="s">
        <v>156</v>
      </c>
      <c r="AT223" s="202" t="s">
        <v>152</v>
      </c>
      <c r="AU223" s="202" t="s">
        <v>80</v>
      </c>
      <c r="AY223" s="14" t="s">
        <v>150</v>
      </c>
      <c r="BE223" s="203">
        <f t="shared" si="44"/>
        <v>0</v>
      </c>
      <c r="BF223" s="203">
        <f t="shared" si="45"/>
        <v>0</v>
      </c>
      <c r="BG223" s="203">
        <f t="shared" si="46"/>
        <v>0</v>
      </c>
      <c r="BH223" s="203">
        <f t="shared" si="47"/>
        <v>0</v>
      </c>
      <c r="BI223" s="203">
        <f t="shared" si="48"/>
        <v>0</v>
      </c>
      <c r="BJ223" s="14" t="s">
        <v>157</v>
      </c>
      <c r="BK223" s="203">
        <f t="shared" si="49"/>
        <v>0</v>
      </c>
      <c r="BL223" s="14" t="s">
        <v>156</v>
      </c>
      <c r="BM223" s="202" t="s">
        <v>434</v>
      </c>
    </row>
    <row r="224" spans="1:65" s="2" customFormat="1" ht="24.2" customHeight="1">
      <c r="A224" s="31"/>
      <c r="B224" s="32"/>
      <c r="C224" s="204" t="s">
        <v>435</v>
      </c>
      <c r="D224" s="204" t="s">
        <v>363</v>
      </c>
      <c r="E224" s="205" t="s">
        <v>1108</v>
      </c>
      <c r="F224" s="206" t="s">
        <v>1109</v>
      </c>
      <c r="G224" s="207" t="s">
        <v>370</v>
      </c>
      <c r="H224" s="208">
        <v>25</v>
      </c>
      <c r="I224" s="209"/>
      <c r="J224" s="210">
        <f t="shared" si="40"/>
        <v>0</v>
      </c>
      <c r="K224" s="211"/>
      <c r="L224" s="212"/>
      <c r="M224" s="213" t="s">
        <v>1</v>
      </c>
      <c r="N224" s="214" t="s">
        <v>38</v>
      </c>
      <c r="O224" s="69"/>
      <c r="P224" s="200">
        <f t="shared" si="41"/>
        <v>0</v>
      </c>
      <c r="Q224" s="200">
        <v>0</v>
      </c>
      <c r="R224" s="200">
        <f t="shared" si="42"/>
        <v>0</v>
      </c>
      <c r="S224" s="200">
        <v>0</v>
      </c>
      <c r="T224" s="201">
        <f t="shared" si="43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202" t="s">
        <v>166</v>
      </c>
      <c r="AT224" s="202" t="s">
        <v>363</v>
      </c>
      <c r="AU224" s="202" t="s">
        <v>80</v>
      </c>
      <c r="AY224" s="14" t="s">
        <v>150</v>
      </c>
      <c r="BE224" s="203">
        <f t="shared" si="44"/>
        <v>0</v>
      </c>
      <c r="BF224" s="203">
        <f t="shared" si="45"/>
        <v>0</v>
      </c>
      <c r="BG224" s="203">
        <f t="shared" si="46"/>
        <v>0</v>
      </c>
      <c r="BH224" s="203">
        <f t="shared" si="47"/>
        <v>0</v>
      </c>
      <c r="BI224" s="203">
        <f t="shared" si="48"/>
        <v>0</v>
      </c>
      <c r="BJ224" s="14" t="s">
        <v>157</v>
      </c>
      <c r="BK224" s="203">
        <f t="shared" si="49"/>
        <v>0</v>
      </c>
      <c r="BL224" s="14" t="s">
        <v>156</v>
      </c>
      <c r="BM224" s="202" t="s">
        <v>438</v>
      </c>
    </row>
    <row r="225" spans="1:65" s="2" customFormat="1" ht="24.2" customHeight="1">
      <c r="A225" s="31"/>
      <c r="B225" s="32"/>
      <c r="C225" s="190" t="s">
        <v>298</v>
      </c>
      <c r="D225" s="190" t="s">
        <v>152</v>
      </c>
      <c r="E225" s="191" t="s">
        <v>1110</v>
      </c>
      <c r="F225" s="192" t="s">
        <v>1111</v>
      </c>
      <c r="G225" s="193" t="s">
        <v>370</v>
      </c>
      <c r="H225" s="194">
        <v>730</v>
      </c>
      <c r="I225" s="195"/>
      <c r="J225" s="196">
        <f t="shared" si="40"/>
        <v>0</v>
      </c>
      <c r="K225" s="197"/>
      <c r="L225" s="36"/>
      <c r="M225" s="198" t="s">
        <v>1</v>
      </c>
      <c r="N225" s="199" t="s">
        <v>38</v>
      </c>
      <c r="O225" s="69"/>
      <c r="P225" s="200">
        <f t="shared" si="41"/>
        <v>0</v>
      </c>
      <c r="Q225" s="200">
        <v>0</v>
      </c>
      <c r="R225" s="200">
        <f t="shared" si="42"/>
        <v>0</v>
      </c>
      <c r="S225" s="200">
        <v>0</v>
      </c>
      <c r="T225" s="201">
        <f t="shared" si="43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202" t="s">
        <v>156</v>
      </c>
      <c r="AT225" s="202" t="s">
        <v>152</v>
      </c>
      <c r="AU225" s="202" t="s">
        <v>80</v>
      </c>
      <c r="AY225" s="14" t="s">
        <v>150</v>
      </c>
      <c r="BE225" s="203">
        <f t="shared" si="44"/>
        <v>0</v>
      </c>
      <c r="BF225" s="203">
        <f t="shared" si="45"/>
        <v>0</v>
      </c>
      <c r="BG225" s="203">
        <f t="shared" si="46"/>
        <v>0</v>
      </c>
      <c r="BH225" s="203">
        <f t="shared" si="47"/>
        <v>0</v>
      </c>
      <c r="BI225" s="203">
        <f t="shared" si="48"/>
        <v>0</v>
      </c>
      <c r="BJ225" s="14" t="s">
        <v>157</v>
      </c>
      <c r="BK225" s="203">
        <f t="shared" si="49"/>
        <v>0</v>
      </c>
      <c r="BL225" s="14" t="s">
        <v>156</v>
      </c>
      <c r="BM225" s="202" t="s">
        <v>441</v>
      </c>
    </row>
    <row r="226" spans="1:65" s="2" customFormat="1" ht="24.2" customHeight="1">
      <c r="A226" s="31"/>
      <c r="B226" s="32"/>
      <c r="C226" s="204" t="s">
        <v>442</v>
      </c>
      <c r="D226" s="204" t="s">
        <v>363</v>
      </c>
      <c r="E226" s="205" t="s">
        <v>1112</v>
      </c>
      <c r="F226" s="206" t="s">
        <v>1113</v>
      </c>
      <c r="G226" s="207" t="s">
        <v>370</v>
      </c>
      <c r="H226" s="208">
        <v>630</v>
      </c>
      <c r="I226" s="209"/>
      <c r="J226" s="210">
        <f t="shared" si="40"/>
        <v>0</v>
      </c>
      <c r="K226" s="211"/>
      <c r="L226" s="212"/>
      <c r="M226" s="213" t="s">
        <v>1</v>
      </c>
      <c r="N226" s="214" t="s">
        <v>38</v>
      </c>
      <c r="O226" s="69"/>
      <c r="P226" s="200">
        <f t="shared" si="41"/>
        <v>0</v>
      </c>
      <c r="Q226" s="200">
        <v>0</v>
      </c>
      <c r="R226" s="200">
        <f t="shared" si="42"/>
        <v>0</v>
      </c>
      <c r="S226" s="200">
        <v>0</v>
      </c>
      <c r="T226" s="201">
        <f t="shared" si="43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202" t="s">
        <v>166</v>
      </c>
      <c r="AT226" s="202" t="s">
        <v>363</v>
      </c>
      <c r="AU226" s="202" t="s">
        <v>80</v>
      </c>
      <c r="AY226" s="14" t="s">
        <v>150</v>
      </c>
      <c r="BE226" s="203">
        <f t="shared" si="44"/>
        <v>0</v>
      </c>
      <c r="BF226" s="203">
        <f t="shared" si="45"/>
        <v>0</v>
      </c>
      <c r="BG226" s="203">
        <f t="shared" si="46"/>
        <v>0</v>
      </c>
      <c r="BH226" s="203">
        <f t="shared" si="47"/>
        <v>0</v>
      </c>
      <c r="BI226" s="203">
        <f t="shared" si="48"/>
        <v>0</v>
      </c>
      <c r="BJ226" s="14" t="s">
        <v>157</v>
      </c>
      <c r="BK226" s="203">
        <f t="shared" si="49"/>
        <v>0</v>
      </c>
      <c r="BL226" s="14" t="s">
        <v>156</v>
      </c>
      <c r="BM226" s="202" t="s">
        <v>445</v>
      </c>
    </row>
    <row r="227" spans="1:65" s="2" customFormat="1" ht="24.2" customHeight="1">
      <c r="A227" s="31"/>
      <c r="B227" s="32"/>
      <c r="C227" s="204" t="s">
        <v>302</v>
      </c>
      <c r="D227" s="204" t="s">
        <v>363</v>
      </c>
      <c r="E227" s="205" t="s">
        <v>1114</v>
      </c>
      <c r="F227" s="206" t="s">
        <v>1115</v>
      </c>
      <c r="G227" s="207" t="s">
        <v>370</v>
      </c>
      <c r="H227" s="208">
        <v>60</v>
      </c>
      <c r="I227" s="209"/>
      <c r="J227" s="210">
        <f t="shared" si="40"/>
        <v>0</v>
      </c>
      <c r="K227" s="211"/>
      <c r="L227" s="212"/>
      <c r="M227" s="213" t="s">
        <v>1</v>
      </c>
      <c r="N227" s="214" t="s">
        <v>38</v>
      </c>
      <c r="O227" s="69"/>
      <c r="P227" s="200">
        <f t="shared" si="41"/>
        <v>0</v>
      </c>
      <c r="Q227" s="200">
        <v>0</v>
      </c>
      <c r="R227" s="200">
        <f t="shared" si="42"/>
        <v>0</v>
      </c>
      <c r="S227" s="200">
        <v>0</v>
      </c>
      <c r="T227" s="201">
        <f t="shared" si="43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202" t="s">
        <v>166</v>
      </c>
      <c r="AT227" s="202" t="s">
        <v>363</v>
      </c>
      <c r="AU227" s="202" t="s">
        <v>80</v>
      </c>
      <c r="AY227" s="14" t="s">
        <v>150</v>
      </c>
      <c r="BE227" s="203">
        <f t="shared" si="44"/>
        <v>0</v>
      </c>
      <c r="BF227" s="203">
        <f t="shared" si="45"/>
        <v>0</v>
      </c>
      <c r="BG227" s="203">
        <f t="shared" si="46"/>
        <v>0</v>
      </c>
      <c r="BH227" s="203">
        <f t="shared" si="47"/>
        <v>0</v>
      </c>
      <c r="BI227" s="203">
        <f t="shared" si="48"/>
        <v>0</v>
      </c>
      <c r="BJ227" s="14" t="s">
        <v>157</v>
      </c>
      <c r="BK227" s="203">
        <f t="shared" si="49"/>
        <v>0</v>
      </c>
      <c r="BL227" s="14" t="s">
        <v>156</v>
      </c>
      <c r="BM227" s="202" t="s">
        <v>448</v>
      </c>
    </row>
    <row r="228" spans="1:65" s="2" customFormat="1" ht="24.2" customHeight="1">
      <c r="A228" s="31"/>
      <c r="B228" s="32"/>
      <c r="C228" s="204" t="s">
        <v>449</v>
      </c>
      <c r="D228" s="204" t="s">
        <v>363</v>
      </c>
      <c r="E228" s="205" t="s">
        <v>1116</v>
      </c>
      <c r="F228" s="206" t="s">
        <v>1117</v>
      </c>
      <c r="G228" s="207" t="s">
        <v>370</v>
      </c>
      <c r="H228" s="208">
        <v>40</v>
      </c>
      <c r="I228" s="209"/>
      <c r="J228" s="210">
        <f t="shared" si="40"/>
        <v>0</v>
      </c>
      <c r="K228" s="211"/>
      <c r="L228" s="212"/>
      <c r="M228" s="213" t="s">
        <v>1</v>
      </c>
      <c r="N228" s="214" t="s">
        <v>38</v>
      </c>
      <c r="O228" s="69"/>
      <c r="P228" s="200">
        <f t="shared" si="41"/>
        <v>0</v>
      </c>
      <c r="Q228" s="200">
        <v>0</v>
      </c>
      <c r="R228" s="200">
        <f t="shared" si="42"/>
        <v>0</v>
      </c>
      <c r="S228" s="200">
        <v>0</v>
      </c>
      <c r="T228" s="201">
        <f t="shared" si="43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202" t="s">
        <v>166</v>
      </c>
      <c r="AT228" s="202" t="s">
        <v>363</v>
      </c>
      <c r="AU228" s="202" t="s">
        <v>80</v>
      </c>
      <c r="AY228" s="14" t="s">
        <v>150</v>
      </c>
      <c r="BE228" s="203">
        <f t="shared" si="44"/>
        <v>0</v>
      </c>
      <c r="BF228" s="203">
        <f t="shared" si="45"/>
        <v>0</v>
      </c>
      <c r="BG228" s="203">
        <f t="shared" si="46"/>
        <v>0</v>
      </c>
      <c r="BH228" s="203">
        <f t="shared" si="47"/>
        <v>0</v>
      </c>
      <c r="BI228" s="203">
        <f t="shared" si="48"/>
        <v>0</v>
      </c>
      <c r="BJ228" s="14" t="s">
        <v>157</v>
      </c>
      <c r="BK228" s="203">
        <f t="shared" si="49"/>
        <v>0</v>
      </c>
      <c r="BL228" s="14" t="s">
        <v>156</v>
      </c>
      <c r="BM228" s="202" t="s">
        <v>452</v>
      </c>
    </row>
    <row r="229" spans="1:65" s="2" customFormat="1" ht="24.2" customHeight="1">
      <c r="A229" s="31"/>
      <c r="B229" s="32"/>
      <c r="C229" s="190" t="s">
        <v>305</v>
      </c>
      <c r="D229" s="190" t="s">
        <v>152</v>
      </c>
      <c r="E229" s="191" t="s">
        <v>1118</v>
      </c>
      <c r="F229" s="192" t="s">
        <v>1119</v>
      </c>
      <c r="G229" s="193" t="s">
        <v>370</v>
      </c>
      <c r="H229" s="194">
        <v>720</v>
      </c>
      <c r="I229" s="195"/>
      <c r="J229" s="196">
        <f t="shared" si="40"/>
        <v>0</v>
      </c>
      <c r="K229" s="197"/>
      <c r="L229" s="36"/>
      <c r="M229" s="198" t="s">
        <v>1</v>
      </c>
      <c r="N229" s="199" t="s">
        <v>38</v>
      </c>
      <c r="O229" s="69"/>
      <c r="P229" s="200">
        <f t="shared" si="41"/>
        <v>0</v>
      </c>
      <c r="Q229" s="200">
        <v>0</v>
      </c>
      <c r="R229" s="200">
        <f t="shared" si="42"/>
        <v>0</v>
      </c>
      <c r="S229" s="200">
        <v>0</v>
      </c>
      <c r="T229" s="201">
        <f t="shared" si="43"/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202" t="s">
        <v>156</v>
      </c>
      <c r="AT229" s="202" t="s">
        <v>152</v>
      </c>
      <c r="AU229" s="202" t="s">
        <v>80</v>
      </c>
      <c r="AY229" s="14" t="s">
        <v>150</v>
      </c>
      <c r="BE229" s="203">
        <f t="shared" si="44"/>
        <v>0</v>
      </c>
      <c r="BF229" s="203">
        <f t="shared" si="45"/>
        <v>0</v>
      </c>
      <c r="BG229" s="203">
        <f t="shared" si="46"/>
        <v>0</v>
      </c>
      <c r="BH229" s="203">
        <f t="shared" si="47"/>
        <v>0</v>
      </c>
      <c r="BI229" s="203">
        <f t="shared" si="48"/>
        <v>0</v>
      </c>
      <c r="BJ229" s="14" t="s">
        <v>157</v>
      </c>
      <c r="BK229" s="203">
        <f t="shared" si="49"/>
        <v>0</v>
      </c>
      <c r="BL229" s="14" t="s">
        <v>156</v>
      </c>
      <c r="BM229" s="202" t="s">
        <v>455</v>
      </c>
    </row>
    <row r="230" spans="1:65" s="2" customFormat="1" ht="24.2" customHeight="1">
      <c r="A230" s="31"/>
      <c r="B230" s="32"/>
      <c r="C230" s="204" t="s">
        <v>456</v>
      </c>
      <c r="D230" s="204" t="s">
        <v>363</v>
      </c>
      <c r="E230" s="205" t="s">
        <v>1120</v>
      </c>
      <c r="F230" s="206" t="s">
        <v>1121</v>
      </c>
      <c r="G230" s="207" t="s">
        <v>370</v>
      </c>
      <c r="H230" s="208">
        <v>720</v>
      </c>
      <c r="I230" s="209"/>
      <c r="J230" s="210">
        <f t="shared" si="40"/>
        <v>0</v>
      </c>
      <c r="K230" s="211"/>
      <c r="L230" s="212"/>
      <c r="M230" s="213" t="s">
        <v>1</v>
      </c>
      <c r="N230" s="214" t="s">
        <v>38</v>
      </c>
      <c r="O230" s="69"/>
      <c r="P230" s="200">
        <f t="shared" si="41"/>
        <v>0</v>
      </c>
      <c r="Q230" s="200">
        <v>0</v>
      </c>
      <c r="R230" s="200">
        <f t="shared" si="42"/>
        <v>0</v>
      </c>
      <c r="S230" s="200">
        <v>0</v>
      </c>
      <c r="T230" s="201">
        <f t="shared" si="43"/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202" t="s">
        <v>166</v>
      </c>
      <c r="AT230" s="202" t="s">
        <v>363</v>
      </c>
      <c r="AU230" s="202" t="s">
        <v>80</v>
      </c>
      <c r="AY230" s="14" t="s">
        <v>150</v>
      </c>
      <c r="BE230" s="203">
        <f t="shared" si="44"/>
        <v>0</v>
      </c>
      <c r="BF230" s="203">
        <f t="shared" si="45"/>
        <v>0</v>
      </c>
      <c r="BG230" s="203">
        <f t="shared" si="46"/>
        <v>0</v>
      </c>
      <c r="BH230" s="203">
        <f t="shared" si="47"/>
        <v>0</v>
      </c>
      <c r="BI230" s="203">
        <f t="shared" si="48"/>
        <v>0</v>
      </c>
      <c r="BJ230" s="14" t="s">
        <v>157</v>
      </c>
      <c r="BK230" s="203">
        <f t="shared" si="49"/>
        <v>0</v>
      </c>
      <c r="BL230" s="14" t="s">
        <v>156</v>
      </c>
      <c r="BM230" s="202" t="s">
        <v>459</v>
      </c>
    </row>
    <row r="231" spans="1:65" s="2" customFormat="1" ht="24.2" customHeight="1">
      <c r="A231" s="31"/>
      <c r="B231" s="32"/>
      <c r="C231" s="190" t="s">
        <v>309</v>
      </c>
      <c r="D231" s="190" t="s">
        <v>152</v>
      </c>
      <c r="E231" s="191" t="s">
        <v>1122</v>
      </c>
      <c r="F231" s="192" t="s">
        <v>1123</v>
      </c>
      <c r="G231" s="193" t="s">
        <v>370</v>
      </c>
      <c r="H231" s="194">
        <v>30</v>
      </c>
      <c r="I231" s="195"/>
      <c r="J231" s="196">
        <f t="shared" si="40"/>
        <v>0</v>
      </c>
      <c r="K231" s="197"/>
      <c r="L231" s="36"/>
      <c r="M231" s="198" t="s">
        <v>1</v>
      </c>
      <c r="N231" s="199" t="s">
        <v>38</v>
      </c>
      <c r="O231" s="69"/>
      <c r="P231" s="200">
        <f t="shared" si="41"/>
        <v>0</v>
      </c>
      <c r="Q231" s="200">
        <v>0</v>
      </c>
      <c r="R231" s="200">
        <f t="shared" si="42"/>
        <v>0</v>
      </c>
      <c r="S231" s="200">
        <v>0</v>
      </c>
      <c r="T231" s="201">
        <f t="shared" si="43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202" t="s">
        <v>156</v>
      </c>
      <c r="AT231" s="202" t="s">
        <v>152</v>
      </c>
      <c r="AU231" s="202" t="s">
        <v>80</v>
      </c>
      <c r="AY231" s="14" t="s">
        <v>150</v>
      </c>
      <c r="BE231" s="203">
        <f t="shared" si="44"/>
        <v>0</v>
      </c>
      <c r="BF231" s="203">
        <f t="shared" si="45"/>
        <v>0</v>
      </c>
      <c r="BG231" s="203">
        <f t="shared" si="46"/>
        <v>0</v>
      </c>
      <c r="BH231" s="203">
        <f t="shared" si="47"/>
        <v>0</v>
      </c>
      <c r="BI231" s="203">
        <f t="shared" si="48"/>
        <v>0</v>
      </c>
      <c r="BJ231" s="14" t="s">
        <v>157</v>
      </c>
      <c r="BK231" s="203">
        <f t="shared" si="49"/>
        <v>0</v>
      </c>
      <c r="BL231" s="14" t="s">
        <v>156</v>
      </c>
      <c r="BM231" s="202" t="s">
        <v>466</v>
      </c>
    </row>
    <row r="232" spans="1:65" s="2" customFormat="1" ht="24.2" customHeight="1">
      <c r="A232" s="31"/>
      <c r="B232" s="32"/>
      <c r="C232" s="204" t="s">
        <v>467</v>
      </c>
      <c r="D232" s="204" t="s">
        <v>363</v>
      </c>
      <c r="E232" s="205" t="s">
        <v>1124</v>
      </c>
      <c r="F232" s="206" t="s">
        <v>1125</v>
      </c>
      <c r="G232" s="207" t="s">
        <v>370</v>
      </c>
      <c r="H232" s="208">
        <v>30</v>
      </c>
      <c r="I232" s="209"/>
      <c r="J232" s="210">
        <f t="shared" si="40"/>
        <v>0</v>
      </c>
      <c r="K232" s="211"/>
      <c r="L232" s="212"/>
      <c r="M232" s="213" t="s">
        <v>1</v>
      </c>
      <c r="N232" s="214" t="s">
        <v>38</v>
      </c>
      <c r="O232" s="69"/>
      <c r="P232" s="200">
        <f t="shared" si="41"/>
        <v>0</v>
      </c>
      <c r="Q232" s="200">
        <v>0</v>
      </c>
      <c r="R232" s="200">
        <f t="shared" si="42"/>
        <v>0</v>
      </c>
      <c r="S232" s="200">
        <v>0</v>
      </c>
      <c r="T232" s="201">
        <f t="shared" si="43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202" t="s">
        <v>166</v>
      </c>
      <c r="AT232" s="202" t="s">
        <v>363</v>
      </c>
      <c r="AU232" s="202" t="s">
        <v>80</v>
      </c>
      <c r="AY232" s="14" t="s">
        <v>150</v>
      </c>
      <c r="BE232" s="203">
        <f t="shared" si="44"/>
        <v>0</v>
      </c>
      <c r="BF232" s="203">
        <f t="shared" si="45"/>
        <v>0</v>
      </c>
      <c r="BG232" s="203">
        <f t="shared" si="46"/>
        <v>0</v>
      </c>
      <c r="BH232" s="203">
        <f t="shared" si="47"/>
        <v>0</v>
      </c>
      <c r="BI232" s="203">
        <f t="shared" si="48"/>
        <v>0</v>
      </c>
      <c r="BJ232" s="14" t="s">
        <v>157</v>
      </c>
      <c r="BK232" s="203">
        <f t="shared" si="49"/>
        <v>0</v>
      </c>
      <c r="BL232" s="14" t="s">
        <v>156</v>
      </c>
      <c r="BM232" s="202" t="s">
        <v>470</v>
      </c>
    </row>
    <row r="233" spans="1:65" s="2" customFormat="1" ht="24.2" customHeight="1">
      <c r="A233" s="31"/>
      <c r="B233" s="32"/>
      <c r="C233" s="190" t="s">
        <v>312</v>
      </c>
      <c r="D233" s="190" t="s">
        <v>152</v>
      </c>
      <c r="E233" s="191" t="s">
        <v>1126</v>
      </c>
      <c r="F233" s="192" t="s">
        <v>1127</v>
      </c>
      <c r="G233" s="193" t="s">
        <v>370</v>
      </c>
      <c r="H233" s="194">
        <v>30</v>
      </c>
      <c r="I233" s="195"/>
      <c r="J233" s="196">
        <f t="shared" si="40"/>
        <v>0</v>
      </c>
      <c r="K233" s="197"/>
      <c r="L233" s="36"/>
      <c r="M233" s="198" t="s">
        <v>1</v>
      </c>
      <c r="N233" s="199" t="s">
        <v>38</v>
      </c>
      <c r="O233" s="69"/>
      <c r="P233" s="200">
        <f t="shared" si="41"/>
        <v>0</v>
      </c>
      <c r="Q233" s="200">
        <v>0</v>
      </c>
      <c r="R233" s="200">
        <f t="shared" si="42"/>
        <v>0</v>
      </c>
      <c r="S233" s="200">
        <v>0</v>
      </c>
      <c r="T233" s="201">
        <f t="shared" si="43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202" t="s">
        <v>156</v>
      </c>
      <c r="AT233" s="202" t="s">
        <v>152</v>
      </c>
      <c r="AU233" s="202" t="s">
        <v>80</v>
      </c>
      <c r="AY233" s="14" t="s">
        <v>150</v>
      </c>
      <c r="BE233" s="203">
        <f t="shared" si="44"/>
        <v>0</v>
      </c>
      <c r="BF233" s="203">
        <f t="shared" si="45"/>
        <v>0</v>
      </c>
      <c r="BG233" s="203">
        <f t="shared" si="46"/>
        <v>0</v>
      </c>
      <c r="BH233" s="203">
        <f t="shared" si="47"/>
        <v>0</v>
      </c>
      <c r="BI233" s="203">
        <f t="shared" si="48"/>
        <v>0</v>
      </c>
      <c r="BJ233" s="14" t="s">
        <v>157</v>
      </c>
      <c r="BK233" s="203">
        <f t="shared" si="49"/>
        <v>0</v>
      </c>
      <c r="BL233" s="14" t="s">
        <v>156</v>
      </c>
      <c r="BM233" s="202" t="s">
        <v>473</v>
      </c>
    </row>
    <row r="234" spans="1:65" s="2" customFormat="1" ht="24.2" customHeight="1">
      <c r="A234" s="31"/>
      <c r="B234" s="32"/>
      <c r="C234" s="204" t="s">
        <v>474</v>
      </c>
      <c r="D234" s="204" t="s">
        <v>363</v>
      </c>
      <c r="E234" s="205" t="s">
        <v>1128</v>
      </c>
      <c r="F234" s="206" t="s">
        <v>1129</v>
      </c>
      <c r="G234" s="207" t="s">
        <v>370</v>
      </c>
      <c r="H234" s="208">
        <v>30</v>
      </c>
      <c r="I234" s="209"/>
      <c r="J234" s="210">
        <f t="shared" si="40"/>
        <v>0</v>
      </c>
      <c r="K234" s="211"/>
      <c r="L234" s="212"/>
      <c r="M234" s="213" t="s">
        <v>1</v>
      </c>
      <c r="N234" s="214" t="s">
        <v>38</v>
      </c>
      <c r="O234" s="69"/>
      <c r="P234" s="200">
        <f t="shared" si="41"/>
        <v>0</v>
      </c>
      <c r="Q234" s="200">
        <v>0</v>
      </c>
      <c r="R234" s="200">
        <f t="shared" si="42"/>
        <v>0</v>
      </c>
      <c r="S234" s="200">
        <v>0</v>
      </c>
      <c r="T234" s="201">
        <f t="shared" si="43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202" t="s">
        <v>166</v>
      </c>
      <c r="AT234" s="202" t="s">
        <v>363</v>
      </c>
      <c r="AU234" s="202" t="s">
        <v>80</v>
      </c>
      <c r="AY234" s="14" t="s">
        <v>150</v>
      </c>
      <c r="BE234" s="203">
        <f t="shared" si="44"/>
        <v>0</v>
      </c>
      <c r="BF234" s="203">
        <f t="shared" si="45"/>
        <v>0</v>
      </c>
      <c r="BG234" s="203">
        <f t="shared" si="46"/>
        <v>0</v>
      </c>
      <c r="BH234" s="203">
        <f t="shared" si="47"/>
        <v>0</v>
      </c>
      <c r="BI234" s="203">
        <f t="shared" si="48"/>
        <v>0</v>
      </c>
      <c r="BJ234" s="14" t="s">
        <v>157</v>
      </c>
      <c r="BK234" s="203">
        <f t="shared" si="49"/>
        <v>0</v>
      </c>
      <c r="BL234" s="14" t="s">
        <v>156</v>
      </c>
      <c r="BM234" s="202" t="s">
        <v>475</v>
      </c>
    </row>
    <row r="235" spans="1:65" s="12" customFormat="1" ht="25.9" customHeight="1">
      <c r="B235" s="174"/>
      <c r="C235" s="175"/>
      <c r="D235" s="176" t="s">
        <v>71</v>
      </c>
      <c r="E235" s="177" t="s">
        <v>1130</v>
      </c>
      <c r="F235" s="177" t="s">
        <v>1131</v>
      </c>
      <c r="G235" s="175"/>
      <c r="H235" s="175"/>
      <c r="I235" s="178"/>
      <c r="J235" s="179">
        <f>BK235</f>
        <v>0</v>
      </c>
      <c r="K235" s="175"/>
      <c r="L235" s="180"/>
      <c r="M235" s="181"/>
      <c r="N235" s="182"/>
      <c r="O235" s="182"/>
      <c r="P235" s="183">
        <f>SUM(P236:P237)</f>
        <v>0</v>
      </c>
      <c r="Q235" s="182"/>
      <c r="R235" s="183">
        <f>SUM(R236:R237)</f>
        <v>0</v>
      </c>
      <c r="S235" s="182"/>
      <c r="T235" s="184">
        <f>SUM(T236:T237)</f>
        <v>0</v>
      </c>
      <c r="AR235" s="185" t="s">
        <v>80</v>
      </c>
      <c r="AT235" s="186" t="s">
        <v>71</v>
      </c>
      <c r="AU235" s="186" t="s">
        <v>72</v>
      </c>
      <c r="AY235" s="185" t="s">
        <v>150</v>
      </c>
      <c r="BK235" s="187">
        <f>SUM(BK236:BK237)</f>
        <v>0</v>
      </c>
    </row>
    <row r="236" spans="1:65" s="2" customFormat="1" ht="16.5" customHeight="1">
      <c r="A236" s="31"/>
      <c r="B236" s="32"/>
      <c r="C236" s="190" t="s">
        <v>316</v>
      </c>
      <c r="D236" s="190" t="s">
        <v>152</v>
      </c>
      <c r="E236" s="191" t="s">
        <v>1132</v>
      </c>
      <c r="F236" s="192" t="s">
        <v>1133</v>
      </c>
      <c r="G236" s="193" t="s">
        <v>370</v>
      </c>
      <c r="H236" s="194">
        <v>25</v>
      </c>
      <c r="I236" s="195"/>
      <c r="J236" s="196">
        <f>ROUND(I236*H236,2)</f>
        <v>0</v>
      </c>
      <c r="K236" s="197"/>
      <c r="L236" s="36"/>
      <c r="M236" s="198" t="s">
        <v>1</v>
      </c>
      <c r="N236" s="199" t="s">
        <v>38</v>
      </c>
      <c r="O236" s="69"/>
      <c r="P236" s="200">
        <f>O236*H236</f>
        <v>0</v>
      </c>
      <c r="Q236" s="200">
        <v>0</v>
      </c>
      <c r="R236" s="200">
        <f>Q236*H236</f>
        <v>0</v>
      </c>
      <c r="S236" s="200">
        <v>0</v>
      </c>
      <c r="T236" s="201">
        <f>S236*H236</f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202" t="s">
        <v>156</v>
      </c>
      <c r="AT236" s="202" t="s">
        <v>152</v>
      </c>
      <c r="AU236" s="202" t="s">
        <v>80</v>
      </c>
      <c r="AY236" s="14" t="s">
        <v>150</v>
      </c>
      <c r="BE236" s="203">
        <f>IF(N236="základná",J236,0)</f>
        <v>0</v>
      </c>
      <c r="BF236" s="203">
        <f>IF(N236="znížená",J236,0)</f>
        <v>0</v>
      </c>
      <c r="BG236" s="203">
        <f>IF(N236="zákl. prenesená",J236,0)</f>
        <v>0</v>
      </c>
      <c r="BH236" s="203">
        <f>IF(N236="zníž. prenesená",J236,0)</f>
        <v>0</v>
      </c>
      <c r="BI236" s="203">
        <f>IF(N236="nulová",J236,0)</f>
        <v>0</v>
      </c>
      <c r="BJ236" s="14" t="s">
        <v>157</v>
      </c>
      <c r="BK236" s="203">
        <f>ROUND(I236*H236,2)</f>
        <v>0</v>
      </c>
      <c r="BL236" s="14" t="s">
        <v>156</v>
      </c>
      <c r="BM236" s="202" t="s">
        <v>478</v>
      </c>
    </row>
    <row r="237" spans="1:65" s="2" customFormat="1" ht="16.5" customHeight="1">
      <c r="A237" s="31"/>
      <c r="B237" s="32"/>
      <c r="C237" s="204" t="s">
        <v>479</v>
      </c>
      <c r="D237" s="204" t="s">
        <v>363</v>
      </c>
      <c r="E237" s="205" t="s">
        <v>1134</v>
      </c>
      <c r="F237" s="206" t="s">
        <v>1135</v>
      </c>
      <c r="G237" s="207" t="s">
        <v>370</v>
      </c>
      <c r="H237" s="208">
        <v>25</v>
      </c>
      <c r="I237" s="209"/>
      <c r="J237" s="210">
        <f>ROUND(I237*H237,2)</f>
        <v>0</v>
      </c>
      <c r="K237" s="211"/>
      <c r="L237" s="212"/>
      <c r="M237" s="213" t="s">
        <v>1</v>
      </c>
      <c r="N237" s="214" t="s">
        <v>38</v>
      </c>
      <c r="O237" s="69"/>
      <c r="P237" s="200">
        <f>O237*H237</f>
        <v>0</v>
      </c>
      <c r="Q237" s="200">
        <v>0</v>
      </c>
      <c r="R237" s="200">
        <f>Q237*H237</f>
        <v>0</v>
      </c>
      <c r="S237" s="200">
        <v>0</v>
      </c>
      <c r="T237" s="201">
        <f>S237*H237</f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202" t="s">
        <v>166</v>
      </c>
      <c r="AT237" s="202" t="s">
        <v>363</v>
      </c>
      <c r="AU237" s="202" t="s">
        <v>80</v>
      </c>
      <c r="AY237" s="14" t="s">
        <v>150</v>
      </c>
      <c r="BE237" s="203">
        <f>IF(N237="základná",J237,0)</f>
        <v>0</v>
      </c>
      <c r="BF237" s="203">
        <f>IF(N237="znížená",J237,0)</f>
        <v>0</v>
      </c>
      <c r="BG237" s="203">
        <f>IF(N237="zákl. prenesená",J237,0)</f>
        <v>0</v>
      </c>
      <c r="BH237" s="203">
        <f>IF(N237="zníž. prenesená",J237,0)</f>
        <v>0</v>
      </c>
      <c r="BI237" s="203">
        <f>IF(N237="nulová",J237,0)</f>
        <v>0</v>
      </c>
      <c r="BJ237" s="14" t="s">
        <v>157</v>
      </c>
      <c r="BK237" s="203">
        <f>ROUND(I237*H237,2)</f>
        <v>0</v>
      </c>
      <c r="BL237" s="14" t="s">
        <v>156</v>
      </c>
      <c r="BM237" s="202" t="s">
        <v>482</v>
      </c>
    </row>
    <row r="238" spans="1:65" s="12" customFormat="1" ht="25.9" customHeight="1">
      <c r="B238" s="174"/>
      <c r="C238" s="175"/>
      <c r="D238" s="176" t="s">
        <v>71</v>
      </c>
      <c r="E238" s="177" t="s">
        <v>1136</v>
      </c>
      <c r="F238" s="177" t="s">
        <v>1137</v>
      </c>
      <c r="G238" s="175"/>
      <c r="H238" s="175"/>
      <c r="I238" s="178"/>
      <c r="J238" s="179">
        <f>BK238</f>
        <v>0</v>
      </c>
      <c r="K238" s="175"/>
      <c r="L238" s="180"/>
      <c r="M238" s="181"/>
      <c r="N238" s="182"/>
      <c r="O238" s="182"/>
      <c r="P238" s="183">
        <f>SUM(P239:P245)</f>
        <v>0</v>
      </c>
      <c r="Q238" s="182"/>
      <c r="R238" s="183">
        <f>SUM(R239:R245)</f>
        <v>0</v>
      </c>
      <c r="S238" s="182"/>
      <c r="T238" s="184">
        <f>SUM(T239:T245)</f>
        <v>0</v>
      </c>
      <c r="AR238" s="185" t="s">
        <v>80</v>
      </c>
      <c r="AT238" s="186" t="s">
        <v>71</v>
      </c>
      <c r="AU238" s="186" t="s">
        <v>72</v>
      </c>
      <c r="AY238" s="185" t="s">
        <v>150</v>
      </c>
      <c r="BK238" s="187">
        <f>SUM(BK239:BK245)</f>
        <v>0</v>
      </c>
    </row>
    <row r="239" spans="1:65" s="2" customFormat="1" ht="16.5" customHeight="1">
      <c r="A239" s="31"/>
      <c r="B239" s="32"/>
      <c r="C239" s="190" t="s">
        <v>319</v>
      </c>
      <c r="D239" s="190" t="s">
        <v>152</v>
      </c>
      <c r="E239" s="191" t="s">
        <v>1138</v>
      </c>
      <c r="F239" s="192" t="s">
        <v>1139</v>
      </c>
      <c r="G239" s="193" t="s">
        <v>901</v>
      </c>
      <c r="H239" s="194">
        <v>20</v>
      </c>
      <c r="I239" s="195"/>
      <c r="J239" s="196">
        <f t="shared" ref="J239:J245" si="50">ROUND(I239*H239,2)</f>
        <v>0</v>
      </c>
      <c r="K239" s="197"/>
      <c r="L239" s="36"/>
      <c r="M239" s="198" t="s">
        <v>1</v>
      </c>
      <c r="N239" s="199" t="s">
        <v>38</v>
      </c>
      <c r="O239" s="69"/>
      <c r="P239" s="200">
        <f t="shared" ref="P239:P245" si="51">O239*H239</f>
        <v>0</v>
      </c>
      <c r="Q239" s="200">
        <v>0</v>
      </c>
      <c r="R239" s="200">
        <f t="shared" ref="R239:R245" si="52">Q239*H239</f>
        <v>0</v>
      </c>
      <c r="S239" s="200">
        <v>0</v>
      </c>
      <c r="T239" s="201">
        <f t="shared" ref="T239:T245" si="53">S239*H239</f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202" t="s">
        <v>156</v>
      </c>
      <c r="AT239" s="202" t="s">
        <v>152</v>
      </c>
      <c r="AU239" s="202" t="s">
        <v>80</v>
      </c>
      <c r="AY239" s="14" t="s">
        <v>150</v>
      </c>
      <c r="BE239" s="203">
        <f t="shared" ref="BE239:BE245" si="54">IF(N239="základná",J239,0)</f>
        <v>0</v>
      </c>
      <c r="BF239" s="203">
        <f t="shared" ref="BF239:BF245" si="55">IF(N239="znížená",J239,0)</f>
        <v>0</v>
      </c>
      <c r="BG239" s="203">
        <f t="shared" ref="BG239:BG245" si="56">IF(N239="zákl. prenesená",J239,0)</f>
        <v>0</v>
      </c>
      <c r="BH239" s="203">
        <f t="shared" ref="BH239:BH245" si="57">IF(N239="zníž. prenesená",J239,0)</f>
        <v>0</v>
      </c>
      <c r="BI239" s="203">
        <f t="shared" ref="BI239:BI245" si="58">IF(N239="nulová",J239,0)</f>
        <v>0</v>
      </c>
      <c r="BJ239" s="14" t="s">
        <v>157</v>
      </c>
      <c r="BK239" s="203">
        <f t="shared" ref="BK239:BK245" si="59">ROUND(I239*H239,2)</f>
        <v>0</v>
      </c>
      <c r="BL239" s="14" t="s">
        <v>156</v>
      </c>
      <c r="BM239" s="202" t="s">
        <v>485</v>
      </c>
    </row>
    <row r="240" spans="1:65" s="2" customFormat="1" ht="16.5" customHeight="1">
      <c r="A240" s="31"/>
      <c r="B240" s="32"/>
      <c r="C240" s="190" t="s">
        <v>486</v>
      </c>
      <c r="D240" s="190" t="s">
        <v>152</v>
      </c>
      <c r="E240" s="191" t="s">
        <v>1140</v>
      </c>
      <c r="F240" s="192" t="s">
        <v>1141</v>
      </c>
      <c r="G240" s="193" t="s">
        <v>901</v>
      </c>
      <c r="H240" s="194">
        <v>30</v>
      </c>
      <c r="I240" s="195"/>
      <c r="J240" s="196">
        <f t="shared" si="50"/>
        <v>0</v>
      </c>
      <c r="K240" s="197"/>
      <c r="L240" s="36"/>
      <c r="M240" s="198" t="s">
        <v>1</v>
      </c>
      <c r="N240" s="199" t="s">
        <v>38</v>
      </c>
      <c r="O240" s="69"/>
      <c r="P240" s="200">
        <f t="shared" si="51"/>
        <v>0</v>
      </c>
      <c r="Q240" s="200">
        <v>0</v>
      </c>
      <c r="R240" s="200">
        <f t="shared" si="52"/>
        <v>0</v>
      </c>
      <c r="S240" s="200">
        <v>0</v>
      </c>
      <c r="T240" s="201">
        <f t="shared" si="53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202" t="s">
        <v>156</v>
      </c>
      <c r="AT240" s="202" t="s">
        <v>152</v>
      </c>
      <c r="AU240" s="202" t="s">
        <v>80</v>
      </c>
      <c r="AY240" s="14" t="s">
        <v>150</v>
      </c>
      <c r="BE240" s="203">
        <f t="shared" si="54"/>
        <v>0</v>
      </c>
      <c r="BF240" s="203">
        <f t="shared" si="55"/>
        <v>0</v>
      </c>
      <c r="BG240" s="203">
        <f t="shared" si="56"/>
        <v>0</v>
      </c>
      <c r="BH240" s="203">
        <f t="shared" si="57"/>
        <v>0</v>
      </c>
      <c r="BI240" s="203">
        <f t="shared" si="58"/>
        <v>0</v>
      </c>
      <c r="BJ240" s="14" t="s">
        <v>157</v>
      </c>
      <c r="BK240" s="203">
        <f t="shared" si="59"/>
        <v>0</v>
      </c>
      <c r="BL240" s="14" t="s">
        <v>156</v>
      </c>
      <c r="BM240" s="202" t="s">
        <v>489</v>
      </c>
    </row>
    <row r="241" spans="1:65" s="2" customFormat="1" ht="16.5" customHeight="1">
      <c r="A241" s="31"/>
      <c r="B241" s="32"/>
      <c r="C241" s="190" t="s">
        <v>323</v>
      </c>
      <c r="D241" s="190" t="s">
        <v>152</v>
      </c>
      <c r="E241" s="191" t="s">
        <v>1142</v>
      </c>
      <c r="F241" s="192" t="s">
        <v>1143</v>
      </c>
      <c r="G241" s="193" t="s">
        <v>901</v>
      </c>
      <c r="H241" s="194">
        <v>15</v>
      </c>
      <c r="I241" s="195"/>
      <c r="J241" s="196">
        <f t="shared" si="50"/>
        <v>0</v>
      </c>
      <c r="K241" s="197"/>
      <c r="L241" s="36"/>
      <c r="M241" s="198" t="s">
        <v>1</v>
      </c>
      <c r="N241" s="199" t="s">
        <v>38</v>
      </c>
      <c r="O241" s="69"/>
      <c r="P241" s="200">
        <f t="shared" si="51"/>
        <v>0</v>
      </c>
      <c r="Q241" s="200">
        <v>0</v>
      </c>
      <c r="R241" s="200">
        <f t="shared" si="52"/>
        <v>0</v>
      </c>
      <c r="S241" s="200">
        <v>0</v>
      </c>
      <c r="T241" s="201">
        <f t="shared" si="53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202" t="s">
        <v>156</v>
      </c>
      <c r="AT241" s="202" t="s">
        <v>152</v>
      </c>
      <c r="AU241" s="202" t="s">
        <v>80</v>
      </c>
      <c r="AY241" s="14" t="s">
        <v>150</v>
      </c>
      <c r="BE241" s="203">
        <f t="shared" si="54"/>
        <v>0</v>
      </c>
      <c r="BF241" s="203">
        <f t="shared" si="55"/>
        <v>0</v>
      </c>
      <c r="BG241" s="203">
        <f t="shared" si="56"/>
        <v>0</v>
      </c>
      <c r="BH241" s="203">
        <f t="shared" si="57"/>
        <v>0</v>
      </c>
      <c r="BI241" s="203">
        <f t="shared" si="58"/>
        <v>0</v>
      </c>
      <c r="BJ241" s="14" t="s">
        <v>157</v>
      </c>
      <c r="BK241" s="203">
        <f t="shared" si="59"/>
        <v>0</v>
      </c>
      <c r="BL241" s="14" t="s">
        <v>156</v>
      </c>
      <c r="BM241" s="202" t="s">
        <v>492</v>
      </c>
    </row>
    <row r="242" spans="1:65" s="2" customFormat="1" ht="16.5" customHeight="1">
      <c r="A242" s="31"/>
      <c r="B242" s="32"/>
      <c r="C242" s="190" t="s">
        <v>493</v>
      </c>
      <c r="D242" s="190" t="s">
        <v>152</v>
      </c>
      <c r="E242" s="191" t="s">
        <v>1144</v>
      </c>
      <c r="F242" s="192" t="s">
        <v>1145</v>
      </c>
      <c r="G242" s="193" t="s">
        <v>901</v>
      </c>
      <c r="H242" s="194">
        <v>20</v>
      </c>
      <c r="I242" s="195"/>
      <c r="J242" s="196">
        <f t="shared" si="50"/>
        <v>0</v>
      </c>
      <c r="K242" s="197"/>
      <c r="L242" s="36"/>
      <c r="M242" s="198" t="s">
        <v>1</v>
      </c>
      <c r="N242" s="199" t="s">
        <v>38</v>
      </c>
      <c r="O242" s="69"/>
      <c r="P242" s="200">
        <f t="shared" si="51"/>
        <v>0</v>
      </c>
      <c r="Q242" s="200">
        <v>0</v>
      </c>
      <c r="R242" s="200">
        <f t="shared" si="52"/>
        <v>0</v>
      </c>
      <c r="S242" s="200">
        <v>0</v>
      </c>
      <c r="T242" s="201">
        <f t="shared" si="53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202" t="s">
        <v>156</v>
      </c>
      <c r="AT242" s="202" t="s">
        <v>152</v>
      </c>
      <c r="AU242" s="202" t="s">
        <v>80</v>
      </c>
      <c r="AY242" s="14" t="s">
        <v>150</v>
      </c>
      <c r="BE242" s="203">
        <f t="shared" si="54"/>
        <v>0</v>
      </c>
      <c r="BF242" s="203">
        <f t="shared" si="55"/>
        <v>0</v>
      </c>
      <c r="BG242" s="203">
        <f t="shared" si="56"/>
        <v>0</v>
      </c>
      <c r="BH242" s="203">
        <f t="shared" si="57"/>
        <v>0</v>
      </c>
      <c r="BI242" s="203">
        <f t="shared" si="58"/>
        <v>0</v>
      </c>
      <c r="BJ242" s="14" t="s">
        <v>157</v>
      </c>
      <c r="BK242" s="203">
        <f t="shared" si="59"/>
        <v>0</v>
      </c>
      <c r="BL242" s="14" t="s">
        <v>156</v>
      </c>
      <c r="BM242" s="202" t="s">
        <v>494</v>
      </c>
    </row>
    <row r="243" spans="1:65" s="2" customFormat="1" ht="16.5" customHeight="1">
      <c r="A243" s="31"/>
      <c r="B243" s="32"/>
      <c r="C243" s="204" t="s">
        <v>326</v>
      </c>
      <c r="D243" s="204" t="s">
        <v>363</v>
      </c>
      <c r="E243" s="205" t="s">
        <v>1146</v>
      </c>
      <c r="F243" s="206" t="s">
        <v>1147</v>
      </c>
      <c r="G243" s="207" t="s">
        <v>501</v>
      </c>
      <c r="H243" s="208">
        <v>30</v>
      </c>
      <c r="I243" s="209"/>
      <c r="J243" s="210">
        <f t="shared" si="50"/>
        <v>0</v>
      </c>
      <c r="K243" s="211"/>
      <c r="L243" s="212"/>
      <c r="M243" s="213" t="s">
        <v>1</v>
      </c>
      <c r="N243" s="214" t="s">
        <v>38</v>
      </c>
      <c r="O243" s="69"/>
      <c r="P243" s="200">
        <f t="shared" si="51"/>
        <v>0</v>
      </c>
      <c r="Q243" s="200">
        <v>0</v>
      </c>
      <c r="R243" s="200">
        <f t="shared" si="52"/>
        <v>0</v>
      </c>
      <c r="S243" s="200">
        <v>0</v>
      </c>
      <c r="T243" s="201">
        <f t="shared" si="53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202" t="s">
        <v>166</v>
      </c>
      <c r="AT243" s="202" t="s">
        <v>363</v>
      </c>
      <c r="AU243" s="202" t="s">
        <v>80</v>
      </c>
      <c r="AY243" s="14" t="s">
        <v>150</v>
      </c>
      <c r="BE243" s="203">
        <f t="shared" si="54"/>
        <v>0</v>
      </c>
      <c r="BF243" s="203">
        <f t="shared" si="55"/>
        <v>0</v>
      </c>
      <c r="BG243" s="203">
        <f t="shared" si="56"/>
        <v>0</v>
      </c>
      <c r="BH243" s="203">
        <f t="shared" si="57"/>
        <v>0</v>
      </c>
      <c r="BI243" s="203">
        <f t="shared" si="58"/>
        <v>0</v>
      </c>
      <c r="BJ243" s="14" t="s">
        <v>157</v>
      </c>
      <c r="BK243" s="203">
        <f t="shared" si="59"/>
        <v>0</v>
      </c>
      <c r="BL243" s="14" t="s">
        <v>156</v>
      </c>
      <c r="BM243" s="202" t="s">
        <v>497</v>
      </c>
    </row>
    <row r="244" spans="1:65" s="2" customFormat="1" ht="24.2" customHeight="1">
      <c r="A244" s="31"/>
      <c r="B244" s="32"/>
      <c r="C244" s="190" t="s">
        <v>498</v>
      </c>
      <c r="D244" s="190" t="s">
        <v>152</v>
      </c>
      <c r="E244" s="191" t="s">
        <v>1148</v>
      </c>
      <c r="F244" s="192" t="s">
        <v>1149</v>
      </c>
      <c r="G244" s="193" t="s">
        <v>901</v>
      </c>
      <c r="H244" s="194">
        <v>80</v>
      </c>
      <c r="I244" s="195"/>
      <c r="J244" s="196">
        <f t="shared" si="50"/>
        <v>0</v>
      </c>
      <c r="K244" s="197"/>
      <c r="L244" s="36"/>
      <c r="M244" s="198" t="s">
        <v>1</v>
      </c>
      <c r="N244" s="199" t="s">
        <v>38</v>
      </c>
      <c r="O244" s="69"/>
      <c r="P244" s="200">
        <f t="shared" si="51"/>
        <v>0</v>
      </c>
      <c r="Q244" s="200">
        <v>0</v>
      </c>
      <c r="R244" s="200">
        <f t="shared" si="52"/>
        <v>0</v>
      </c>
      <c r="S244" s="200">
        <v>0</v>
      </c>
      <c r="T244" s="201">
        <f t="shared" si="53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202" t="s">
        <v>156</v>
      </c>
      <c r="AT244" s="202" t="s">
        <v>152</v>
      </c>
      <c r="AU244" s="202" t="s">
        <v>80</v>
      </c>
      <c r="AY244" s="14" t="s">
        <v>150</v>
      </c>
      <c r="BE244" s="203">
        <f t="shared" si="54"/>
        <v>0</v>
      </c>
      <c r="BF244" s="203">
        <f t="shared" si="55"/>
        <v>0</v>
      </c>
      <c r="BG244" s="203">
        <f t="shared" si="56"/>
        <v>0</v>
      </c>
      <c r="BH244" s="203">
        <f t="shared" si="57"/>
        <v>0</v>
      </c>
      <c r="BI244" s="203">
        <f t="shared" si="58"/>
        <v>0</v>
      </c>
      <c r="BJ244" s="14" t="s">
        <v>157</v>
      </c>
      <c r="BK244" s="203">
        <f t="shared" si="59"/>
        <v>0</v>
      </c>
      <c r="BL244" s="14" t="s">
        <v>156</v>
      </c>
      <c r="BM244" s="202" t="s">
        <v>502</v>
      </c>
    </row>
    <row r="245" spans="1:65" s="2" customFormat="1" ht="16.5" customHeight="1">
      <c r="A245" s="31"/>
      <c r="B245" s="32"/>
      <c r="C245" s="190" t="s">
        <v>330</v>
      </c>
      <c r="D245" s="190" t="s">
        <v>152</v>
      </c>
      <c r="E245" s="191" t="s">
        <v>1150</v>
      </c>
      <c r="F245" s="192" t="s">
        <v>1151</v>
      </c>
      <c r="G245" s="193" t="s">
        <v>901</v>
      </c>
      <c r="H245" s="194">
        <v>40</v>
      </c>
      <c r="I245" s="195"/>
      <c r="J245" s="196">
        <f t="shared" si="50"/>
        <v>0</v>
      </c>
      <c r="K245" s="197"/>
      <c r="L245" s="36"/>
      <c r="M245" s="198" t="s">
        <v>1</v>
      </c>
      <c r="N245" s="199" t="s">
        <v>38</v>
      </c>
      <c r="O245" s="69"/>
      <c r="P245" s="200">
        <f t="shared" si="51"/>
        <v>0</v>
      </c>
      <c r="Q245" s="200">
        <v>0</v>
      </c>
      <c r="R245" s="200">
        <f t="shared" si="52"/>
        <v>0</v>
      </c>
      <c r="S245" s="200">
        <v>0</v>
      </c>
      <c r="T245" s="201">
        <f t="shared" si="53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202" t="s">
        <v>156</v>
      </c>
      <c r="AT245" s="202" t="s">
        <v>152</v>
      </c>
      <c r="AU245" s="202" t="s">
        <v>80</v>
      </c>
      <c r="AY245" s="14" t="s">
        <v>150</v>
      </c>
      <c r="BE245" s="203">
        <f t="shared" si="54"/>
        <v>0</v>
      </c>
      <c r="BF245" s="203">
        <f t="shared" si="55"/>
        <v>0</v>
      </c>
      <c r="BG245" s="203">
        <f t="shared" si="56"/>
        <v>0</v>
      </c>
      <c r="BH245" s="203">
        <f t="shared" si="57"/>
        <v>0</v>
      </c>
      <c r="BI245" s="203">
        <f t="shared" si="58"/>
        <v>0</v>
      </c>
      <c r="BJ245" s="14" t="s">
        <v>157</v>
      </c>
      <c r="BK245" s="203">
        <f t="shared" si="59"/>
        <v>0</v>
      </c>
      <c r="BL245" s="14" t="s">
        <v>156</v>
      </c>
      <c r="BM245" s="202" t="s">
        <v>505</v>
      </c>
    </row>
    <row r="246" spans="1:65" s="12" customFormat="1" ht="25.9" customHeight="1">
      <c r="B246" s="174"/>
      <c r="C246" s="175"/>
      <c r="D246" s="176" t="s">
        <v>71</v>
      </c>
      <c r="E246" s="177" t="s">
        <v>1152</v>
      </c>
      <c r="F246" s="177" t="s">
        <v>1153</v>
      </c>
      <c r="G246" s="175"/>
      <c r="H246" s="175"/>
      <c r="I246" s="178"/>
      <c r="J246" s="179">
        <f>BK246</f>
        <v>0</v>
      </c>
      <c r="K246" s="175"/>
      <c r="L246" s="180"/>
      <c r="M246" s="181"/>
      <c r="N246" s="182"/>
      <c r="O246" s="182"/>
      <c r="P246" s="183">
        <f>P247</f>
        <v>0</v>
      </c>
      <c r="Q246" s="182"/>
      <c r="R246" s="183">
        <f>R247</f>
        <v>0</v>
      </c>
      <c r="S246" s="182"/>
      <c r="T246" s="184">
        <f>T247</f>
        <v>0</v>
      </c>
      <c r="AR246" s="185" t="s">
        <v>80</v>
      </c>
      <c r="AT246" s="186" t="s">
        <v>71</v>
      </c>
      <c r="AU246" s="186" t="s">
        <v>72</v>
      </c>
      <c r="AY246" s="185" t="s">
        <v>150</v>
      </c>
      <c r="BK246" s="187">
        <f>BK247</f>
        <v>0</v>
      </c>
    </row>
    <row r="247" spans="1:65" s="2" customFormat="1" ht="16.5" customHeight="1">
      <c r="A247" s="31"/>
      <c r="B247" s="32"/>
      <c r="C247" s="190" t="s">
        <v>506</v>
      </c>
      <c r="D247" s="190" t="s">
        <v>152</v>
      </c>
      <c r="E247" s="191" t="s">
        <v>1154</v>
      </c>
      <c r="F247" s="192" t="s">
        <v>1155</v>
      </c>
      <c r="G247" s="193" t="s">
        <v>943</v>
      </c>
      <c r="H247" s="194">
        <v>1</v>
      </c>
      <c r="I247" s="195"/>
      <c r="J247" s="196">
        <f>ROUND(I247*H247,2)</f>
        <v>0</v>
      </c>
      <c r="K247" s="197"/>
      <c r="L247" s="36"/>
      <c r="M247" s="198" t="s">
        <v>1</v>
      </c>
      <c r="N247" s="199" t="s">
        <v>38</v>
      </c>
      <c r="O247" s="69"/>
      <c r="P247" s="200">
        <f>O247*H247</f>
        <v>0</v>
      </c>
      <c r="Q247" s="200">
        <v>0</v>
      </c>
      <c r="R247" s="200">
        <f>Q247*H247</f>
        <v>0</v>
      </c>
      <c r="S247" s="200">
        <v>0</v>
      </c>
      <c r="T247" s="201">
        <f>S247*H247</f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202" t="s">
        <v>156</v>
      </c>
      <c r="AT247" s="202" t="s">
        <v>152</v>
      </c>
      <c r="AU247" s="202" t="s">
        <v>80</v>
      </c>
      <c r="AY247" s="14" t="s">
        <v>150</v>
      </c>
      <c r="BE247" s="203">
        <f>IF(N247="základná",J247,0)</f>
        <v>0</v>
      </c>
      <c r="BF247" s="203">
        <f>IF(N247="znížená",J247,0)</f>
        <v>0</v>
      </c>
      <c r="BG247" s="203">
        <f>IF(N247="zákl. prenesená",J247,0)</f>
        <v>0</v>
      </c>
      <c r="BH247" s="203">
        <f>IF(N247="zníž. prenesená",J247,0)</f>
        <v>0</v>
      </c>
      <c r="BI247" s="203">
        <f>IF(N247="nulová",J247,0)</f>
        <v>0</v>
      </c>
      <c r="BJ247" s="14" t="s">
        <v>157</v>
      </c>
      <c r="BK247" s="203">
        <f>ROUND(I247*H247,2)</f>
        <v>0</v>
      </c>
      <c r="BL247" s="14" t="s">
        <v>156</v>
      </c>
      <c r="BM247" s="202" t="s">
        <v>507</v>
      </c>
    </row>
    <row r="248" spans="1:65" s="12" customFormat="1" ht="25.9" customHeight="1">
      <c r="B248" s="174"/>
      <c r="C248" s="175"/>
      <c r="D248" s="176" t="s">
        <v>71</v>
      </c>
      <c r="E248" s="177" t="s">
        <v>1156</v>
      </c>
      <c r="F248" s="177" t="s">
        <v>1157</v>
      </c>
      <c r="G248" s="175"/>
      <c r="H248" s="175"/>
      <c r="I248" s="178"/>
      <c r="J248" s="179">
        <f>BK248</f>
        <v>0</v>
      </c>
      <c r="K248" s="175"/>
      <c r="L248" s="180"/>
      <c r="M248" s="181"/>
      <c r="N248" s="182"/>
      <c r="O248" s="182"/>
      <c r="P248" s="183">
        <f>SUM(P249:P250)</f>
        <v>0</v>
      </c>
      <c r="Q248" s="182"/>
      <c r="R248" s="183">
        <f>SUM(R249:R250)</f>
        <v>2.2056000000000001E-6</v>
      </c>
      <c r="S248" s="182"/>
      <c r="T248" s="184">
        <f>SUM(T249:T250)</f>
        <v>0</v>
      </c>
      <c r="AR248" s="185" t="s">
        <v>80</v>
      </c>
      <c r="AT248" s="186" t="s">
        <v>71</v>
      </c>
      <c r="AU248" s="186" t="s">
        <v>72</v>
      </c>
      <c r="AY248" s="185" t="s">
        <v>150</v>
      </c>
      <c r="BK248" s="187">
        <f>SUM(BK249:BK250)</f>
        <v>0</v>
      </c>
    </row>
    <row r="249" spans="1:65" s="2" customFormat="1" ht="16.5" customHeight="1">
      <c r="A249" s="31"/>
      <c r="B249" s="32"/>
      <c r="C249" s="190" t="s">
        <v>333</v>
      </c>
      <c r="D249" s="190" t="s">
        <v>152</v>
      </c>
      <c r="E249" s="191" t="s">
        <v>1158</v>
      </c>
      <c r="F249" s="192" t="s">
        <v>1159</v>
      </c>
      <c r="G249" s="193" t="s">
        <v>155</v>
      </c>
      <c r="H249" s="194">
        <v>0.3</v>
      </c>
      <c r="I249" s="195"/>
      <c r="J249" s="196">
        <f>ROUND(I249*H249,2)</f>
        <v>0</v>
      </c>
      <c r="K249" s="197"/>
      <c r="L249" s="36"/>
      <c r="M249" s="198" t="s">
        <v>1</v>
      </c>
      <c r="N249" s="199" t="s">
        <v>38</v>
      </c>
      <c r="O249" s="69"/>
      <c r="P249" s="200">
        <f>O249*H249</f>
        <v>0</v>
      </c>
      <c r="Q249" s="200">
        <v>7.3520000000000001E-6</v>
      </c>
      <c r="R249" s="200">
        <f>Q249*H249</f>
        <v>2.2056000000000001E-6</v>
      </c>
      <c r="S249" s="200">
        <v>0</v>
      </c>
      <c r="T249" s="201">
        <f>S249*H249</f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202" t="s">
        <v>156</v>
      </c>
      <c r="AT249" s="202" t="s">
        <v>152</v>
      </c>
      <c r="AU249" s="202" t="s">
        <v>80</v>
      </c>
      <c r="AY249" s="14" t="s">
        <v>150</v>
      </c>
      <c r="BE249" s="203">
        <f>IF(N249="základná",J249,0)</f>
        <v>0</v>
      </c>
      <c r="BF249" s="203">
        <f>IF(N249="znížená",J249,0)</f>
        <v>0</v>
      </c>
      <c r="BG249" s="203">
        <f>IF(N249="zákl. prenesená",J249,0)</f>
        <v>0</v>
      </c>
      <c r="BH249" s="203">
        <f>IF(N249="zníž. prenesená",J249,0)</f>
        <v>0</v>
      </c>
      <c r="BI249" s="203">
        <f>IF(N249="nulová",J249,0)</f>
        <v>0</v>
      </c>
      <c r="BJ249" s="14" t="s">
        <v>157</v>
      </c>
      <c r="BK249" s="203">
        <f>ROUND(I249*H249,2)</f>
        <v>0</v>
      </c>
      <c r="BL249" s="14" t="s">
        <v>156</v>
      </c>
      <c r="BM249" s="202" t="s">
        <v>511</v>
      </c>
    </row>
    <row r="250" spans="1:65" s="2" customFormat="1" ht="16.5" customHeight="1">
      <c r="A250" s="31"/>
      <c r="B250" s="32"/>
      <c r="C250" s="204" t="s">
        <v>514</v>
      </c>
      <c r="D250" s="204" t="s">
        <v>363</v>
      </c>
      <c r="E250" s="205" t="s">
        <v>1160</v>
      </c>
      <c r="F250" s="206" t="s">
        <v>1161</v>
      </c>
      <c r="G250" s="207" t="s">
        <v>155</v>
      </c>
      <c r="H250" s="208">
        <v>0.3</v>
      </c>
      <c r="I250" s="209"/>
      <c r="J250" s="210">
        <f>ROUND(I250*H250,2)</f>
        <v>0</v>
      </c>
      <c r="K250" s="211"/>
      <c r="L250" s="212"/>
      <c r="M250" s="213" t="s">
        <v>1</v>
      </c>
      <c r="N250" s="214" t="s">
        <v>38</v>
      </c>
      <c r="O250" s="69"/>
      <c r="P250" s="200">
        <f>O250*H250</f>
        <v>0</v>
      </c>
      <c r="Q250" s="200">
        <v>0</v>
      </c>
      <c r="R250" s="200">
        <f>Q250*H250</f>
        <v>0</v>
      </c>
      <c r="S250" s="200">
        <v>0</v>
      </c>
      <c r="T250" s="201">
        <f>S250*H250</f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202" t="s">
        <v>166</v>
      </c>
      <c r="AT250" s="202" t="s">
        <v>363</v>
      </c>
      <c r="AU250" s="202" t="s">
        <v>80</v>
      </c>
      <c r="AY250" s="14" t="s">
        <v>150</v>
      </c>
      <c r="BE250" s="203">
        <f>IF(N250="základná",J250,0)</f>
        <v>0</v>
      </c>
      <c r="BF250" s="203">
        <f>IF(N250="znížená",J250,0)</f>
        <v>0</v>
      </c>
      <c r="BG250" s="203">
        <f>IF(N250="zákl. prenesená",J250,0)</f>
        <v>0</v>
      </c>
      <c r="BH250" s="203">
        <f>IF(N250="zníž. prenesená",J250,0)</f>
        <v>0</v>
      </c>
      <c r="BI250" s="203">
        <f>IF(N250="nulová",J250,0)</f>
        <v>0</v>
      </c>
      <c r="BJ250" s="14" t="s">
        <v>157</v>
      </c>
      <c r="BK250" s="203">
        <f>ROUND(I250*H250,2)</f>
        <v>0</v>
      </c>
      <c r="BL250" s="14" t="s">
        <v>156</v>
      </c>
      <c r="BM250" s="202" t="s">
        <v>517</v>
      </c>
    </row>
    <row r="251" spans="1:65" s="12" customFormat="1" ht="25.9" customHeight="1">
      <c r="B251" s="174"/>
      <c r="C251" s="175"/>
      <c r="D251" s="176" t="s">
        <v>71</v>
      </c>
      <c r="E251" s="177" t="s">
        <v>1162</v>
      </c>
      <c r="F251" s="177" t="s">
        <v>1163</v>
      </c>
      <c r="G251" s="175"/>
      <c r="H251" s="175"/>
      <c r="I251" s="178"/>
      <c r="J251" s="179">
        <f>BK251</f>
        <v>0</v>
      </c>
      <c r="K251" s="175"/>
      <c r="L251" s="180"/>
      <c r="M251" s="181"/>
      <c r="N251" s="182"/>
      <c r="O251" s="182"/>
      <c r="P251" s="183">
        <f>P252</f>
        <v>0</v>
      </c>
      <c r="Q251" s="182"/>
      <c r="R251" s="183">
        <f>R252</f>
        <v>0</v>
      </c>
      <c r="S251" s="182"/>
      <c r="T251" s="184">
        <f>T252</f>
        <v>0</v>
      </c>
      <c r="AR251" s="185" t="s">
        <v>80</v>
      </c>
      <c r="AT251" s="186" t="s">
        <v>71</v>
      </c>
      <c r="AU251" s="186" t="s">
        <v>72</v>
      </c>
      <c r="AY251" s="185" t="s">
        <v>150</v>
      </c>
      <c r="BK251" s="187">
        <f>BK252</f>
        <v>0</v>
      </c>
    </row>
    <row r="252" spans="1:65" s="2" customFormat="1" ht="16.5" customHeight="1">
      <c r="A252" s="31"/>
      <c r="B252" s="32"/>
      <c r="C252" s="190" t="s">
        <v>337</v>
      </c>
      <c r="D252" s="190" t="s">
        <v>152</v>
      </c>
      <c r="E252" s="191" t="s">
        <v>1164</v>
      </c>
      <c r="F252" s="192" t="s">
        <v>1165</v>
      </c>
      <c r="G252" s="193" t="s">
        <v>943</v>
      </c>
      <c r="H252" s="194">
        <v>1</v>
      </c>
      <c r="I252" s="195"/>
      <c r="J252" s="196">
        <f>ROUND(I252*H252,2)</f>
        <v>0</v>
      </c>
      <c r="K252" s="197"/>
      <c r="L252" s="36"/>
      <c r="M252" s="198" t="s">
        <v>1</v>
      </c>
      <c r="N252" s="199" t="s">
        <v>38</v>
      </c>
      <c r="O252" s="69"/>
      <c r="P252" s="200">
        <f>O252*H252</f>
        <v>0</v>
      </c>
      <c r="Q252" s="200">
        <v>0</v>
      </c>
      <c r="R252" s="200">
        <f>Q252*H252</f>
        <v>0</v>
      </c>
      <c r="S252" s="200">
        <v>0</v>
      </c>
      <c r="T252" s="201">
        <f>S252*H252</f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202" t="s">
        <v>156</v>
      </c>
      <c r="AT252" s="202" t="s">
        <v>152</v>
      </c>
      <c r="AU252" s="202" t="s">
        <v>80</v>
      </c>
      <c r="AY252" s="14" t="s">
        <v>150</v>
      </c>
      <c r="BE252" s="203">
        <f>IF(N252="základná",J252,0)</f>
        <v>0</v>
      </c>
      <c r="BF252" s="203">
        <f>IF(N252="znížená",J252,0)</f>
        <v>0</v>
      </c>
      <c r="BG252" s="203">
        <f>IF(N252="zákl. prenesená",J252,0)</f>
        <v>0</v>
      </c>
      <c r="BH252" s="203">
        <f>IF(N252="zníž. prenesená",J252,0)</f>
        <v>0</v>
      </c>
      <c r="BI252" s="203">
        <f>IF(N252="nulová",J252,0)</f>
        <v>0</v>
      </c>
      <c r="BJ252" s="14" t="s">
        <v>157</v>
      </c>
      <c r="BK252" s="203">
        <f>ROUND(I252*H252,2)</f>
        <v>0</v>
      </c>
      <c r="BL252" s="14" t="s">
        <v>156</v>
      </c>
      <c r="BM252" s="202" t="s">
        <v>520</v>
      </c>
    </row>
    <row r="253" spans="1:65" s="12" customFormat="1" ht="25.9" customHeight="1">
      <c r="B253" s="174"/>
      <c r="C253" s="175"/>
      <c r="D253" s="176" t="s">
        <v>71</v>
      </c>
      <c r="E253" s="177" t="s">
        <v>1166</v>
      </c>
      <c r="F253" s="177" t="s">
        <v>1167</v>
      </c>
      <c r="G253" s="175"/>
      <c r="H253" s="175"/>
      <c r="I253" s="178"/>
      <c r="J253" s="179">
        <f>BK253</f>
        <v>0</v>
      </c>
      <c r="K253" s="175"/>
      <c r="L253" s="180"/>
      <c r="M253" s="181"/>
      <c r="N253" s="182"/>
      <c r="O253" s="182"/>
      <c r="P253" s="183">
        <f>P254</f>
        <v>0</v>
      </c>
      <c r="Q253" s="182"/>
      <c r="R253" s="183">
        <f>R254</f>
        <v>0</v>
      </c>
      <c r="S253" s="182"/>
      <c r="T253" s="184">
        <f>T254</f>
        <v>0</v>
      </c>
      <c r="AR253" s="185" t="s">
        <v>80</v>
      </c>
      <c r="AT253" s="186" t="s">
        <v>71</v>
      </c>
      <c r="AU253" s="186" t="s">
        <v>72</v>
      </c>
      <c r="AY253" s="185" t="s">
        <v>150</v>
      </c>
      <c r="BK253" s="187">
        <f>BK254</f>
        <v>0</v>
      </c>
    </row>
    <row r="254" spans="1:65" s="2" customFormat="1" ht="21.75" customHeight="1">
      <c r="A254" s="31"/>
      <c r="B254" s="32"/>
      <c r="C254" s="190" t="s">
        <v>521</v>
      </c>
      <c r="D254" s="190" t="s">
        <v>152</v>
      </c>
      <c r="E254" s="191" t="s">
        <v>1168</v>
      </c>
      <c r="F254" s="192" t="s">
        <v>1169</v>
      </c>
      <c r="G254" s="193" t="s">
        <v>370</v>
      </c>
      <c r="H254" s="194">
        <v>20</v>
      </c>
      <c r="I254" s="195"/>
      <c r="J254" s="196">
        <f>ROUND(I254*H254,2)</f>
        <v>0</v>
      </c>
      <c r="K254" s="197"/>
      <c r="L254" s="36"/>
      <c r="M254" s="198" t="s">
        <v>1</v>
      </c>
      <c r="N254" s="199" t="s">
        <v>38</v>
      </c>
      <c r="O254" s="69"/>
      <c r="P254" s="200">
        <f>O254*H254</f>
        <v>0</v>
      </c>
      <c r="Q254" s="200">
        <v>0</v>
      </c>
      <c r="R254" s="200">
        <f>Q254*H254</f>
        <v>0</v>
      </c>
      <c r="S254" s="200">
        <v>0</v>
      </c>
      <c r="T254" s="201">
        <f>S254*H254</f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202" t="s">
        <v>156</v>
      </c>
      <c r="AT254" s="202" t="s">
        <v>152</v>
      </c>
      <c r="AU254" s="202" t="s">
        <v>80</v>
      </c>
      <c r="AY254" s="14" t="s">
        <v>150</v>
      </c>
      <c r="BE254" s="203">
        <f>IF(N254="základná",J254,0)</f>
        <v>0</v>
      </c>
      <c r="BF254" s="203">
        <f>IF(N254="znížená",J254,0)</f>
        <v>0</v>
      </c>
      <c r="BG254" s="203">
        <f>IF(N254="zákl. prenesená",J254,0)</f>
        <v>0</v>
      </c>
      <c r="BH254" s="203">
        <f>IF(N254="zníž. prenesená",J254,0)</f>
        <v>0</v>
      </c>
      <c r="BI254" s="203">
        <f>IF(N254="nulová",J254,0)</f>
        <v>0</v>
      </c>
      <c r="BJ254" s="14" t="s">
        <v>157</v>
      </c>
      <c r="BK254" s="203">
        <f>ROUND(I254*H254,2)</f>
        <v>0</v>
      </c>
      <c r="BL254" s="14" t="s">
        <v>156</v>
      </c>
      <c r="BM254" s="202" t="s">
        <v>524</v>
      </c>
    </row>
    <row r="255" spans="1:65" s="12" customFormat="1" ht="25.9" customHeight="1">
      <c r="B255" s="174"/>
      <c r="C255" s="175"/>
      <c r="D255" s="176" t="s">
        <v>71</v>
      </c>
      <c r="E255" s="177" t="s">
        <v>1170</v>
      </c>
      <c r="F255" s="177" t="s">
        <v>1171</v>
      </c>
      <c r="G255" s="175"/>
      <c r="H255" s="175"/>
      <c r="I255" s="178"/>
      <c r="J255" s="179">
        <f>BK255</f>
        <v>0</v>
      </c>
      <c r="K255" s="175"/>
      <c r="L255" s="180"/>
      <c r="M255" s="181"/>
      <c r="N255" s="182"/>
      <c r="O255" s="182"/>
      <c r="P255" s="183">
        <f>P256</f>
        <v>0</v>
      </c>
      <c r="Q255" s="182"/>
      <c r="R255" s="183">
        <f>R256</f>
        <v>0</v>
      </c>
      <c r="S255" s="182"/>
      <c r="T255" s="184">
        <f>T256</f>
        <v>0</v>
      </c>
      <c r="AR255" s="185" t="s">
        <v>80</v>
      </c>
      <c r="AT255" s="186" t="s">
        <v>71</v>
      </c>
      <c r="AU255" s="186" t="s">
        <v>72</v>
      </c>
      <c r="AY255" s="185" t="s">
        <v>150</v>
      </c>
      <c r="BK255" s="187">
        <f>BK256</f>
        <v>0</v>
      </c>
    </row>
    <row r="256" spans="1:65" s="2" customFormat="1" ht="16.5" customHeight="1">
      <c r="A256" s="31"/>
      <c r="B256" s="32"/>
      <c r="C256" s="190" t="s">
        <v>340</v>
      </c>
      <c r="D256" s="190" t="s">
        <v>152</v>
      </c>
      <c r="E256" s="191" t="s">
        <v>1172</v>
      </c>
      <c r="F256" s="192" t="s">
        <v>1173</v>
      </c>
      <c r="G256" s="193" t="s">
        <v>370</v>
      </c>
      <c r="H256" s="194">
        <v>20</v>
      </c>
      <c r="I256" s="195"/>
      <c r="J256" s="196">
        <f>ROUND(I256*H256,2)</f>
        <v>0</v>
      </c>
      <c r="K256" s="197"/>
      <c r="L256" s="36"/>
      <c r="M256" s="198" t="s">
        <v>1</v>
      </c>
      <c r="N256" s="199" t="s">
        <v>38</v>
      </c>
      <c r="O256" s="69"/>
      <c r="P256" s="200">
        <f>O256*H256</f>
        <v>0</v>
      </c>
      <c r="Q256" s="200">
        <v>0</v>
      </c>
      <c r="R256" s="200">
        <f>Q256*H256</f>
        <v>0</v>
      </c>
      <c r="S256" s="200">
        <v>0</v>
      </c>
      <c r="T256" s="201">
        <f>S256*H256</f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202" t="s">
        <v>156</v>
      </c>
      <c r="AT256" s="202" t="s">
        <v>152</v>
      </c>
      <c r="AU256" s="202" t="s">
        <v>80</v>
      </c>
      <c r="AY256" s="14" t="s">
        <v>150</v>
      </c>
      <c r="BE256" s="203">
        <f>IF(N256="základná",J256,0)</f>
        <v>0</v>
      </c>
      <c r="BF256" s="203">
        <f>IF(N256="znížená",J256,0)</f>
        <v>0</v>
      </c>
      <c r="BG256" s="203">
        <f>IF(N256="zákl. prenesená",J256,0)</f>
        <v>0</v>
      </c>
      <c r="BH256" s="203">
        <f>IF(N256="zníž. prenesená",J256,0)</f>
        <v>0</v>
      </c>
      <c r="BI256" s="203">
        <f>IF(N256="nulová",J256,0)</f>
        <v>0</v>
      </c>
      <c r="BJ256" s="14" t="s">
        <v>157</v>
      </c>
      <c r="BK256" s="203">
        <f>ROUND(I256*H256,2)</f>
        <v>0</v>
      </c>
      <c r="BL256" s="14" t="s">
        <v>156</v>
      </c>
      <c r="BM256" s="202" t="s">
        <v>527</v>
      </c>
    </row>
    <row r="257" spans="1:65" s="12" customFormat="1" ht="25.9" customHeight="1">
      <c r="B257" s="174"/>
      <c r="C257" s="175"/>
      <c r="D257" s="176" t="s">
        <v>71</v>
      </c>
      <c r="E257" s="177" t="s">
        <v>1174</v>
      </c>
      <c r="F257" s="177" t="s">
        <v>1175</v>
      </c>
      <c r="G257" s="175"/>
      <c r="H257" s="175"/>
      <c r="I257" s="178"/>
      <c r="J257" s="179">
        <f>BK257</f>
        <v>0</v>
      </c>
      <c r="K257" s="175"/>
      <c r="L257" s="180"/>
      <c r="M257" s="181"/>
      <c r="N257" s="182"/>
      <c r="O257" s="182"/>
      <c r="P257" s="183">
        <f>SUM(P258:P261)</f>
        <v>0</v>
      </c>
      <c r="Q257" s="182"/>
      <c r="R257" s="183">
        <f>SUM(R258:R261)</f>
        <v>0.17420000000000002</v>
      </c>
      <c r="S257" s="182"/>
      <c r="T257" s="184">
        <f>SUM(T258:T261)</f>
        <v>0</v>
      </c>
      <c r="AR257" s="185" t="s">
        <v>80</v>
      </c>
      <c r="AT257" s="186" t="s">
        <v>71</v>
      </c>
      <c r="AU257" s="186" t="s">
        <v>72</v>
      </c>
      <c r="AY257" s="185" t="s">
        <v>150</v>
      </c>
      <c r="BK257" s="187">
        <f>SUM(BK258:BK261)</f>
        <v>0</v>
      </c>
    </row>
    <row r="258" spans="1:65" s="2" customFormat="1" ht="16.5" customHeight="1">
      <c r="A258" s="31"/>
      <c r="B258" s="32"/>
      <c r="C258" s="190" t="s">
        <v>528</v>
      </c>
      <c r="D258" s="190" t="s">
        <v>152</v>
      </c>
      <c r="E258" s="191" t="s">
        <v>1176</v>
      </c>
      <c r="F258" s="192" t="s">
        <v>1177</v>
      </c>
      <c r="G258" s="193" t="s">
        <v>370</v>
      </c>
      <c r="H258" s="194">
        <v>20</v>
      </c>
      <c r="I258" s="195"/>
      <c r="J258" s="196">
        <f>ROUND(I258*H258,2)</f>
        <v>0</v>
      </c>
      <c r="K258" s="197"/>
      <c r="L258" s="36"/>
      <c r="M258" s="198" t="s">
        <v>1</v>
      </c>
      <c r="N258" s="199" t="s">
        <v>38</v>
      </c>
      <c r="O258" s="69"/>
      <c r="P258" s="200">
        <f>O258*H258</f>
        <v>0</v>
      </c>
      <c r="Q258" s="200">
        <v>0</v>
      </c>
      <c r="R258" s="200">
        <f>Q258*H258</f>
        <v>0</v>
      </c>
      <c r="S258" s="200">
        <v>0</v>
      </c>
      <c r="T258" s="201">
        <f>S258*H258</f>
        <v>0</v>
      </c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R258" s="202" t="s">
        <v>156</v>
      </c>
      <c r="AT258" s="202" t="s">
        <v>152</v>
      </c>
      <c r="AU258" s="202" t="s">
        <v>80</v>
      </c>
      <c r="AY258" s="14" t="s">
        <v>150</v>
      </c>
      <c r="BE258" s="203">
        <f>IF(N258="základná",J258,0)</f>
        <v>0</v>
      </c>
      <c r="BF258" s="203">
        <f>IF(N258="znížená",J258,0)</f>
        <v>0</v>
      </c>
      <c r="BG258" s="203">
        <f>IF(N258="zákl. prenesená",J258,0)</f>
        <v>0</v>
      </c>
      <c r="BH258" s="203">
        <f>IF(N258="zníž. prenesená",J258,0)</f>
        <v>0</v>
      </c>
      <c r="BI258" s="203">
        <f>IF(N258="nulová",J258,0)</f>
        <v>0</v>
      </c>
      <c r="BJ258" s="14" t="s">
        <v>157</v>
      </c>
      <c r="BK258" s="203">
        <f>ROUND(I258*H258,2)</f>
        <v>0</v>
      </c>
      <c r="BL258" s="14" t="s">
        <v>156</v>
      </c>
      <c r="BM258" s="202" t="s">
        <v>531</v>
      </c>
    </row>
    <row r="259" spans="1:65" s="2" customFormat="1" ht="16.5" customHeight="1">
      <c r="A259" s="31"/>
      <c r="B259" s="32"/>
      <c r="C259" s="204" t="s">
        <v>344</v>
      </c>
      <c r="D259" s="204" t="s">
        <v>363</v>
      </c>
      <c r="E259" s="205" t="s">
        <v>1178</v>
      </c>
      <c r="F259" s="206" t="s">
        <v>1179</v>
      </c>
      <c r="G259" s="207" t="s">
        <v>370</v>
      </c>
      <c r="H259" s="208">
        <v>20</v>
      </c>
      <c r="I259" s="209"/>
      <c r="J259" s="210">
        <f>ROUND(I259*H259,2)</f>
        <v>0</v>
      </c>
      <c r="K259" s="211"/>
      <c r="L259" s="212"/>
      <c r="M259" s="213" t="s">
        <v>1</v>
      </c>
      <c r="N259" s="214" t="s">
        <v>38</v>
      </c>
      <c r="O259" s="69"/>
      <c r="P259" s="200">
        <f>O259*H259</f>
        <v>0</v>
      </c>
      <c r="Q259" s="200">
        <v>2.1000000000000001E-4</v>
      </c>
      <c r="R259" s="200">
        <f>Q259*H259</f>
        <v>4.2000000000000006E-3</v>
      </c>
      <c r="S259" s="200">
        <v>0</v>
      </c>
      <c r="T259" s="201">
        <f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202" t="s">
        <v>166</v>
      </c>
      <c r="AT259" s="202" t="s">
        <v>363</v>
      </c>
      <c r="AU259" s="202" t="s">
        <v>80</v>
      </c>
      <c r="AY259" s="14" t="s">
        <v>150</v>
      </c>
      <c r="BE259" s="203">
        <f>IF(N259="základná",J259,0)</f>
        <v>0</v>
      </c>
      <c r="BF259" s="203">
        <f>IF(N259="znížená",J259,0)</f>
        <v>0</v>
      </c>
      <c r="BG259" s="203">
        <f>IF(N259="zákl. prenesená",J259,0)</f>
        <v>0</v>
      </c>
      <c r="BH259" s="203">
        <f>IF(N259="zníž. prenesená",J259,0)</f>
        <v>0</v>
      </c>
      <c r="BI259" s="203">
        <f>IF(N259="nulová",J259,0)</f>
        <v>0</v>
      </c>
      <c r="BJ259" s="14" t="s">
        <v>157</v>
      </c>
      <c r="BK259" s="203">
        <f>ROUND(I259*H259,2)</f>
        <v>0</v>
      </c>
      <c r="BL259" s="14" t="s">
        <v>156</v>
      </c>
      <c r="BM259" s="202" t="s">
        <v>534</v>
      </c>
    </row>
    <row r="260" spans="1:65" s="2" customFormat="1" ht="16.5" customHeight="1">
      <c r="A260" s="31"/>
      <c r="B260" s="32"/>
      <c r="C260" s="190" t="s">
        <v>535</v>
      </c>
      <c r="D260" s="190" t="s">
        <v>152</v>
      </c>
      <c r="E260" s="191" t="s">
        <v>1180</v>
      </c>
      <c r="F260" s="192" t="s">
        <v>1181</v>
      </c>
      <c r="G260" s="193" t="s">
        <v>370</v>
      </c>
      <c r="H260" s="194">
        <v>20</v>
      </c>
      <c r="I260" s="195"/>
      <c r="J260" s="196">
        <f>ROUND(I260*H260,2)</f>
        <v>0</v>
      </c>
      <c r="K260" s="197"/>
      <c r="L260" s="36"/>
      <c r="M260" s="198" t="s">
        <v>1</v>
      </c>
      <c r="N260" s="199" t="s">
        <v>38</v>
      </c>
      <c r="O260" s="69"/>
      <c r="P260" s="200">
        <f>O260*H260</f>
        <v>0</v>
      </c>
      <c r="Q260" s="200">
        <v>0</v>
      </c>
      <c r="R260" s="200">
        <f>Q260*H260</f>
        <v>0</v>
      </c>
      <c r="S260" s="200">
        <v>0</v>
      </c>
      <c r="T260" s="201">
        <f>S260*H260</f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202" t="s">
        <v>156</v>
      </c>
      <c r="AT260" s="202" t="s">
        <v>152</v>
      </c>
      <c r="AU260" s="202" t="s">
        <v>80</v>
      </c>
      <c r="AY260" s="14" t="s">
        <v>150</v>
      </c>
      <c r="BE260" s="203">
        <f>IF(N260="základná",J260,0)</f>
        <v>0</v>
      </c>
      <c r="BF260" s="203">
        <f>IF(N260="znížená",J260,0)</f>
        <v>0</v>
      </c>
      <c r="BG260" s="203">
        <f>IF(N260="zákl. prenesená",J260,0)</f>
        <v>0</v>
      </c>
      <c r="BH260" s="203">
        <f>IF(N260="zníž. prenesená",J260,0)</f>
        <v>0</v>
      </c>
      <c r="BI260" s="203">
        <f>IF(N260="nulová",J260,0)</f>
        <v>0</v>
      </c>
      <c r="BJ260" s="14" t="s">
        <v>157</v>
      </c>
      <c r="BK260" s="203">
        <f>ROUND(I260*H260,2)</f>
        <v>0</v>
      </c>
      <c r="BL260" s="14" t="s">
        <v>156</v>
      </c>
      <c r="BM260" s="202" t="s">
        <v>538</v>
      </c>
    </row>
    <row r="261" spans="1:65" s="2" customFormat="1" ht="16.5" customHeight="1">
      <c r="A261" s="31"/>
      <c r="B261" s="32"/>
      <c r="C261" s="204" t="s">
        <v>347</v>
      </c>
      <c r="D261" s="204" t="s">
        <v>363</v>
      </c>
      <c r="E261" s="205" t="s">
        <v>1182</v>
      </c>
      <c r="F261" s="206" t="s">
        <v>1183</v>
      </c>
      <c r="G261" s="207" t="s">
        <v>943</v>
      </c>
      <c r="H261" s="208">
        <v>20</v>
      </c>
      <c r="I261" s="209"/>
      <c r="J261" s="210">
        <f>ROUND(I261*H261,2)</f>
        <v>0</v>
      </c>
      <c r="K261" s="211"/>
      <c r="L261" s="212"/>
      <c r="M261" s="213" t="s">
        <v>1</v>
      </c>
      <c r="N261" s="214" t="s">
        <v>38</v>
      </c>
      <c r="O261" s="69"/>
      <c r="P261" s="200">
        <f>O261*H261</f>
        <v>0</v>
      </c>
      <c r="Q261" s="200">
        <v>8.5000000000000006E-3</v>
      </c>
      <c r="R261" s="200">
        <f>Q261*H261</f>
        <v>0.17</v>
      </c>
      <c r="S261" s="200">
        <v>0</v>
      </c>
      <c r="T261" s="201">
        <f>S261*H261</f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202" t="s">
        <v>166</v>
      </c>
      <c r="AT261" s="202" t="s">
        <v>363</v>
      </c>
      <c r="AU261" s="202" t="s">
        <v>80</v>
      </c>
      <c r="AY261" s="14" t="s">
        <v>150</v>
      </c>
      <c r="BE261" s="203">
        <f>IF(N261="základná",J261,0)</f>
        <v>0</v>
      </c>
      <c r="BF261" s="203">
        <f>IF(N261="znížená",J261,0)</f>
        <v>0</v>
      </c>
      <c r="BG261" s="203">
        <f>IF(N261="zákl. prenesená",J261,0)</f>
        <v>0</v>
      </c>
      <c r="BH261" s="203">
        <f>IF(N261="zníž. prenesená",J261,0)</f>
        <v>0</v>
      </c>
      <c r="BI261" s="203">
        <f>IF(N261="nulová",J261,0)</f>
        <v>0</v>
      </c>
      <c r="BJ261" s="14" t="s">
        <v>157</v>
      </c>
      <c r="BK261" s="203">
        <f>ROUND(I261*H261,2)</f>
        <v>0</v>
      </c>
      <c r="BL261" s="14" t="s">
        <v>156</v>
      </c>
      <c r="BM261" s="202" t="s">
        <v>541</v>
      </c>
    </row>
    <row r="262" spans="1:65" s="12" customFormat="1" ht="25.9" customHeight="1">
      <c r="B262" s="174"/>
      <c r="C262" s="175"/>
      <c r="D262" s="176" t="s">
        <v>71</v>
      </c>
      <c r="E262" s="177" t="s">
        <v>1184</v>
      </c>
      <c r="F262" s="177" t="s">
        <v>1185</v>
      </c>
      <c r="G262" s="175"/>
      <c r="H262" s="175"/>
      <c r="I262" s="178"/>
      <c r="J262" s="179">
        <f>BK262</f>
        <v>0</v>
      </c>
      <c r="K262" s="175"/>
      <c r="L262" s="180"/>
      <c r="M262" s="181"/>
      <c r="N262" s="182"/>
      <c r="O262" s="182"/>
      <c r="P262" s="183">
        <f>P263</f>
        <v>0</v>
      </c>
      <c r="Q262" s="182"/>
      <c r="R262" s="183">
        <f>R263</f>
        <v>0</v>
      </c>
      <c r="S262" s="182"/>
      <c r="T262" s="184">
        <f>T263</f>
        <v>0</v>
      </c>
      <c r="AR262" s="185" t="s">
        <v>80</v>
      </c>
      <c r="AT262" s="186" t="s">
        <v>71</v>
      </c>
      <c r="AU262" s="186" t="s">
        <v>72</v>
      </c>
      <c r="AY262" s="185" t="s">
        <v>150</v>
      </c>
      <c r="BK262" s="187">
        <f>BK263</f>
        <v>0</v>
      </c>
    </row>
    <row r="263" spans="1:65" s="2" customFormat="1" ht="16.5" customHeight="1">
      <c r="A263" s="31"/>
      <c r="B263" s="32"/>
      <c r="C263" s="190" t="s">
        <v>544</v>
      </c>
      <c r="D263" s="190" t="s">
        <v>152</v>
      </c>
      <c r="E263" s="191" t="s">
        <v>1186</v>
      </c>
      <c r="F263" s="192" t="s">
        <v>1187</v>
      </c>
      <c r="G263" s="193" t="s">
        <v>370</v>
      </c>
      <c r="H263" s="194">
        <v>20</v>
      </c>
      <c r="I263" s="195"/>
      <c r="J263" s="196">
        <f>ROUND(I263*H263,2)</f>
        <v>0</v>
      </c>
      <c r="K263" s="197"/>
      <c r="L263" s="36"/>
      <c r="M263" s="216" t="s">
        <v>1</v>
      </c>
      <c r="N263" s="217" t="s">
        <v>38</v>
      </c>
      <c r="O263" s="218"/>
      <c r="P263" s="219">
        <f>O263*H263</f>
        <v>0</v>
      </c>
      <c r="Q263" s="219">
        <v>0</v>
      </c>
      <c r="R263" s="219">
        <f>Q263*H263</f>
        <v>0</v>
      </c>
      <c r="S263" s="219">
        <v>0</v>
      </c>
      <c r="T263" s="220">
        <f>S263*H263</f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202" t="s">
        <v>156</v>
      </c>
      <c r="AT263" s="202" t="s">
        <v>152</v>
      </c>
      <c r="AU263" s="202" t="s">
        <v>80</v>
      </c>
      <c r="AY263" s="14" t="s">
        <v>150</v>
      </c>
      <c r="BE263" s="203">
        <f>IF(N263="základná",J263,0)</f>
        <v>0</v>
      </c>
      <c r="BF263" s="203">
        <f>IF(N263="znížená",J263,0)</f>
        <v>0</v>
      </c>
      <c r="BG263" s="203">
        <f>IF(N263="zákl. prenesená",J263,0)</f>
        <v>0</v>
      </c>
      <c r="BH263" s="203">
        <f>IF(N263="zníž. prenesená",J263,0)</f>
        <v>0</v>
      </c>
      <c r="BI263" s="203">
        <f>IF(N263="nulová",J263,0)</f>
        <v>0</v>
      </c>
      <c r="BJ263" s="14" t="s">
        <v>157</v>
      </c>
      <c r="BK263" s="203">
        <f>ROUND(I263*H263,2)</f>
        <v>0</v>
      </c>
      <c r="BL263" s="14" t="s">
        <v>156</v>
      </c>
      <c r="BM263" s="202" t="s">
        <v>547</v>
      </c>
    </row>
    <row r="264" spans="1:65" s="2" customFormat="1" ht="6.95" customHeight="1">
      <c r="A264" s="31"/>
      <c r="B264" s="52"/>
      <c r="C264" s="53"/>
      <c r="D264" s="53"/>
      <c r="E264" s="53"/>
      <c r="F264" s="53"/>
      <c r="G264" s="53"/>
      <c r="H264" s="53"/>
      <c r="I264" s="53"/>
      <c r="J264" s="53"/>
      <c r="K264" s="53"/>
      <c r="L264" s="36"/>
      <c r="M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</row>
  </sheetData>
  <sheetProtection algorithmName="SHA-512" hashValue="DQzW2EUncpMVtHIeVPlJK5LsLb5sa2V8hNBUvf4GtQiToqJzoMFRqYP/KIhUNS1p/amMSapH/dZYtHBUkezLZw==" saltValue="hGfMChOq9woQS/6nYKlWnP3cZOQS7btbtF6b1U3r6QoeQI5nUdn1BW+4nHzNytzWYCYYJzO9ZZdnUWEsH82fGw==" spinCount="100000" sheet="1" objects="1" scenarios="1" formatColumns="0" formatRows="0" autoFilter="0"/>
  <autoFilter ref="C134:K263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AT2" s="14" t="s">
        <v>87</v>
      </c>
    </row>
    <row r="3" spans="1:46" s="1" customFormat="1" ht="6.95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7"/>
      <c r="AT3" s="14" t="s">
        <v>72</v>
      </c>
    </row>
    <row r="4" spans="1:46" s="1" customFormat="1" ht="24.95" customHeight="1">
      <c r="B4" s="17"/>
      <c r="D4" s="108" t="s">
        <v>103</v>
      </c>
      <c r="L4" s="17"/>
      <c r="M4" s="109" t="s">
        <v>9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0" t="s">
        <v>15</v>
      </c>
      <c r="L6" s="17"/>
    </row>
    <row r="7" spans="1:46" s="1" customFormat="1" ht="16.5" customHeight="1">
      <c r="B7" s="17"/>
      <c r="E7" s="264" t="str">
        <f>'Rekapitulácia stavby'!K6</f>
        <v>Fedákov mlyn</v>
      </c>
      <c r="F7" s="265"/>
      <c r="G7" s="265"/>
      <c r="H7" s="265"/>
      <c r="L7" s="17"/>
    </row>
    <row r="8" spans="1:46" s="2" customFormat="1" ht="12" customHeight="1">
      <c r="A8" s="31"/>
      <c r="B8" s="36"/>
      <c r="C8" s="31"/>
      <c r="D8" s="110" t="s">
        <v>104</v>
      </c>
      <c r="E8" s="31"/>
      <c r="F8" s="31"/>
      <c r="G8" s="31"/>
      <c r="H8" s="31"/>
      <c r="I8" s="31"/>
      <c r="J8" s="31"/>
      <c r="K8" s="31"/>
      <c r="L8" s="49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6" t="s">
        <v>1188</v>
      </c>
      <c r="F9" s="267"/>
      <c r="G9" s="267"/>
      <c r="H9" s="267"/>
      <c r="I9" s="31"/>
      <c r="J9" s="31"/>
      <c r="K9" s="31"/>
      <c r="L9" s="49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9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0" t="s">
        <v>17</v>
      </c>
      <c r="E11" s="31"/>
      <c r="F11" s="111" t="s">
        <v>1</v>
      </c>
      <c r="G11" s="31"/>
      <c r="H11" s="31"/>
      <c r="I11" s="110" t="s">
        <v>18</v>
      </c>
      <c r="J11" s="111" t="s">
        <v>1</v>
      </c>
      <c r="K11" s="31"/>
      <c r="L11" s="49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0" t="s">
        <v>19</v>
      </c>
      <c r="E12" s="31"/>
      <c r="F12" s="111" t="s">
        <v>20</v>
      </c>
      <c r="G12" s="31"/>
      <c r="H12" s="31"/>
      <c r="I12" s="110" t="s">
        <v>21</v>
      </c>
      <c r="J12" s="112" t="str">
        <f>'Rekapitulácia stavby'!AN8</f>
        <v>17. 9. 2024</v>
      </c>
      <c r="K12" s="31"/>
      <c r="L12" s="49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9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0" t="s">
        <v>23</v>
      </c>
      <c r="E14" s="31"/>
      <c r="F14" s="31"/>
      <c r="G14" s="31"/>
      <c r="H14" s="31"/>
      <c r="I14" s="110" t="s">
        <v>24</v>
      </c>
      <c r="J14" s="111" t="str">
        <f>IF('Rekapitulácia stavby'!AN10="","",'Rekapitulácia stavby'!AN10)</f>
        <v/>
      </c>
      <c r="K14" s="31"/>
      <c r="L14" s="49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1" t="str">
        <f>IF('Rekapitulácia stavby'!E11="","",'Rekapitulácia stavby'!E11)</f>
        <v xml:space="preserve"> </v>
      </c>
      <c r="F15" s="31"/>
      <c r="G15" s="31"/>
      <c r="H15" s="31"/>
      <c r="I15" s="110" t="s">
        <v>25</v>
      </c>
      <c r="J15" s="111" t="str">
        <f>IF('Rekapitulácia stavby'!AN11="","",'Rekapitulácia stavby'!AN11)</f>
        <v/>
      </c>
      <c r="K15" s="31"/>
      <c r="L15" s="49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9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0" t="s">
        <v>26</v>
      </c>
      <c r="E17" s="31"/>
      <c r="F17" s="31"/>
      <c r="G17" s="31"/>
      <c r="H17" s="31"/>
      <c r="I17" s="110" t="s">
        <v>24</v>
      </c>
      <c r="J17" s="27" t="str">
        <f>'Rekapitulácia stavby'!AN13</f>
        <v>Vyplň údaj</v>
      </c>
      <c r="K17" s="31"/>
      <c r="L17" s="49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8" t="str">
        <f>'Rekapitulácia stavby'!E14</f>
        <v>Vyplň údaj</v>
      </c>
      <c r="F18" s="269"/>
      <c r="G18" s="269"/>
      <c r="H18" s="269"/>
      <c r="I18" s="110" t="s">
        <v>25</v>
      </c>
      <c r="J18" s="27" t="str">
        <f>'Rekapitulácia stavby'!AN14</f>
        <v>Vyplň údaj</v>
      </c>
      <c r="K18" s="31"/>
      <c r="L18" s="49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9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0" t="s">
        <v>28</v>
      </c>
      <c r="E20" s="31"/>
      <c r="F20" s="31"/>
      <c r="G20" s="31"/>
      <c r="H20" s="31"/>
      <c r="I20" s="110" t="s">
        <v>24</v>
      </c>
      <c r="J20" s="111" t="str">
        <f>IF('Rekapitulácia stavby'!AN16="","",'Rekapitulácia stavby'!AN16)</f>
        <v/>
      </c>
      <c r="K20" s="31"/>
      <c r="L20" s="49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1" t="str">
        <f>IF('Rekapitulácia stavby'!E17="","",'Rekapitulácia stavby'!E17)</f>
        <v xml:space="preserve"> </v>
      </c>
      <c r="F21" s="31"/>
      <c r="G21" s="31"/>
      <c r="H21" s="31"/>
      <c r="I21" s="110" t="s">
        <v>25</v>
      </c>
      <c r="J21" s="111" t="str">
        <f>IF('Rekapitulácia stavby'!AN17="","",'Rekapitulácia stavby'!AN17)</f>
        <v/>
      </c>
      <c r="K21" s="31"/>
      <c r="L21" s="49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9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0" t="s">
        <v>30</v>
      </c>
      <c r="E23" s="31"/>
      <c r="F23" s="31"/>
      <c r="G23" s="31"/>
      <c r="H23" s="31"/>
      <c r="I23" s="110" t="s">
        <v>24</v>
      </c>
      <c r="J23" s="111" t="str">
        <f>IF('Rekapitulácia stavby'!AN19="","",'Rekapitulácia stavby'!AN19)</f>
        <v/>
      </c>
      <c r="K23" s="31"/>
      <c r="L23" s="49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1" t="str">
        <f>IF('Rekapitulácia stavby'!E20="","",'Rekapitulácia stavby'!E20)</f>
        <v xml:space="preserve"> </v>
      </c>
      <c r="F24" s="31"/>
      <c r="G24" s="31"/>
      <c r="H24" s="31"/>
      <c r="I24" s="110" t="s">
        <v>25</v>
      </c>
      <c r="J24" s="111" t="str">
        <f>IF('Rekapitulácia stavby'!AN20="","",'Rekapitulácia stavby'!AN20)</f>
        <v/>
      </c>
      <c r="K24" s="31"/>
      <c r="L24" s="49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9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0" t="s">
        <v>31</v>
      </c>
      <c r="E26" s="31"/>
      <c r="F26" s="31"/>
      <c r="G26" s="31"/>
      <c r="H26" s="31"/>
      <c r="I26" s="31"/>
      <c r="J26" s="31"/>
      <c r="K26" s="31"/>
      <c r="L26" s="49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3"/>
      <c r="B27" s="114"/>
      <c r="C27" s="113"/>
      <c r="D27" s="113"/>
      <c r="E27" s="270" t="s">
        <v>1</v>
      </c>
      <c r="F27" s="270"/>
      <c r="G27" s="270"/>
      <c r="H27" s="270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9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6"/>
      <c r="E29" s="116"/>
      <c r="F29" s="116"/>
      <c r="G29" s="116"/>
      <c r="H29" s="116"/>
      <c r="I29" s="116"/>
      <c r="J29" s="116"/>
      <c r="K29" s="116"/>
      <c r="L29" s="49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9" t="s">
        <v>32</v>
      </c>
      <c r="E30" s="31"/>
      <c r="F30" s="31"/>
      <c r="G30" s="31"/>
      <c r="H30" s="31"/>
      <c r="I30" s="31"/>
      <c r="J30" s="120">
        <f>ROUND(J122, 2)</f>
        <v>0</v>
      </c>
      <c r="K30" s="31"/>
      <c r="L30" s="49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6"/>
      <c r="E31" s="116"/>
      <c r="F31" s="116"/>
      <c r="G31" s="116"/>
      <c r="H31" s="116"/>
      <c r="I31" s="116"/>
      <c r="J31" s="116"/>
      <c r="K31" s="116"/>
      <c r="L31" s="49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1" t="s">
        <v>34</v>
      </c>
      <c r="G32" s="31"/>
      <c r="H32" s="31"/>
      <c r="I32" s="121" t="s">
        <v>33</v>
      </c>
      <c r="J32" s="121" t="s">
        <v>35</v>
      </c>
      <c r="K32" s="31"/>
      <c r="L32" s="49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2" t="s">
        <v>36</v>
      </c>
      <c r="E33" s="123" t="s">
        <v>37</v>
      </c>
      <c r="F33" s="124">
        <f>ROUND((SUM(BE122:BE211)),  2)</f>
        <v>0</v>
      </c>
      <c r="G33" s="118"/>
      <c r="H33" s="118"/>
      <c r="I33" s="125">
        <v>0.2</v>
      </c>
      <c r="J33" s="124">
        <f>ROUND(((SUM(BE122:BE211))*I33),  2)</f>
        <v>0</v>
      </c>
      <c r="K33" s="31"/>
      <c r="L33" s="49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23" t="s">
        <v>38</v>
      </c>
      <c r="F34" s="124">
        <f>ROUND((SUM(BF122:BF211)),  2)</f>
        <v>0</v>
      </c>
      <c r="G34" s="118"/>
      <c r="H34" s="118"/>
      <c r="I34" s="125">
        <v>0.2</v>
      </c>
      <c r="J34" s="124">
        <f>ROUND(((SUM(BF122:BF211))*I34),  2)</f>
        <v>0</v>
      </c>
      <c r="K34" s="31"/>
      <c r="L34" s="49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10" t="s">
        <v>39</v>
      </c>
      <c r="F35" s="126">
        <f>ROUND((SUM(BG122:BG211)),  2)</f>
        <v>0</v>
      </c>
      <c r="G35" s="31"/>
      <c r="H35" s="31"/>
      <c r="I35" s="127">
        <v>0.2</v>
      </c>
      <c r="J35" s="126">
        <f>0</f>
        <v>0</v>
      </c>
      <c r="K35" s="31"/>
      <c r="L35" s="49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0" t="s">
        <v>40</v>
      </c>
      <c r="F36" s="126">
        <f>ROUND((SUM(BH122:BH211)),  2)</f>
        <v>0</v>
      </c>
      <c r="G36" s="31"/>
      <c r="H36" s="31"/>
      <c r="I36" s="127">
        <v>0.2</v>
      </c>
      <c r="J36" s="126">
        <f>0</f>
        <v>0</v>
      </c>
      <c r="K36" s="31"/>
      <c r="L36" s="49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3" t="s">
        <v>41</v>
      </c>
      <c r="F37" s="124">
        <f>ROUND((SUM(BI122:BI211)),  2)</f>
        <v>0</v>
      </c>
      <c r="G37" s="118"/>
      <c r="H37" s="118"/>
      <c r="I37" s="125">
        <v>0</v>
      </c>
      <c r="J37" s="124">
        <f>0</f>
        <v>0</v>
      </c>
      <c r="K37" s="31"/>
      <c r="L37" s="49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9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8"/>
      <c r="D39" s="129" t="s">
        <v>42</v>
      </c>
      <c r="E39" s="130"/>
      <c r="F39" s="130"/>
      <c r="G39" s="131" t="s">
        <v>43</v>
      </c>
      <c r="H39" s="132" t="s">
        <v>44</v>
      </c>
      <c r="I39" s="130"/>
      <c r="J39" s="133">
        <f>SUM(J30:J37)</f>
        <v>0</v>
      </c>
      <c r="K39" s="134"/>
      <c r="L39" s="49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9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9"/>
      <c r="D50" s="135" t="s">
        <v>45</v>
      </c>
      <c r="E50" s="136"/>
      <c r="F50" s="136"/>
      <c r="G50" s="135" t="s">
        <v>46</v>
      </c>
      <c r="H50" s="136"/>
      <c r="I50" s="136"/>
      <c r="J50" s="136"/>
      <c r="K50" s="136"/>
      <c r="L50" s="4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7" t="s">
        <v>47</v>
      </c>
      <c r="E61" s="138"/>
      <c r="F61" s="139" t="s">
        <v>48</v>
      </c>
      <c r="G61" s="137" t="s">
        <v>47</v>
      </c>
      <c r="H61" s="138"/>
      <c r="I61" s="138"/>
      <c r="J61" s="140" t="s">
        <v>48</v>
      </c>
      <c r="K61" s="138"/>
      <c r="L61" s="49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35" t="s">
        <v>49</v>
      </c>
      <c r="E65" s="141"/>
      <c r="F65" s="141"/>
      <c r="G65" s="135" t="s">
        <v>50</v>
      </c>
      <c r="H65" s="141"/>
      <c r="I65" s="141"/>
      <c r="J65" s="141"/>
      <c r="K65" s="141"/>
      <c r="L65" s="49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7" t="s">
        <v>47</v>
      </c>
      <c r="E76" s="138"/>
      <c r="F76" s="139" t="s">
        <v>48</v>
      </c>
      <c r="G76" s="137" t="s">
        <v>47</v>
      </c>
      <c r="H76" s="138"/>
      <c r="I76" s="138"/>
      <c r="J76" s="140" t="s">
        <v>48</v>
      </c>
      <c r="K76" s="138"/>
      <c r="L76" s="49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2"/>
      <c r="C77" s="143"/>
      <c r="D77" s="143"/>
      <c r="E77" s="143"/>
      <c r="F77" s="143"/>
      <c r="G77" s="143"/>
      <c r="H77" s="143"/>
      <c r="I77" s="143"/>
      <c r="J77" s="143"/>
      <c r="K77" s="143"/>
      <c r="L77" s="49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hidden="1" customHeight="1">
      <c r="A81" s="31"/>
      <c r="B81" s="144"/>
      <c r="C81" s="145"/>
      <c r="D81" s="145"/>
      <c r="E81" s="145"/>
      <c r="F81" s="145"/>
      <c r="G81" s="145"/>
      <c r="H81" s="145"/>
      <c r="I81" s="145"/>
      <c r="J81" s="145"/>
      <c r="K81" s="145"/>
      <c r="L81" s="49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106</v>
      </c>
      <c r="D82" s="33"/>
      <c r="E82" s="33"/>
      <c r="F82" s="33"/>
      <c r="G82" s="33"/>
      <c r="H82" s="33"/>
      <c r="I82" s="33"/>
      <c r="J82" s="33"/>
      <c r="K82" s="33"/>
      <c r="L82" s="49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9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49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71" t="str">
        <f>E7</f>
        <v>Fedákov mlyn</v>
      </c>
      <c r="F85" s="272"/>
      <c r="G85" s="272"/>
      <c r="H85" s="272"/>
      <c r="I85" s="33"/>
      <c r="J85" s="33"/>
      <c r="K85" s="33"/>
      <c r="L85" s="49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104</v>
      </c>
      <c r="D86" s="33"/>
      <c r="E86" s="33"/>
      <c r="F86" s="33"/>
      <c r="G86" s="33"/>
      <c r="H86" s="33"/>
      <c r="I86" s="33"/>
      <c r="J86" s="33"/>
      <c r="K86" s="33"/>
      <c r="L86" s="49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23" t="str">
        <f>E9</f>
        <v>03 - Zdravotechnika</v>
      </c>
      <c r="F87" s="273"/>
      <c r="G87" s="273"/>
      <c r="H87" s="273"/>
      <c r="I87" s="33"/>
      <c r="J87" s="33"/>
      <c r="K87" s="33"/>
      <c r="L87" s="49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9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19</v>
      </c>
      <c r="D89" s="33"/>
      <c r="E89" s="33"/>
      <c r="F89" s="24" t="str">
        <f>F12</f>
        <v xml:space="preserve"> </v>
      </c>
      <c r="G89" s="33"/>
      <c r="H89" s="33"/>
      <c r="I89" s="26" t="s">
        <v>21</v>
      </c>
      <c r="J89" s="64" t="str">
        <f>IF(J12="","",J12)</f>
        <v>17. 9. 2024</v>
      </c>
      <c r="K89" s="33"/>
      <c r="L89" s="49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9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hidden="1" customHeight="1">
      <c r="A91" s="31"/>
      <c r="B91" s="32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28</v>
      </c>
      <c r="J91" s="29" t="str">
        <f>E21</f>
        <v xml:space="preserve"> </v>
      </c>
      <c r="K91" s="33"/>
      <c r="L91" s="49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hidden="1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30</v>
      </c>
      <c r="J92" s="29" t="str">
        <f>E24</f>
        <v xml:space="preserve"> </v>
      </c>
      <c r="K92" s="33"/>
      <c r="L92" s="49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9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6" t="s">
        <v>107</v>
      </c>
      <c r="D94" s="147"/>
      <c r="E94" s="147"/>
      <c r="F94" s="147"/>
      <c r="G94" s="147"/>
      <c r="H94" s="147"/>
      <c r="I94" s="147"/>
      <c r="J94" s="148" t="s">
        <v>108</v>
      </c>
      <c r="K94" s="147"/>
      <c r="L94" s="49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9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hidden="1" customHeight="1">
      <c r="A96" s="31"/>
      <c r="B96" s="32"/>
      <c r="C96" s="149" t="s">
        <v>109</v>
      </c>
      <c r="D96" s="33"/>
      <c r="E96" s="33"/>
      <c r="F96" s="33"/>
      <c r="G96" s="33"/>
      <c r="H96" s="33"/>
      <c r="I96" s="33"/>
      <c r="J96" s="82">
        <f>J122</f>
        <v>0</v>
      </c>
      <c r="K96" s="33"/>
      <c r="L96" s="49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110</v>
      </c>
    </row>
    <row r="97" spans="1:31" s="9" customFormat="1" ht="24.95" hidden="1" customHeight="1">
      <c r="B97" s="150"/>
      <c r="C97" s="151"/>
      <c r="D97" s="152" t="s">
        <v>1189</v>
      </c>
      <c r="E97" s="153"/>
      <c r="F97" s="153"/>
      <c r="G97" s="153"/>
      <c r="H97" s="153"/>
      <c r="I97" s="153"/>
      <c r="J97" s="154">
        <f>J123</f>
        <v>0</v>
      </c>
      <c r="K97" s="151"/>
      <c r="L97" s="155"/>
    </row>
    <row r="98" spans="1:31" s="10" customFormat="1" ht="19.899999999999999" hidden="1" customHeight="1">
      <c r="B98" s="156"/>
      <c r="C98" s="157"/>
      <c r="D98" s="158" t="s">
        <v>1190</v>
      </c>
      <c r="E98" s="159"/>
      <c r="F98" s="159"/>
      <c r="G98" s="159"/>
      <c r="H98" s="159"/>
      <c r="I98" s="159"/>
      <c r="J98" s="160">
        <f>J124</f>
        <v>0</v>
      </c>
      <c r="K98" s="157"/>
      <c r="L98" s="161"/>
    </row>
    <row r="99" spans="1:31" s="10" customFormat="1" ht="19.899999999999999" hidden="1" customHeight="1">
      <c r="B99" s="156"/>
      <c r="C99" s="157"/>
      <c r="D99" s="158" t="s">
        <v>1191</v>
      </c>
      <c r="E99" s="159"/>
      <c r="F99" s="159"/>
      <c r="G99" s="159"/>
      <c r="H99" s="159"/>
      <c r="I99" s="159"/>
      <c r="J99" s="160">
        <f>J130</f>
        <v>0</v>
      </c>
      <c r="K99" s="157"/>
      <c r="L99" s="161"/>
    </row>
    <row r="100" spans="1:31" s="10" customFormat="1" ht="19.899999999999999" hidden="1" customHeight="1">
      <c r="B100" s="156"/>
      <c r="C100" s="157"/>
      <c r="D100" s="158" t="s">
        <v>1192</v>
      </c>
      <c r="E100" s="159"/>
      <c r="F100" s="159"/>
      <c r="G100" s="159"/>
      <c r="H100" s="159"/>
      <c r="I100" s="159"/>
      <c r="J100" s="160">
        <f>J152</f>
        <v>0</v>
      </c>
      <c r="K100" s="157"/>
      <c r="L100" s="161"/>
    </row>
    <row r="101" spans="1:31" s="10" customFormat="1" ht="19.899999999999999" hidden="1" customHeight="1">
      <c r="B101" s="156"/>
      <c r="C101" s="157"/>
      <c r="D101" s="158" t="s">
        <v>1193</v>
      </c>
      <c r="E101" s="159"/>
      <c r="F101" s="159"/>
      <c r="G101" s="159"/>
      <c r="H101" s="159"/>
      <c r="I101" s="159"/>
      <c r="J101" s="160">
        <f>J182</f>
        <v>0</v>
      </c>
      <c r="K101" s="157"/>
      <c r="L101" s="161"/>
    </row>
    <row r="102" spans="1:31" s="10" customFormat="1" ht="19.899999999999999" hidden="1" customHeight="1">
      <c r="B102" s="156"/>
      <c r="C102" s="157"/>
      <c r="D102" s="158" t="s">
        <v>1194</v>
      </c>
      <c r="E102" s="159"/>
      <c r="F102" s="159"/>
      <c r="G102" s="159"/>
      <c r="H102" s="159"/>
      <c r="I102" s="159"/>
      <c r="J102" s="160">
        <f>J210</f>
        <v>0</v>
      </c>
      <c r="K102" s="157"/>
      <c r="L102" s="161"/>
    </row>
    <row r="103" spans="1:31" s="2" customFormat="1" ht="21.75" hidden="1" customHeight="1">
      <c r="A103" s="31"/>
      <c r="B103" s="32"/>
      <c r="C103" s="33"/>
      <c r="D103" s="33"/>
      <c r="E103" s="33"/>
      <c r="F103" s="33"/>
      <c r="G103" s="33"/>
      <c r="H103" s="33"/>
      <c r="I103" s="33"/>
      <c r="J103" s="33"/>
      <c r="K103" s="33"/>
      <c r="L103" s="49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31" s="2" customFormat="1" ht="6.95" hidden="1" customHeight="1">
      <c r="A104" s="31"/>
      <c r="B104" s="52"/>
      <c r="C104" s="53"/>
      <c r="D104" s="53"/>
      <c r="E104" s="53"/>
      <c r="F104" s="53"/>
      <c r="G104" s="53"/>
      <c r="H104" s="53"/>
      <c r="I104" s="53"/>
      <c r="J104" s="53"/>
      <c r="K104" s="53"/>
      <c r="L104" s="49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ht="11.25" hidden="1"/>
    <row r="106" spans="1:31" ht="11.25" hidden="1"/>
    <row r="107" spans="1:31" ht="11.25" hidden="1"/>
    <row r="108" spans="1:31" s="2" customFormat="1" ht="6.95" customHeight="1">
      <c r="A108" s="31"/>
      <c r="B108" s="54"/>
      <c r="C108" s="55"/>
      <c r="D108" s="55"/>
      <c r="E108" s="55"/>
      <c r="F108" s="55"/>
      <c r="G108" s="55"/>
      <c r="H108" s="55"/>
      <c r="I108" s="55"/>
      <c r="J108" s="55"/>
      <c r="K108" s="55"/>
      <c r="L108" s="49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24.95" customHeight="1">
      <c r="A109" s="31"/>
      <c r="B109" s="32"/>
      <c r="C109" s="20" t="s">
        <v>136</v>
      </c>
      <c r="D109" s="33"/>
      <c r="E109" s="33"/>
      <c r="F109" s="33"/>
      <c r="G109" s="33"/>
      <c r="H109" s="33"/>
      <c r="I109" s="33"/>
      <c r="J109" s="33"/>
      <c r="K109" s="33"/>
      <c r="L109" s="49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6.95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49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6" t="s">
        <v>15</v>
      </c>
      <c r="D111" s="33"/>
      <c r="E111" s="33"/>
      <c r="F111" s="33"/>
      <c r="G111" s="33"/>
      <c r="H111" s="33"/>
      <c r="I111" s="33"/>
      <c r="J111" s="33"/>
      <c r="K111" s="33"/>
      <c r="L111" s="49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6.5" customHeight="1">
      <c r="A112" s="31"/>
      <c r="B112" s="32"/>
      <c r="C112" s="33"/>
      <c r="D112" s="33"/>
      <c r="E112" s="271" t="str">
        <f>E7</f>
        <v>Fedákov mlyn</v>
      </c>
      <c r="F112" s="272"/>
      <c r="G112" s="272"/>
      <c r="H112" s="272"/>
      <c r="I112" s="33"/>
      <c r="J112" s="33"/>
      <c r="K112" s="33"/>
      <c r="L112" s="49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104</v>
      </c>
      <c r="D113" s="33"/>
      <c r="E113" s="33"/>
      <c r="F113" s="33"/>
      <c r="G113" s="33"/>
      <c r="H113" s="33"/>
      <c r="I113" s="33"/>
      <c r="J113" s="33"/>
      <c r="K113" s="33"/>
      <c r="L113" s="49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6.5" customHeight="1">
      <c r="A114" s="31"/>
      <c r="B114" s="32"/>
      <c r="C114" s="33"/>
      <c r="D114" s="33"/>
      <c r="E114" s="223" t="str">
        <f>E9</f>
        <v>03 - Zdravotechnika</v>
      </c>
      <c r="F114" s="273"/>
      <c r="G114" s="273"/>
      <c r="H114" s="273"/>
      <c r="I114" s="33"/>
      <c r="J114" s="33"/>
      <c r="K114" s="33"/>
      <c r="L114" s="49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49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6" t="s">
        <v>19</v>
      </c>
      <c r="D116" s="33"/>
      <c r="E116" s="33"/>
      <c r="F116" s="24" t="str">
        <f>F12</f>
        <v xml:space="preserve"> </v>
      </c>
      <c r="G116" s="33"/>
      <c r="H116" s="33"/>
      <c r="I116" s="26" t="s">
        <v>21</v>
      </c>
      <c r="J116" s="64" t="str">
        <f>IF(J12="","",J12)</f>
        <v>17. 9. 2024</v>
      </c>
      <c r="K116" s="33"/>
      <c r="L116" s="49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49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2" customHeight="1">
      <c r="A118" s="31"/>
      <c r="B118" s="32"/>
      <c r="C118" s="26" t="s">
        <v>23</v>
      </c>
      <c r="D118" s="33"/>
      <c r="E118" s="33"/>
      <c r="F118" s="24" t="str">
        <f>E15</f>
        <v xml:space="preserve"> </v>
      </c>
      <c r="G118" s="33"/>
      <c r="H118" s="33"/>
      <c r="I118" s="26" t="s">
        <v>28</v>
      </c>
      <c r="J118" s="29" t="str">
        <f>E21</f>
        <v xml:space="preserve"> </v>
      </c>
      <c r="K118" s="33"/>
      <c r="L118" s="49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5.2" customHeight="1">
      <c r="A119" s="31"/>
      <c r="B119" s="32"/>
      <c r="C119" s="26" t="s">
        <v>26</v>
      </c>
      <c r="D119" s="33"/>
      <c r="E119" s="33"/>
      <c r="F119" s="24" t="str">
        <f>IF(E18="","",E18)</f>
        <v>Vyplň údaj</v>
      </c>
      <c r="G119" s="33"/>
      <c r="H119" s="33"/>
      <c r="I119" s="26" t="s">
        <v>30</v>
      </c>
      <c r="J119" s="29" t="str">
        <f>E24</f>
        <v xml:space="preserve"> </v>
      </c>
      <c r="K119" s="33"/>
      <c r="L119" s="49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0.3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49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11" customFormat="1" ht="29.25" customHeight="1">
      <c r="A121" s="162"/>
      <c r="B121" s="163"/>
      <c r="C121" s="164" t="s">
        <v>137</v>
      </c>
      <c r="D121" s="165" t="s">
        <v>57</v>
      </c>
      <c r="E121" s="165" t="s">
        <v>53</v>
      </c>
      <c r="F121" s="165" t="s">
        <v>54</v>
      </c>
      <c r="G121" s="165" t="s">
        <v>138</v>
      </c>
      <c r="H121" s="165" t="s">
        <v>139</v>
      </c>
      <c r="I121" s="165" t="s">
        <v>140</v>
      </c>
      <c r="J121" s="166" t="s">
        <v>108</v>
      </c>
      <c r="K121" s="167" t="s">
        <v>141</v>
      </c>
      <c r="L121" s="168"/>
      <c r="M121" s="73" t="s">
        <v>1</v>
      </c>
      <c r="N121" s="74" t="s">
        <v>36</v>
      </c>
      <c r="O121" s="74" t="s">
        <v>142</v>
      </c>
      <c r="P121" s="74" t="s">
        <v>143</v>
      </c>
      <c r="Q121" s="74" t="s">
        <v>144</v>
      </c>
      <c r="R121" s="74" t="s">
        <v>145</v>
      </c>
      <c r="S121" s="74" t="s">
        <v>146</v>
      </c>
      <c r="T121" s="75" t="s">
        <v>147</v>
      </c>
      <c r="U121" s="162"/>
      <c r="V121" s="162"/>
      <c r="W121" s="162"/>
      <c r="X121" s="162"/>
      <c r="Y121" s="162"/>
      <c r="Z121" s="162"/>
      <c r="AA121" s="162"/>
      <c r="AB121" s="162"/>
      <c r="AC121" s="162"/>
      <c r="AD121" s="162"/>
      <c r="AE121" s="162"/>
    </row>
    <row r="122" spans="1:65" s="2" customFormat="1" ht="22.9" customHeight="1">
      <c r="A122" s="31"/>
      <c r="B122" s="32"/>
      <c r="C122" s="80" t="s">
        <v>109</v>
      </c>
      <c r="D122" s="33"/>
      <c r="E122" s="33"/>
      <c r="F122" s="33"/>
      <c r="G122" s="33"/>
      <c r="H122" s="33"/>
      <c r="I122" s="33"/>
      <c r="J122" s="169">
        <f>BK122</f>
        <v>0</v>
      </c>
      <c r="K122" s="33"/>
      <c r="L122" s="36"/>
      <c r="M122" s="76"/>
      <c r="N122" s="170"/>
      <c r="O122" s="77"/>
      <c r="P122" s="171">
        <f>P123</f>
        <v>0</v>
      </c>
      <c r="Q122" s="77"/>
      <c r="R122" s="171">
        <f>R123</f>
        <v>0.32477884132000001</v>
      </c>
      <c r="S122" s="77"/>
      <c r="T122" s="172">
        <f>T123</f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T122" s="14" t="s">
        <v>71</v>
      </c>
      <c r="AU122" s="14" t="s">
        <v>110</v>
      </c>
      <c r="BK122" s="173">
        <f>BK123</f>
        <v>0</v>
      </c>
    </row>
    <row r="123" spans="1:65" s="12" customFormat="1" ht="25.9" customHeight="1">
      <c r="B123" s="174"/>
      <c r="C123" s="175"/>
      <c r="D123" s="176" t="s">
        <v>71</v>
      </c>
      <c r="E123" s="177" t="s">
        <v>460</v>
      </c>
      <c r="F123" s="177" t="s">
        <v>1195</v>
      </c>
      <c r="G123" s="175"/>
      <c r="H123" s="175"/>
      <c r="I123" s="178"/>
      <c r="J123" s="179">
        <f>BK123</f>
        <v>0</v>
      </c>
      <c r="K123" s="175"/>
      <c r="L123" s="180"/>
      <c r="M123" s="181"/>
      <c r="N123" s="182"/>
      <c r="O123" s="182"/>
      <c r="P123" s="183">
        <f>P124+P130+P152+P182+P210</f>
        <v>0</v>
      </c>
      <c r="Q123" s="182"/>
      <c r="R123" s="183">
        <f>R124+R130+R152+R182+R210</f>
        <v>0.32477884132000001</v>
      </c>
      <c r="S123" s="182"/>
      <c r="T123" s="184">
        <f>T124+T130+T152+T182+T210</f>
        <v>0</v>
      </c>
      <c r="AR123" s="185" t="s">
        <v>157</v>
      </c>
      <c r="AT123" s="186" t="s">
        <v>71</v>
      </c>
      <c r="AU123" s="186" t="s">
        <v>72</v>
      </c>
      <c r="AY123" s="185" t="s">
        <v>150</v>
      </c>
      <c r="BK123" s="187">
        <f>BK124+BK130+BK152+BK182+BK210</f>
        <v>0</v>
      </c>
    </row>
    <row r="124" spans="1:65" s="12" customFormat="1" ht="22.9" customHeight="1">
      <c r="B124" s="174"/>
      <c r="C124" s="175"/>
      <c r="D124" s="176" t="s">
        <v>71</v>
      </c>
      <c r="E124" s="188" t="s">
        <v>512</v>
      </c>
      <c r="F124" s="188" t="s">
        <v>1196</v>
      </c>
      <c r="G124" s="175"/>
      <c r="H124" s="175"/>
      <c r="I124" s="178"/>
      <c r="J124" s="189">
        <f>BK124</f>
        <v>0</v>
      </c>
      <c r="K124" s="175"/>
      <c r="L124" s="180"/>
      <c r="M124" s="181"/>
      <c r="N124" s="182"/>
      <c r="O124" s="182"/>
      <c r="P124" s="183">
        <f>SUM(P125:P129)</f>
        <v>0</v>
      </c>
      <c r="Q124" s="182"/>
      <c r="R124" s="183">
        <f>SUM(R125:R129)</f>
        <v>2.4183130000000001E-3</v>
      </c>
      <c r="S124" s="182"/>
      <c r="T124" s="184">
        <f>SUM(T125:T129)</f>
        <v>0</v>
      </c>
      <c r="AR124" s="185" t="s">
        <v>157</v>
      </c>
      <c r="AT124" s="186" t="s">
        <v>71</v>
      </c>
      <c r="AU124" s="186" t="s">
        <v>80</v>
      </c>
      <c r="AY124" s="185" t="s">
        <v>150</v>
      </c>
      <c r="BK124" s="187">
        <f>SUM(BK125:BK129)</f>
        <v>0</v>
      </c>
    </row>
    <row r="125" spans="1:65" s="2" customFormat="1" ht="24.2" customHeight="1">
      <c r="A125" s="31"/>
      <c r="B125" s="32"/>
      <c r="C125" s="190" t="s">
        <v>160</v>
      </c>
      <c r="D125" s="190" t="s">
        <v>152</v>
      </c>
      <c r="E125" s="191" t="s">
        <v>1197</v>
      </c>
      <c r="F125" s="192" t="s">
        <v>1198</v>
      </c>
      <c r="G125" s="193" t="s">
        <v>370</v>
      </c>
      <c r="H125" s="194">
        <v>24.997</v>
      </c>
      <c r="I125" s="195"/>
      <c r="J125" s="196">
        <f>ROUND(I125*H125,2)</f>
        <v>0</v>
      </c>
      <c r="K125" s="197"/>
      <c r="L125" s="36"/>
      <c r="M125" s="198" t="s">
        <v>1</v>
      </c>
      <c r="N125" s="199" t="s">
        <v>38</v>
      </c>
      <c r="O125" s="69"/>
      <c r="P125" s="200">
        <f>O125*H125</f>
        <v>0</v>
      </c>
      <c r="Q125" s="200">
        <v>9.0000000000000002E-6</v>
      </c>
      <c r="R125" s="200">
        <f>Q125*H125</f>
        <v>2.24973E-4</v>
      </c>
      <c r="S125" s="200">
        <v>0</v>
      </c>
      <c r="T125" s="201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202" t="s">
        <v>180</v>
      </c>
      <c r="AT125" s="202" t="s">
        <v>152</v>
      </c>
      <c r="AU125" s="202" t="s">
        <v>157</v>
      </c>
      <c r="AY125" s="14" t="s">
        <v>150</v>
      </c>
      <c r="BE125" s="203">
        <f>IF(N125="základná",J125,0)</f>
        <v>0</v>
      </c>
      <c r="BF125" s="203">
        <f>IF(N125="znížená",J125,0)</f>
        <v>0</v>
      </c>
      <c r="BG125" s="203">
        <f>IF(N125="zákl. prenesená",J125,0)</f>
        <v>0</v>
      </c>
      <c r="BH125" s="203">
        <f>IF(N125="zníž. prenesená",J125,0)</f>
        <v>0</v>
      </c>
      <c r="BI125" s="203">
        <f>IF(N125="nulová",J125,0)</f>
        <v>0</v>
      </c>
      <c r="BJ125" s="14" t="s">
        <v>157</v>
      </c>
      <c r="BK125" s="203">
        <f>ROUND(I125*H125,2)</f>
        <v>0</v>
      </c>
      <c r="BL125" s="14" t="s">
        <v>180</v>
      </c>
      <c r="BM125" s="202" t="s">
        <v>157</v>
      </c>
    </row>
    <row r="126" spans="1:65" s="2" customFormat="1" ht="33" customHeight="1">
      <c r="A126" s="31"/>
      <c r="B126" s="32"/>
      <c r="C126" s="204" t="s">
        <v>156</v>
      </c>
      <c r="D126" s="204" t="s">
        <v>363</v>
      </c>
      <c r="E126" s="205" t="s">
        <v>1199</v>
      </c>
      <c r="F126" s="206" t="s">
        <v>1200</v>
      </c>
      <c r="G126" s="207" t="s">
        <v>370</v>
      </c>
      <c r="H126" s="208">
        <v>2.5499999999999998</v>
      </c>
      <c r="I126" s="209"/>
      <c r="J126" s="210">
        <f>ROUND(I126*H126,2)</f>
        <v>0</v>
      </c>
      <c r="K126" s="211"/>
      <c r="L126" s="212"/>
      <c r="M126" s="213" t="s">
        <v>1</v>
      </c>
      <c r="N126" s="214" t="s">
        <v>38</v>
      </c>
      <c r="O126" s="69"/>
      <c r="P126" s="200">
        <f>O126*H126</f>
        <v>0</v>
      </c>
      <c r="Q126" s="200">
        <v>1.7000000000000001E-4</v>
      </c>
      <c r="R126" s="200">
        <f>Q126*H126</f>
        <v>4.3350000000000002E-4</v>
      </c>
      <c r="S126" s="200">
        <v>0</v>
      </c>
      <c r="T126" s="201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202" t="s">
        <v>209</v>
      </c>
      <c r="AT126" s="202" t="s">
        <v>363</v>
      </c>
      <c r="AU126" s="202" t="s">
        <v>157</v>
      </c>
      <c r="AY126" s="14" t="s">
        <v>150</v>
      </c>
      <c r="BE126" s="203">
        <f>IF(N126="základná",J126,0)</f>
        <v>0</v>
      </c>
      <c r="BF126" s="203">
        <f>IF(N126="znížená",J126,0)</f>
        <v>0</v>
      </c>
      <c r="BG126" s="203">
        <f>IF(N126="zákl. prenesená",J126,0)</f>
        <v>0</v>
      </c>
      <c r="BH126" s="203">
        <f>IF(N126="zníž. prenesená",J126,0)</f>
        <v>0</v>
      </c>
      <c r="BI126" s="203">
        <f>IF(N126="nulová",J126,0)</f>
        <v>0</v>
      </c>
      <c r="BJ126" s="14" t="s">
        <v>157</v>
      </c>
      <c r="BK126" s="203">
        <f>ROUND(I126*H126,2)</f>
        <v>0</v>
      </c>
      <c r="BL126" s="14" t="s">
        <v>180</v>
      </c>
      <c r="BM126" s="202" t="s">
        <v>156</v>
      </c>
    </row>
    <row r="127" spans="1:65" s="2" customFormat="1" ht="33" customHeight="1">
      <c r="A127" s="31"/>
      <c r="B127" s="32"/>
      <c r="C127" s="204" t="s">
        <v>167</v>
      </c>
      <c r="D127" s="204" t="s">
        <v>363</v>
      </c>
      <c r="E127" s="205" t="s">
        <v>1201</v>
      </c>
      <c r="F127" s="206" t="s">
        <v>1202</v>
      </c>
      <c r="G127" s="207" t="s">
        <v>370</v>
      </c>
      <c r="H127" s="208">
        <v>9</v>
      </c>
      <c r="I127" s="209"/>
      <c r="J127" s="210">
        <f>ROUND(I127*H127,2)</f>
        <v>0</v>
      </c>
      <c r="K127" s="211"/>
      <c r="L127" s="212"/>
      <c r="M127" s="213" t="s">
        <v>1</v>
      </c>
      <c r="N127" s="214" t="s">
        <v>38</v>
      </c>
      <c r="O127" s="69"/>
      <c r="P127" s="200">
        <f>O127*H127</f>
        <v>0</v>
      </c>
      <c r="Q127" s="200">
        <v>4.0000000000000003E-5</v>
      </c>
      <c r="R127" s="200">
        <f>Q127*H127</f>
        <v>3.6000000000000002E-4</v>
      </c>
      <c r="S127" s="200">
        <v>0</v>
      </c>
      <c r="T127" s="201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202" t="s">
        <v>209</v>
      </c>
      <c r="AT127" s="202" t="s">
        <v>363</v>
      </c>
      <c r="AU127" s="202" t="s">
        <v>157</v>
      </c>
      <c r="AY127" s="14" t="s">
        <v>150</v>
      </c>
      <c r="BE127" s="203">
        <f>IF(N127="základná",J127,0)</f>
        <v>0</v>
      </c>
      <c r="BF127" s="203">
        <f>IF(N127="znížená",J127,0)</f>
        <v>0</v>
      </c>
      <c r="BG127" s="203">
        <f>IF(N127="zákl. prenesená",J127,0)</f>
        <v>0</v>
      </c>
      <c r="BH127" s="203">
        <f>IF(N127="zníž. prenesená",J127,0)</f>
        <v>0</v>
      </c>
      <c r="BI127" s="203">
        <f>IF(N127="nulová",J127,0)</f>
        <v>0</v>
      </c>
      <c r="BJ127" s="14" t="s">
        <v>157</v>
      </c>
      <c r="BK127" s="203">
        <f>ROUND(I127*H127,2)</f>
        <v>0</v>
      </c>
      <c r="BL127" s="14" t="s">
        <v>180</v>
      </c>
      <c r="BM127" s="202" t="s">
        <v>163</v>
      </c>
    </row>
    <row r="128" spans="1:65" s="2" customFormat="1" ht="33" customHeight="1">
      <c r="A128" s="31"/>
      <c r="B128" s="32"/>
      <c r="C128" s="204" t="s">
        <v>163</v>
      </c>
      <c r="D128" s="204" t="s">
        <v>363</v>
      </c>
      <c r="E128" s="205" t="s">
        <v>1203</v>
      </c>
      <c r="F128" s="206" t="s">
        <v>1204</v>
      </c>
      <c r="G128" s="207" t="s">
        <v>370</v>
      </c>
      <c r="H128" s="208">
        <v>13.497999999999999</v>
      </c>
      <c r="I128" s="209"/>
      <c r="J128" s="210">
        <f>ROUND(I128*H128,2)</f>
        <v>0</v>
      </c>
      <c r="K128" s="211"/>
      <c r="L128" s="212"/>
      <c r="M128" s="213" t="s">
        <v>1</v>
      </c>
      <c r="N128" s="214" t="s">
        <v>38</v>
      </c>
      <c r="O128" s="69"/>
      <c r="P128" s="200">
        <f>O128*H128</f>
        <v>0</v>
      </c>
      <c r="Q128" s="200">
        <v>8.0000000000000007E-5</v>
      </c>
      <c r="R128" s="200">
        <f>Q128*H128</f>
        <v>1.0798400000000001E-3</v>
      </c>
      <c r="S128" s="200">
        <v>0</v>
      </c>
      <c r="T128" s="201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02" t="s">
        <v>209</v>
      </c>
      <c r="AT128" s="202" t="s">
        <v>363</v>
      </c>
      <c r="AU128" s="202" t="s">
        <v>157</v>
      </c>
      <c r="AY128" s="14" t="s">
        <v>150</v>
      </c>
      <c r="BE128" s="203">
        <f>IF(N128="základná",J128,0)</f>
        <v>0</v>
      </c>
      <c r="BF128" s="203">
        <f>IF(N128="znížená",J128,0)</f>
        <v>0</v>
      </c>
      <c r="BG128" s="203">
        <f>IF(N128="zákl. prenesená",J128,0)</f>
        <v>0</v>
      </c>
      <c r="BH128" s="203">
        <f>IF(N128="zníž. prenesená",J128,0)</f>
        <v>0</v>
      </c>
      <c r="BI128" s="203">
        <f>IF(N128="nulová",J128,0)</f>
        <v>0</v>
      </c>
      <c r="BJ128" s="14" t="s">
        <v>157</v>
      </c>
      <c r="BK128" s="203">
        <f>ROUND(I128*H128,2)</f>
        <v>0</v>
      </c>
      <c r="BL128" s="14" t="s">
        <v>180</v>
      </c>
      <c r="BM128" s="202" t="s">
        <v>166</v>
      </c>
    </row>
    <row r="129" spans="1:65" s="2" customFormat="1" ht="33" customHeight="1">
      <c r="A129" s="31"/>
      <c r="B129" s="32"/>
      <c r="C129" s="204" t="s">
        <v>174</v>
      </c>
      <c r="D129" s="204" t="s">
        <v>363</v>
      </c>
      <c r="E129" s="205" t="s">
        <v>1205</v>
      </c>
      <c r="F129" s="206" t="s">
        <v>1206</v>
      </c>
      <c r="G129" s="207" t="s">
        <v>370</v>
      </c>
      <c r="H129" s="208">
        <v>4</v>
      </c>
      <c r="I129" s="209"/>
      <c r="J129" s="210">
        <f>ROUND(I129*H129,2)</f>
        <v>0</v>
      </c>
      <c r="K129" s="211"/>
      <c r="L129" s="212"/>
      <c r="M129" s="213" t="s">
        <v>1</v>
      </c>
      <c r="N129" s="214" t="s">
        <v>38</v>
      </c>
      <c r="O129" s="69"/>
      <c r="P129" s="200">
        <f>O129*H129</f>
        <v>0</v>
      </c>
      <c r="Q129" s="200">
        <v>8.0000000000000007E-5</v>
      </c>
      <c r="R129" s="200">
        <f>Q129*H129</f>
        <v>3.2000000000000003E-4</v>
      </c>
      <c r="S129" s="200">
        <v>0</v>
      </c>
      <c r="T129" s="201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02" t="s">
        <v>209</v>
      </c>
      <c r="AT129" s="202" t="s">
        <v>363</v>
      </c>
      <c r="AU129" s="202" t="s">
        <v>157</v>
      </c>
      <c r="AY129" s="14" t="s">
        <v>150</v>
      </c>
      <c r="BE129" s="203">
        <f>IF(N129="základná",J129,0)</f>
        <v>0</v>
      </c>
      <c r="BF129" s="203">
        <f>IF(N129="znížená",J129,0)</f>
        <v>0</v>
      </c>
      <c r="BG129" s="203">
        <f>IF(N129="zákl. prenesená",J129,0)</f>
        <v>0</v>
      </c>
      <c r="BH129" s="203">
        <f>IF(N129="zníž. prenesená",J129,0)</f>
        <v>0</v>
      </c>
      <c r="BI129" s="203">
        <f>IF(N129="nulová",J129,0)</f>
        <v>0</v>
      </c>
      <c r="BJ129" s="14" t="s">
        <v>157</v>
      </c>
      <c r="BK129" s="203">
        <f>ROUND(I129*H129,2)</f>
        <v>0</v>
      </c>
      <c r="BL129" s="14" t="s">
        <v>180</v>
      </c>
      <c r="BM129" s="202" t="s">
        <v>170</v>
      </c>
    </row>
    <row r="130" spans="1:65" s="12" customFormat="1" ht="22.9" customHeight="1">
      <c r="B130" s="174"/>
      <c r="C130" s="175"/>
      <c r="D130" s="176" t="s">
        <v>71</v>
      </c>
      <c r="E130" s="188" t="s">
        <v>1207</v>
      </c>
      <c r="F130" s="188" t="s">
        <v>1208</v>
      </c>
      <c r="G130" s="175"/>
      <c r="H130" s="175"/>
      <c r="I130" s="178"/>
      <c r="J130" s="189">
        <f>BK130</f>
        <v>0</v>
      </c>
      <c r="K130" s="175"/>
      <c r="L130" s="180"/>
      <c r="M130" s="181"/>
      <c r="N130" s="182"/>
      <c r="O130" s="182"/>
      <c r="P130" s="183">
        <f>SUM(P131:P151)</f>
        <v>0</v>
      </c>
      <c r="Q130" s="182"/>
      <c r="R130" s="183">
        <f>SUM(R131:R151)</f>
        <v>0.14166229031999997</v>
      </c>
      <c r="S130" s="182"/>
      <c r="T130" s="184">
        <f>SUM(T131:T151)</f>
        <v>0</v>
      </c>
      <c r="AR130" s="185" t="s">
        <v>157</v>
      </c>
      <c r="AT130" s="186" t="s">
        <v>71</v>
      </c>
      <c r="AU130" s="186" t="s">
        <v>80</v>
      </c>
      <c r="AY130" s="185" t="s">
        <v>150</v>
      </c>
      <c r="BK130" s="187">
        <f>SUM(BK131:BK151)</f>
        <v>0</v>
      </c>
    </row>
    <row r="131" spans="1:65" s="2" customFormat="1" ht="16.5" customHeight="1">
      <c r="A131" s="31"/>
      <c r="B131" s="32"/>
      <c r="C131" s="190" t="s">
        <v>170</v>
      </c>
      <c r="D131" s="190" t="s">
        <v>152</v>
      </c>
      <c r="E131" s="191" t="s">
        <v>1209</v>
      </c>
      <c r="F131" s="192" t="s">
        <v>1210</v>
      </c>
      <c r="G131" s="193" t="s">
        <v>239</v>
      </c>
      <c r="H131" s="194">
        <v>2</v>
      </c>
      <c r="I131" s="195"/>
      <c r="J131" s="196">
        <f t="shared" ref="J131:J151" si="0">ROUND(I131*H131,2)</f>
        <v>0</v>
      </c>
      <c r="K131" s="197"/>
      <c r="L131" s="36"/>
      <c r="M131" s="198" t="s">
        <v>1</v>
      </c>
      <c r="N131" s="199" t="s">
        <v>38</v>
      </c>
      <c r="O131" s="69"/>
      <c r="P131" s="200">
        <f t="shared" ref="P131:P151" si="1">O131*H131</f>
        <v>0</v>
      </c>
      <c r="Q131" s="200">
        <v>3.4019999999999998E-4</v>
      </c>
      <c r="R131" s="200">
        <f t="shared" ref="R131:R151" si="2">Q131*H131</f>
        <v>6.8039999999999995E-4</v>
      </c>
      <c r="S131" s="200">
        <v>0</v>
      </c>
      <c r="T131" s="201">
        <f t="shared" ref="T131:T151" si="3"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2" t="s">
        <v>180</v>
      </c>
      <c r="AT131" s="202" t="s">
        <v>152</v>
      </c>
      <c r="AU131" s="202" t="s">
        <v>157</v>
      </c>
      <c r="AY131" s="14" t="s">
        <v>150</v>
      </c>
      <c r="BE131" s="203">
        <f t="shared" ref="BE131:BE151" si="4">IF(N131="základná",J131,0)</f>
        <v>0</v>
      </c>
      <c r="BF131" s="203">
        <f t="shared" ref="BF131:BF151" si="5">IF(N131="znížená",J131,0)</f>
        <v>0</v>
      </c>
      <c r="BG131" s="203">
        <f t="shared" ref="BG131:BG151" si="6">IF(N131="zákl. prenesená",J131,0)</f>
        <v>0</v>
      </c>
      <c r="BH131" s="203">
        <f t="shared" ref="BH131:BH151" si="7">IF(N131="zníž. prenesená",J131,0)</f>
        <v>0</v>
      </c>
      <c r="BI131" s="203">
        <f t="shared" ref="BI131:BI151" si="8">IF(N131="nulová",J131,0)</f>
        <v>0</v>
      </c>
      <c r="BJ131" s="14" t="s">
        <v>157</v>
      </c>
      <c r="BK131" s="203">
        <f t="shared" ref="BK131:BK151" si="9">ROUND(I131*H131,2)</f>
        <v>0</v>
      </c>
      <c r="BL131" s="14" t="s">
        <v>180</v>
      </c>
      <c r="BM131" s="202" t="s">
        <v>173</v>
      </c>
    </row>
    <row r="132" spans="1:65" s="2" customFormat="1" ht="16.5" customHeight="1">
      <c r="A132" s="31"/>
      <c r="B132" s="32"/>
      <c r="C132" s="190" t="s">
        <v>188</v>
      </c>
      <c r="D132" s="190" t="s">
        <v>152</v>
      </c>
      <c r="E132" s="191" t="s">
        <v>1211</v>
      </c>
      <c r="F132" s="192" t="s">
        <v>1212</v>
      </c>
      <c r="G132" s="193" t="s">
        <v>239</v>
      </c>
      <c r="H132" s="194">
        <v>3</v>
      </c>
      <c r="I132" s="195"/>
      <c r="J132" s="196">
        <f t="shared" si="0"/>
        <v>0</v>
      </c>
      <c r="K132" s="197"/>
      <c r="L132" s="36"/>
      <c r="M132" s="198" t="s">
        <v>1</v>
      </c>
      <c r="N132" s="199" t="s">
        <v>38</v>
      </c>
      <c r="O132" s="69"/>
      <c r="P132" s="200">
        <f t="shared" si="1"/>
        <v>0</v>
      </c>
      <c r="Q132" s="200">
        <v>4.9390000000000002E-4</v>
      </c>
      <c r="R132" s="200">
        <f t="shared" si="2"/>
        <v>1.4817000000000001E-3</v>
      </c>
      <c r="S132" s="200">
        <v>0</v>
      </c>
      <c r="T132" s="201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2" t="s">
        <v>180</v>
      </c>
      <c r="AT132" s="202" t="s">
        <v>152</v>
      </c>
      <c r="AU132" s="202" t="s">
        <v>157</v>
      </c>
      <c r="AY132" s="14" t="s">
        <v>150</v>
      </c>
      <c r="BE132" s="203">
        <f t="shared" si="4"/>
        <v>0</v>
      </c>
      <c r="BF132" s="203">
        <f t="shared" si="5"/>
        <v>0</v>
      </c>
      <c r="BG132" s="203">
        <f t="shared" si="6"/>
        <v>0</v>
      </c>
      <c r="BH132" s="203">
        <f t="shared" si="7"/>
        <v>0</v>
      </c>
      <c r="BI132" s="203">
        <f t="shared" si="8"/>
        <v>0</v>
      </c>
      <c r="BJ132" s="14" t="s">
        <v>157</v>
      </c>
      <c r="BK132" s="203">
        <f t="shared" si="9"/>
        <v>0</v>
      </c>
      <c r="BL132" s="14" t="s">
        <v>180</v>
      </c>
      <c r="BM132" s="202" t="s">
        <v>177</v>
      </c>
    </row>
    <row r="133" spans="1:65" s="2" customFormat="1" ht="16.5" customHeight="1">
      <c r="A133" s="31"/>
      <c r="B133" s="32"/>
      <c r="C133" s="190" t="s">
        <v>173</v>
      </c>
      <c r="D133" s="190" t="s">
        <v>152</v>
      </c>
      <c r="E133" s="191" t="s">
        <v>1213</v>
      </c>
      <c r="F133" s="192" t="s">
        <v>1214</v>
      </c>
      <c r="G133" s="193" t="s">
        <v>239</v>
      </c>
      <c r="H133" s="194">
        <v>5</v>
      </c>
      <c r="I133" s="195"/>
      <c r="J133" s="196">
        <f t="shared" si="0"/>
        <v>0</v>
      </c>
      <c r="K133" s="197"/>
      <c r="L133" s="36"/>
      <c r="M133" s="198" t="s">
        <v>1</v>
      </c>
      <c r="N133" s="199" t="s">
        <v>38</v>
      </c>
      <c r="O133" s="69"/>
      <c r="P133" s="200">
        <f t="shared" si="1"/>
        <v>0</v>
      </c>
      <c r="Q133" s="200">
        <v>5.3459999999999998E-4</v>
      </c>
      <c r="R133" s="200">
        <f t="shared" si="2"/>
        <v>2.673E-3</v>
      </c>
      <c r="S133" s="200">
        <v>0</v>
      </c>
      <c r="T133" s="201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2" t="s">
        <v>180</v>
      </c>
      <c r="AT133" s="202" t="s">
        <v>152</v>
      </c>
      <c r="AU133" s="202" t="s">
        <v>157</v>
      </c>
      <c r="AY133" s="14" t="s">
        <v>150</v>
      </c>
      <c r="BE133" s="203">
        <f t="shared" si="4"/>
        <v>0</v>
      </c>
      <c r="BF133" s="203">
        <f t="shared" si="5"/>
        <v>0</v>
      </c>
      <c r="BG133" s="203">
        <f t="shared" si="6"/>
        <v>0</v>
      </c>
      <c r="BH133" s="203">
        <f t="shared" si="7"/>
        <v>0</v>
      </c>
      <c r="BI133" s="203">
        <f t="shared" si="8"/>
        <v>0</v>
      </c>
      <c r="BJ133" s="14" t="s">
        <v>157</v>
      </c>
      <c r="BK133" s="203">
        <f t="shared" si="9"/>
        <v>0</v>
      </c>
      <c r="BL133" s="14" t="s">
        <v>180</v>
      </c>
      <c r="BM133" s="202" t="s">
        <v>180</v>
      </c>
    </row>
    <row r="134" spans="1:65" s="2" customFormat="1" ht="16.5" customHeight="1">
      <c r="A134" s="31"/>
      <c r="B134" s="32"/>
      <c r="C134" s="190" t="s">
        <v>195</v>
      </c>
      <c r="D134" s="190" t="s">
        <v>152</v>
      </c>
      <c r="E134" s="191" t="s">
        <v>1215</v>
      </c>
      <c r="F134" s="192" t="s">
        <v>1216</v>
      </c>
      <c r="G134" s="193" t="s">
        <v>239</v>
      </c>
      <c r="H134" s="194">
        <v>2</v>
      </c>
      <c r="I134" s="195"/>
      <c r="J134" s="196">
        <f t="shared" si="0"/>
        <v>0</v>
      </c>
      <c r="K134" s="197"/>
      <c r="L134" s="36"/>
      <c r="M134" s="198" t="s">
        <v>1</v>
      </c>
      <c r="N134" s="199" t="s">
        <v>38</v>
      </c>
      <c r="O134" s="69"/>
      <c r="P134" s="200">
        <f t="shared" si="1"/>
        <v>0</v>
      </c>
      <c r="Q134" s="200">
        <v>6.3719999999999998E-4</v>
      </c>
      <c r="R134" s="200">
        <f t="shared" si="2"/>
        <v>1.2744E-3</v>
      </c>
      <c r="S134" s="200">
        <v>0</v>
      </c>
      <c r="T134" s="201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2" t="s">
        <v>180</v>
      </c>
      <c r="AT134" s="202" t="s">
        <v>152</v>
      </c>
      <c r="AU134" s="202" t="s">
        <v>157</v>
      </c>
      <c r="AY134" s="14" t="s">
        <v>150</v>
      </c>
      <c r="BE134" s="203">
        <f t="shared" si="4"/>
        <v>0</v>
      </c>
      <c r="BF134" s="203">
        <f t="shared" si="5"/>
        <v>0</v>
      </c>
      <c r="BG134" s="203">
        <f t="shared" si="6"/>
        <v>0</v>
      </c>
      <c r="BH134" s="203">
        <f t="shared" si="7"/>
        <v>0</v>
      </c>
      <c r="BI134" s="203">
        <f t="shared" si="8"/>
        <v>0</v>
      </c>
      <c r="BJ134" s="14" t="s">
        <v>157</v>
      </c>
      <c r="BK134" s="203">
        <f t="shared" si="9"/>
        <v>0</v>
      </c>
      <c r="BL134" s="14" t="s">
        <v>180</v>
      </c>
      <c r="BM134" s="202" t="s">
        <v>184</v>
      </c>
    </row>
    <row r="135" spans="1:65" s="2" customFormat="1" ht="24.2" customHeight="1">
      <c r="A135" s="31"/>
      <c r="B135" s="32"/>
      <c r="C135" s="190" t="s">
        <v>177</v>
      </c>
      <c r="D135" s="190" t="s">
        <v>152</v>
      </c>
      <c r="E135" s="191" t="s">
        <v>1217</v>
      </c>
      <c r="F135" s="192" t="s">
        <v>1218</v>
      </c>
      <c r="G135" s="193" t="s">
        <v>370</v>
      </c>
      <c r="H135" s="194">
        <v>14.5</v>
      </c>
      <c r="I135" s="195"/>
      <c r="J135" s="196">
        <f t="shared" si="0"/>
        <v>0</v>
      </c>
      <c r="K135" s="197"/>
      <c r="L135" s="36"/>
      <c r="M135" s="198" t="s">
        <v>1</v>
      </c>
      <c r="N135" s="199" t="s">
        <v>38</v>
      </c>
      <c r="O135" s="69"/>
      <c r="P135" s="200">
        <f t="shared" si="1"/>
        <v>0</v>
      </c>
      <c r="Q135" s="200">
        <v>6.2777999999999998E-4</v>
      </c>
      <c r="R135" s="200">
        <f t="shared" si="2"/>
        <v>9.1028099999999994E-3</v>
      </c>
      <c r="S135" s="200">
        <v>0</v>
      </c>
      <c r="T135" s="201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02" t="s">
        <v>180</v>
      </c>
      <c r="AT135" s="202" t="s">
        <v>152</v>
      </c>
      <c r="AU135" s="202" t="s">
        <v>157</v>
      </c>
      <c r="AY135" s="14" t="s">
        <v>150</v>
      </c>
      <c r="BE135" s="203">
        <f t="shared" si="4"/>
        <v>0</v>
      </c>
      <c r="BF135" s="203">
        <f t="shared" si="5"/>
        <v>0</v>
      </c>
      <c r="BG135" s="203">
        <f t="shared" si="6"/>
        <v>0</v>
      </c>
      <c r="BH135" s="203">
        <f t="shared" si="7"/>
        <v>0</v>
      </c>
      <c r="BI135" s="203">
        <f t="shared" si="8"/>
        <v>0</v>
      </c>
      <c r="BJ135" s="14" t="s">
        <v>157</v>
      </c>
      <c r="BK135" s="203">
        <f t="shared" si="9"/>
        <v>0</v>
      </c>
      <c r="BL135" s="14" t="s">
        <v>180</v>
      </c>
      <c r="BM135" s="202" t="s">
        <v>7</v>
      </c>
    </row>
    <row r="136" spans="1:65" s="2" customFormat="1" ht="24.2" customHeight="1">
      <c r="A136" s="31"/>
      <c r="B136" s="32"/>
      <c r="C136" s="190" t="s">
        <v>203</v>
      </c>
      <c r="D136" s="190" t="s">
        <v>152</v>
      </c>
      <c r="E136" s="191" t="s">
        <v>1219</v>
      </c>
      <c r="F136" s="192" t="s">
        <v>1220</v>
      </c>
      <c r="G136" s="193" t="s">
        <v>370</v>
      </c>
      <c r="H136" s="194">
        <v>2.5</v>
      </c>
      <c r="I136" s="195"/>
      <c r="J136" s="196">
        <f t="shared" si="0"/>
        <v>0</v>
      </c>
      <c r="K136" s="197"/>
      <c r="L136" s="36"/>
      <c r="M136" s="198" t="s">
        <v>1</v>
      </c>
      <c r="N136" s="199" t="s">
        <v>38</v>
      </c>
      <c r="O136" s="69"/>
      <c r="P136" s="200">
        <f t="shared" si="1"/>
        <v>0</v>
      </c>
      <c r="Q136" s="200">
        <v>1.06404E-3</v>
      </c>
      <c r="R136" s="200">
        <f t="shared" si="2"/>
        <v>2.6601000000000003E-3</v>
      </c>
      <c r="S136" s="200">
        <v>0</v>
      </c>
      <c r="T136" s="201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2" t="s">
        <v>180</v>
      </c>
      <c r="AT136" s="202" t="s">
        <v>152</v>
      </c>
      <c r="AU136" s="202" t="s">
        <v>157</v>
      </c>
      <c r="AY136" s="14" t="s">
        <v>150</v>
      </c>
      <c r="BE136" s="203">
        <f t="shared" si="4"/>
        <v>0</v>
      </c>
      <c r="BF136" s="203">
        <f t="shared" si="5"/>
        <v>0</v>
      </c>
      <c r="BG136" s="203">
        <f t="shared" si="6"/>
        <v>0</v>
      </c>
      <c r="BH136" s="203">
        <f t="shared" si="7"/>
        <v>0</v>
      </c>
      <c r="BI136" s="203">
        <f t="shared" si="8"/>
        <v>0</v>
      </c>
      <c r="BJ136" s="14" t="s">
        <v>157</v>
      </c>
      <c r="BK136" s="203">
        <f t="shared" si="9"/>
        <v>0</v>
      </c>
      <c r="BL136" s="14" t="s">
        <v>180</v>
      </c>
      <c r="BM136" s="202" t="s">
        <v>191</v>
      </c>
    </row>
    <row r="137" spans="1:65" s="2" customFormat="1" ht="24.2" customHeight="1">
      <c r="A137" s="31"/>
      <c r="B137" s="32"/>
      <c r="C137" s="190" t="s">
        <v>180</v>
      </c>
      <c r="D137" s="190" t="s">
        <v>152</v>
      </c>
      <c r="E137" s="191" t="s">
        <v>1221</v>
      </c>
      <c r="F137" s="192" t="s">
        <v>1222</v>
      </c>
      <c r="G137" s="193" t="s">
        <v>370</v>
      </c>
      <c r="H137" s="194">
        <v>24</v>
      </c>
      <c r="I137" s="195"/>
      <c r="J137" s="196">
        <f t="shared" si="0"/>
        <v>0</v>
      </c>
      <c r="K137" s="197"/>
      <c r="L137" s="36"/>
      <c r="M137" s="198" t="s">
        <v>1</v>
      </c>
      <c r="N137" s="199" t="s">
        <v>38</v>
      </c>
      <c r="O137" s="69"/>
      <c r="P137" s="200">
        <f t="shared" si="1"/>
        <v>0</v>
      </c>
      <c r="Q137" s="200">
        <v>1.77728E-3</v>
      </c>
      <c r="R137" s="200">
        <f t="shared" si="2"/>
        <v>4.265472E-2</v>
      </c>
      <c r="S137" s="200">
        <v>0</v>
      </c>
      <c r="T137" s="201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2" t="s">
        <v>180</v>
      </c>
      <c r="AT137" s="202" t="s">
        <v>152</v>
      </c>
      <c r="AU137" s="202" t="s">
        <v>157</v>
      </c>
      <c r="AY137" s="14" t="s">
        <v>150</v>
      </c>
      <c r="BE137" s="203">
        <f t="shared" si="4"/>
        <v>0</v>
      </c>
      <c r="BF137" s="203">
        <f t="shared" si="5"/>
        <v>0</v>
      </c>
      <c r="BG137" s="203">
        <f t="shared" si="6"/>
        <v>0</v>
      </c>
      <c r="BH137" s="203">
        <f t="shared" si="7"/>
        <v>0</v>
      </c>
      <c r="BI137" s="203">
        <f t="shared" si="8"/>
        <v>0</v>
      </c>
      <c r="BJ137" s="14" t="s">
        <v>157</v>
      </c>
      <c r="BK137" s="203">
        <f t="shared" si="9"/>
        <v>0</v>
      </c>
      <c r="BL137" s="14" t="s">
        <v>180</v>
      </c>
      <c r="BM137" s="202" t="s">
        <v>194</v>
      </c>
    </row>
    <row r="138" spans="1:65" s="2" customFormat="1" ht="24.2" customHeight="1">
      <c r="A138" s="31"/>
      <c r="B138" s="32"/>
      <c r="C138" s="190" t="s">
        <v>210</v>
      </c>
      <c r="D138" s="190" t="s">
        <v>152</v>
      </c>
      <c r="E138" s="191" t="s">
        <v>1223</v>
      </c>
      <c r="F138" s="192" t="s">
        <v>1224</v>
      </c>
      <c r="G138" s="193" t="s">
        <v>370</v>
      </c>
      <c r="H138" s="194">
        <v>9.5</v>
      </c>
      <c r="I138" s="195"/>
      <c r="J138" s="196">
        <f t="shared" si="0"/>
        <v>0</v>
      </c>
      <c r="K138" s="197"/>
      <c r="L138" s="36"/>
      <c r="M138" s="198" t="s">
        <v>1</v>
      </c>
      <c r="N138" s="199" t="s">
        <v>38</v>
      </c>
      <c r="O138" s="69"/>
      <c r="P138" s="200">
        <f t="shared" si="1"/>
        <v>0</v>
      </c>
      <c r="Q138" s="200">
        <v>2.6412499999999999E-3</v>
      </c>
      <c r="R138" s="200">
        <f t="shared" si="2"/>
        <v>2.5091875E-2</v>
      </c>
      <c r="S138" s="200">
        <v>0</v>
      </c>
      <c r="T138" s="201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2" t="s">
        <v>180</v>
      </c>
      <c r="AT138" s="202" t="s">
        <v>152</v>
      </c>
      <c r="AU138" s="202" t="s">
        <v>157</v>
      </c>
      <c r="AY138" s="14" t="s">
        <v>150</v>
      </c>
      <c r="BE138" s="203">
        <f t="shared" si="4"/>
        <v>0</v>
      </c>
      <c r="BF138" s="203">
        <f t="shared" si="5"/>
        <v>0</v>
      </c>
      <c r="BG138" s="203">
        <f t="shared" si="6"/>
        <v>0</v>
      </c>
      <c r="BH138" s="203">
        <f t="shared" si="7"/>
        <v>0</v>
      </c>
      <c r="BI138" s="203">
        <f t="shared" si="8"/>
        <v>0</v>
      </c>
      <c r="BJ138" s="14" t="s">
        <v>157</v>
      </c>
      <c r="BK138" s="203">
        <f t="shared" si="9"/>
        <v>0</v>
      </c>
      <c r="BL138" s="14" t="s">
        <v>180</v>
      </c>
      <c r="BM138" s="202" t="s">
        <v>199</v>
      </c>
    </row>
    <row r="139" spans="1:65" s="2" customFormat="1" ht="24.2" customHeight="1">
      <c r="A139" s="31"/>
      <c r="B139" s="32"/>
      <c r="C139" s="190" t="s">
        <v>7</v>
      </c>
      <c r="D139" s="190" t="s">
        <v>152</v>
      </c>
      <c r="E139" s="191" t="s">
        <v>1225</v>
      </c>
      <c r="F139" s="192" t="s">
        <v>1226</v>
      </c>
      <c r="G139" s="193" t="s">
        <v>370</v>
      </c>
      <c r="H139" s="194">
        <v>22</v>
      </c>
      <c r="I139" s="195"/>
      <c r="J139" s="196">
        <f t="shared" si="0"/>
        <v>0</v>
      </c>
      <c r="K139" s="197"/>
      <c r="L139" s="36"/>
      <c r="M139" s="198" t="s">
        <v>1</v>
      </c>
      <c r="N139" s="199" t="s">
        <v>38</v>
      </c>
      <c r="O139" s="69"/>
      <c r="P139" s="200">
        <f t="shared" si="1"/>
        <v>0</v>
      </c>
      <c r="Q139" s="200">
        <v>1.6394999999999999E-3</v>
      </c>
      <c r="R139" s="200">
        <f t="shared" si="2"/>
        <v>3.6068999999999997E-2</v>
      </c>
      <c r="S139" s="200">
        <v>0</v>
      </c>
      <c r="T139" s="201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2" t="s">
        <v>180</v>
      </c>
      <c r="AT139" s="202" t="s">
        <v>152</v>
      </c>
      <c r="AU139" s="202" t="s">
        <v>157</v>
      </c>
      <c r="AY139" s="14" t="s">
        <v>150</v>
      </c>
      <c r="BE139" s="203">
        <f t="shared" si="4"/>
        <v>0</v>
      </c>
      <c r="BF139" s="203">
        <f t="shared" si="5"/>
        <v>0</v>
      </c>
      <c r="BG139" s="203">
        <f t="shared" si="6"/>
        <v>0</v>
      </c>
      <c r="BH139" s="203">
        <f t="shared" si="7"/>
        <v>0</v>
      </c>
      <c r="BI139" s="203">
        <f t="shared" si="8"/>
        <v>0</v>
      </c>
      <c r="BJ139" s="14" t="s">
        <v>157</v>
      </c>
      <c r="BK139" s="203">
        <f t="shared" si="9"/>
        <v>0</v>
      </c>
      <c r="BL139" s="14" t="s">
        <v>180</v>
      </c>
      <c r="BM139" s="202" t="s">
        <v>202</v>
      </c>
    </row>
    <row r="140" spans="1:65" s="2" customFormat="1" ht="24.2" customHeight="1">
      <c r="A140" s="31"/>
      <c r="B140" s="32"/>
      <c r="C140" s="190" t="s">
        <v>225</v>
      </c>
      <c r="D140" s="190" t="s">
        <v>152</v>
      </c>
      <c r="E140" s="191" t="s">
        <v>1227</v>
      </c>
      <c r="F140" s="192" t="s">
        <v>1228</v>
      </c>
      <c r="G140" s="193" t="s">
        <v>370</v>
      </c>
      <c r="H140" s="194">
        <v>1.2</v>
      </c>
      <c r="I140" s="195"/>
      <c r="J140" s="196">
        <f t="shared" si="0"/>
        <v>0</v>
      </c>
      <c r="K140" s="197"/>
      <c r="L140" s="36"/>
      <c r="M140" s="198" t="s">
        <v>1</v>
      </c>
      <c r="N140" s="199" t="s">
        <v>38</v>
      </c>
      <c r="O140" s="69"/>
      <c r="P140" s="200">
        <f t="shared" si="1"/>
        <v>0</v>
      </c>
      <c r="Q140" s="200">
        <v>4.7462760000000002E-4</v>
      </c>
      <c r="R140" s="200">
        <f t="shared" si="2"/>
        <v>5.6955312000000005E-4</v>
      </c>
      <c r="S140" s="200">
        <v>0</v>
      </c>
      <c r="T140" s="201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2" t="s">
        <v>180</v>
      </c>
      <c r="AT140" s="202" t="s">
        <v>152</v>
      </c>
      <c r="AU140" s="202" t="s">
        <v>157</v>
      </c>
      <c r="AY140" s="14" t="s">
        <v>150</v>
      </c>
      <c r="BE140" s="203">
        <f t="shared" si="4"/>
        <v>0</v>
      </c>
      <c r="BF140" s="203">
        <f t="shared" si="5"/>
        <v>0</v>
      </c>
      <c r="BG140" s="203">
        <f t="shared" si="6"/>
        <v>0</v>
      </c>
      <c r="BH140" s="203">
        <f t="shared" si="7"/>
        <v>0</v>
      </c>
      <c r="BI140" s="203">
        <f t="shared" si="8"/>
        <v>0</v>
      </c>
      <c r="BJ140" s="14" t="s">
        <v>157</v>
      </c>
      <c r="BK140" s="203">
        <f t="shared" si="9"/>
        <v>0</v>
      </c>
      <c r="BL140" s="14" t="s">
        <v>180</v>
      </c>
      <c r="BM140" s="202" t="s">
        <v>206</v>
      </c>
    </row>
    <row r="141" spans="1:65" s="2" customFormat="1" ht="24.2" customHeight="1">
      <c r="A141" s="31"/>
      <c r="B141" s="32"/>
      <c r="C141" s="190" t="s">
        <v>191</v>
      </c>
      <c r="D141" s="190" t="s">
        <v>152</v>
      </c>
      <c r="E141" s="191" t="s">
        <v>1229</v>
      </c>
      <c r="F141" s="192" t="s">
        <v>1230</v>
      </c>
      <c r="G141" s="193" t="s">
        <v>370</v>
      </c>
      <c r="H141" s="194">
        <v>7.5</v>
      </c>
      <c r="I141" s="195"/>
      <c r="J141" s="196">
        <f t="shared" si="0"/>
        <v>0</v>
      </c>
      <c r="K141" s="197"/>
      <c r="L141" s="36"/>
      <c r="M141" s="198" t="s">
        <v>1</v>
      </c>
      <c r="N141" s="199" t="s">
        <v>38</v>
      </c>
      <c r="O141" s="69"/>
      <c r="P141" s="200">
        <f t="shared" si="1"/>
        <v>0</v>
      </c>
      <c r="Q141" s="200">
        <v>6.3928759999999998E-4</v>
      </c>
      <c r="R141" s="200">
        <f t="shared" si="2"/>
        <v>4.7946569999999999E-3</v>
      </c>
      <c r="S141" s="200">
        <v>0</v>
      </c>
      <c r="T141" s="201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2" t="s">
        <v>180</v>
      </c>
      <c r="AT141" s="202" t="s">
        <v>152</v>
      </c>
      <c r="AU141" s="202" t="s">
        <v>157</v>
      </c>
      <c r="AY141" s="14" t="s">
        <v>150</v>
      </c>
      <c r="BE141" s="203">
        <f t="shared" si="4"/>
        <v>0</v>
      </c>
      <c r="BF141" s="203">
        <f t="shared" si="5"/>
        <v>0</v>
      </c>
      <c r="BG141" s="203">
        <f t="shared" si="6"/>
        <v>0</v>
      </c>
      <c r="BH141" s="203">
        <f t="shared" si="7"/>
        <v>0</v>
      </c>
      <c r="BI141" s="203">
        <f t="shared" si="8"/>
        <v>0</v>
      </c>
      <c r="BJ141" s="14" t="s">
        <v>157</v>
      </c>
      <c r="BK141" s="203">
        <f t="shared" si="9"/>
        <v>0</v>
      </c>
      <c r="BL141" s="14" t="s">
        <v>180</v>
      </c>
      <c r="BM141" s="202" t="s">
        <v>209</v>
      </c>
    </row>
    <row r="142" spans="1:65" s="2" customFormat="1" ht="24.2" customHeight="1">
      <c r="A142" s="31"/>
      <c r="B142" s="32"/>
      <c r="C142" s="190" t="s">
        <v>233</v>
      </c>
      <c r="D142" s="190" t="s">
        <v>152</v>
      </c>
      <c r="E142" s="191" t="s">
        <v>1231</v>
      </c>
      <c r="F142" s="192" t="s">
        <v>1232</v>
      </c>
      <c r="G142" s="193" t="s">
        <v>370</v>
      </c>
      <c r="H142" s="194">
        <v>14.5</v>
      </c>
      <c r="I142" s="195"/>
      <c r="J142" s="196">
        <f t="shared" si="0"/>
        <v>0</v>
      </c>
      <c r="K142" s="197"/>
      <c r="L142" s="36"/>
      <c r="M142" s="198" t="s">
        <v>1</v>
      </c>
      <c r="N142" s="199" t="s">
        <v>38</v>
      </c>
      <c r="O142" s="69"/>
      <c r="P142" s="200">
        <f t="shared" si="1"/>
        <v>0</v>
      </c>
      <c r="Q142" s="200">
        <v>7.6517760000000001E-4</v>
      </c>
      <c r="R142" s="200">
        <f t="shared" si="2"/>
        <v>1.10950752E-2</v>
      </c>
      <c r="S142" s="200">
        <v>0</v>
      </c>
      <c r="T142" s="201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2" t="s">
        <v>180</v>
      </c>
      <c r="AT142" s="202" t="s">
        <v>152</v>
      </c>
      <c r="AU142" s="202" t="s">
        <v>157</v>
      </c>
      <c r="AY142" s="14" t="s">
        <v>150</v>
      </c>
      <c r="BE142" s="203">
        <f t="shared" si="4"/>
        <v>0</v>
      </c>
      <c r="BF142" s="203">
        <f t="shared" si="5"/>
        <v>0</v>
      </c>
      <c r="BG142" s="203">
        <f t="shared" si="6"/>
        <v>0</v>
      </c>
      <c r="BH142" s="203">
        <f t="shared" si="7"/>
        <v>0</v>
      </c>
      <c r="BI142" s="203">
        <f t="shared" si="8"/>
        <v>0</v>
      </c>
      <c r="BJ142" s="14" t="s">
        <v>157</v>
      </c>
      <c r="BK142" s="203">
        <f t="shared" si="9"/>
        <v>0</v>
      </c>
      <c r="BL142" s="14" t="s">
        <v>180</v>
      </c>
      <c r="BM142" s="202" t="s">
        <v>213</v>
      </c>
    </row>
    <row r="143" spans="1:65" s="2" customFormat="1" ht="24.2" customHeight="1">
      <c r="A143" s="31"/>
      <c r="B143" s="32"/>
      <c r="C143" s="190" t="s">
        <v>194</v>
      </c>
      <c r="D143" s="190" t="s">
        <v>152</v>
      </c>
      <c r="E143" s="191" t="s">
        <v>1233</v>
      </c>
      <c r="F143" s="192" t="s">
        <v>1234</v>
      </c>
      <c r="G143" s="193" t="s">
        <v>239</v>
      </c>
      <c r="H143" s="194">
        <v>2</v>
      </c>
      <c r="I143" s="195"/>
      <c r="J143" s="196">
        <f t="shared" si="0"/>
        <v>0</v>
      </c>
      <c r="K143" s="197"/>
      <c r="L143" s="36"/>
      <c r="M143" s="198" t="s">
        <v>1</v>
      </c>
      <c r="N143" s="199" t="s">
        <v>38</v>
      </c>
      <c r="O143" s="69"/>
      <c r="P143" s="200">
        <f t="shared" si="1"/>
        <v>0</v>
      </c>
      <c r="Q143" s="200">
        <v>0</v>
      </c>
      <c r="R143" s="200">
        <f t="shared" si="2"/>
        <v>0</v>
      </c>
      <c r="S143" s="200">
        <v>0</v>
      </c>
      <c r="T143" s="201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2" t="s">
        <v>180</v>
      </c>
      <c r="AT143" s="202" t="s">
        <v>152</v>
      </c>
      <c r="AU143" s="202" t="s">
        <v>157</v>
      </c>
      <c r="AY143" s="14" t="s">
        <v>150</v>
      </c>
      <c r="BE143" s="203">
        <f t="shared" si="4"/>
        <v>0</v>
      </c>
      <c r="BF143" s="203">
        <f t="shared" si="5"/>
        <v>0</v>
      </c>
      <c r="BG143" s="203">
        <f t="shared" si="6"/>
        <v>0</v>
      </c>
      <c r="BH143" s="203">
        <f t="shared" si="7"/>
        <v>0</v>
      </c>
      <c r="BI143" s="203">
        <f t="shared" si="8"/>
        <v>0</v>
      </c>
      <c r="BJ143" s="14" t="s">
        <v>157</v>
      </c>
      <c r="BK143" s="203">
        <f t="shared" si="9"/>
        <v>0</v>
      </c>
      <c r="BL143" s="14" t="s">
        <v>180</v>
      </c>
      <c r="BM143" s="202" t="s">
        <v>217</v>
      </c>
    </row>
    <row r="144" spans="1:65" s="2" customFormat="1" ht="24.2" customHeight="1">
      <c r="A144" s="31"/>
      <c r="B144" s="32"/>
      <c r="C144" s="190" t="s">
        <v>241</v>
      </c>
      <c r="D144" s="190" t="s">
        <v>152</v>
      </c>
      <c r="E144" s="191" t="s">
        <v>1235</v>
      </c>
      <c r="F144" s="192" t="s">
        <v>1236</v>
      </c>
      <c r="G144" s="193" t="s">
        <v>239</v>
      </c>
      <c r="H144" s="194">
        <v>1</v>
      </c>
      <c r="I144" s="195"/>
      <c r="J144" s="196">
        <f t="shared" si="0"/>
        <v>0</v>
      </c>
      <c r="K144" s="197"/>
      <c r="L144" s="36"/>
      <c r="M144" s="198" t="s">
        <v>1</v>
      </c>
      <c r="N144" s="199" t="s">
        <v>38</v>
      </c>
      <c r="O144" s="69"/>
      <c r="P144" s="200">
        <f t="shared" si="1"/>
        <v>0</v>
      </c>
      <c r="Q144" s="200">
        <v>0</v>
      </c>
      <c r="R144" s="200">
        <f t="shared" si="2"/>
        <v>0</v>
      </c>
      <c r="S144" s="200">
        <v>0</v>
      </c>
      <c r="T144" s="201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2" t="s">
        <v>180</v>
      </c>
      <c r="AT144" s="202" t="s">
        <v>152</v>
      </c>
      <c r="AU144" s="202" t="s">
        <v>157</v>
      </c>
      <c r="AY144" s="14" t="s">
        <v>150</v>
      </c>
      <c r="BE144" s="203">
        <f t="shared" si="4"/>
        <v>0</v>
      </c>
      <c r="BF144" s="203">
        <f t="shared" si="5"/>
        <v>0</v>
      </c>
      <c r="BG144" s="203">
        <f t="shared" si="6"/>
        <v>0</v>
      </c>
      <c r="BH144" s="203">
        <f t="shared" si="7"/>
        <v>0</v>
      </c>
      <c r="BI144" s="203">
        <f t="shared" si="8"/>
        <v>0</v>
      </c>
      <c r="BJ144" s="14" t="s">
        <v>157</v>
      </c>
      <c r="BK144" s="203">
        <f t="shared" si="9"/>
        <v>0</v>
      </c>
      <c r="BL144" s="14" t="s">
        <v>180</v>
      </c>
      <c r="BM144" s="202" t="s">
        <v>221</v>
      </c>
    </row>
    <row r="145" spans="1:65" s="2" customFormat="1" ht="24.2" customHeight="1">
      <c r="A145" s="31"/>
      <c r="B145" s="32"/>
      <c r="C145" s="190" t="s">
        <v>199</v>
      </c>
      <c r="D145" s="190" t="s">
        <v>152</v>
      </c>
      <c r="E145" s="191" t="s">
        <v>1237</v>
      </c>
      <c r="F145" s="192" t="s">
        <v>1238</v>
      </c>
      <c r="G145" s="193" t="s">
        <v>239</v>
      </c>
      <c r="H145" s="194">
        <v>2</v>
      </c>
      <c r="I145" s="195"/>
      <c r="J145" s="196">
        <f t="shared" si="0"/>
        <v>0</v>
      </c>
      <c r="K145" s="197"/>
      <c r="L145" s="36"/>
      <c r="M145" s="198" t="s">
        <v>1</v>
      </c>
      <c r="N145" s="199" t="s">
        <v>38</v>
      </c>
      <c r="O145" s="69"/>
      <c r="P145" s="200">
        <f t="shared" si="1"/>
        <v>0</v>
      </c>
      <c r="Q145" s="200">
        <v>0</v>
      </c>
      <c r="R145" s="200">
        <f t="shared" si="2"/>
        <v>0</v>
      </c>
      <c r="S145" s="200">
        <v>0</v>
      </c>
      <c r="T145" s="201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2" t="s">
        <v>180</v>
      </c>
      <c r="AT145" s="202" t="s">
        <v>152</v>
      </c>
      <c r="AU145" s="202" t="s">
        <v>157</v>
      </c>
      <c r="AY145" s="14" t="s">
        <v>150</v>
      </c>
      <c r="BE145" s="203">
        <f t="shared" si="4"/>
        <v>0</v>
      </c>
      <c r="BF145" s="203">
        <f t="shared" si="5"/>
        <v>0</v>
      </c>
      <c r="BG145" s="203">
        <f t="shared" si="6"/>
        <v>0</v>
      </c>
      <c r="BH145" s="203">
        <f t="shared" si="7"/>
        <v>0</v>
      </c>
      <c r="BI145" s="203">
        <f t="shared" si="8"/>
        <v>0</v>
      </c>
      <c r="BJ145" s="14" t="s">
        <v>157</v>
      </c>
      <c r="BK145" s="203">
        <f t="shared" si="9"/>
        <v>0</v>
      </c>
      <c r="BL145" s="14" t="s">
        <v>180</v>
      </c>
      <c r="BM145" s="202" t="s">
        <v>224</v>
      </c>
    </row>
    <row r="146" spans="1:65" s="2" customFormat="1" ht="24.2" customHeight="1">
      <c r="A146" s="31"/>
      <c r="B146" s="32"/>
      <c r="C146" s="190" t="s">
        <v>248</v>
      </c>
      <c r="D146" s="190" t="s">
        <v>152</v>
      </c>
      <c r="E146" s="191" t="s">
        <v>1239</v>
      </c>
      <c r="F146" s="192" t="s">
        <v>1240</v>
      </c>
      <c r="G146" s="193" t="s">
        <v>239</v>
      </c>
      <c r="H146" s="194">
        <v>2</v>
      </c>
      <c r="I146" s="195"/>
      <c r="J146" s="196">
        <f t="shared" si="0"/>
        <v>0</v>
      </c>
      <c r="K146" s="197"/>
      <c r="L146" s="36"/>
      <c r="M146" s="198" t="s">
        <v>1</v>
      </c>
      <c r="N146" s="199" t="s">
        <v>38</v>
      </c>
      <c r="O146" s="69"/>
      <c r="P146" s="200">
        <f t="shared" si="1"/>
        <v>0</v>
      </c>
      <c r="Q146" s="200">
        <v>0</v>
      </c>
      <c r="R146" s="200">
        <f t="shared" si="2"/>
        <v>0</v>
      </c>
      <c r="S146" s="200">
        <v>0</v>
      </c>
      <c r="T146" s="201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2" t="s">
        <v>180</v>
      </c>
      <c r="AT146" s="202" t="s">
        <v>152</v>
      </c>
      <c r="AU146" s="202" t="s">
        <v>157</v>
      </c>
      <c r="AY146" s="14" t="s">
        <v>150</v>
      </c>
      <c r="BE146" s="203">
        <f t="shared" si="4"/>
        <v>0</v>
      </c>
      <c r="BF146" s="203">
        <f t="shared" si="5"/>
        <v>0</v>
      </c>
      <c r="BG146" s="203">
        <f t="shared" si="6"/>
        <v>0</v>
      </c>
      <c r="BH146" s="203">
        <f t="shared" si="7"/>
        <v>0</v>
      </c>
      <c r="BI146" s="203">
        <f t="shared" si="8"/>
        <v>0</v>
      </c>
      <c r="BJ146" s="14" t="s">
        <v>157</v>
      </c>
      <c r="BK146" s="203">
        <f t="shared" si="9"/>
        <v>0</v>
      </c>
      <c r="BL146" s="14" t="s">
        <v>180</v>
      </c>
      <c r="BM146" s="202" t="s">
        <v>228</v>
      </c>
    </row>
    <row r="147" spans="1:65" s="2" customFormat="1" ht="16.5" customHeight="1">
      <c r="A147" s="31"/>
      <c r="B147" s="32"/>
      <c r="C147" s="190" t="s">
        <v>206</v>
      </c>
      <c r="D147" s="190" t="s">
        <v>152</v>
      </c>
      <c r="E147" s="191" t="s">
        <v>1241</v>
      </c>
      <c r="F147" s="192" t="s">
        <v>1242</v>
      </c>
      <c r="G147" s="193" t="s">
        <v>239</v>
      </c>
      <c r="H147" s="194">
        <v>1</v>
      </c>
      <c r="I147" s="195"/>
      <c r="J147" s="196">
        <f t="shared" si="0"/>
        <v>0</v>
      </c>
      <c r="K147" s="197"/>
      <c r="L147" s="36"/>
      <c r="M147" s="198" t="s">
        <v>1</v>
      </c>
      <c r="N147" s="199" t="s">
        <v>38</v>
      </c>
      <c r="O147" s="69"/>
      <c r="P147" s="200">
        <f t="shared" si="1"/>
        <v>0</v>
      </c>
      <c r="Q147" s="200">
        <v>3.2400000000000001E-4</v>
      </c>
      <c r="R147" s="200">
        <f t="shared" si="2"/>
        <v>3.2400000000000001E-4</v>
      </c>
      <c r="S147" s="200">
        <v>0</v>
      </c>
      <c r="T147" s="201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2" t="s">
        <v>180</v>
      </c>
      <c r="AT147" s="202" t="s">
        <v>152</v>
      </c>
      <c r="AU147" s="202" t="s">
        <v>157</v>
      </c>
      <c r="AY147" s="14" t="s">
        <v>150</v>
      </c>
      <c r="BE147" s="203">
        <f t="shared" si="4"/>
        <v>0</v>
      </c>
      <c r="BF147" s="203">
        <f t="shared" si="5"/>
        <v>0</v>
      </c>
      <c r="BG147" s="203">
        <f t="shared" si="6"/>
        <v>0</v>
      </c>
      <c r="BH147" s="203">
        <f t="shared" si="7"/>
        <v>0</v>
      </c>
      <c r="BI147" s="203">
        <f t="shared" si="8"/>
        <v>0</v>
      </c>
      <c r="BJ147" s="14" t="s">
        <v>157</v>
      </c>
      <c r="BK147" s="203">
        <f t="shared" si="9"/>
        <v>0</v>
      </c>
      <c r="BL147" s="14" t="s">
        <v>180</v>
      </c>
      <c r="BM147" s="202" t="s">
        <v>231</v>
      </c>
    </row>
    <row r="148" spans="1:65" s="2" customFormat="1" ht="21.75" customHeight="1">
      <c r="A148" s="31"/>
      <c r="B148" s="32"/>
      <c r="C148" s="190" t="s">
        <v>263</v>
      </c>
      <c r="D148" s="190" t="s">
        <v>152</v>
      </c>
      <c r="E148" s="191" t="s">
        <v>1243</v>
      </c>
      <c r="F148" s="192" t="s">
        <v>1244</v>
      </c>
      <c r="G148" s="193" t="s">
        <v>239</v>
      </c>
      <c r="H148" s="194">
        <v>2</v>
      </c>
      <c r="I148" s="195"/>
      <c r="J148" s="196">
        <f t="shared" si="0"/>
        <v>0</v>
      </c>
      <c r="K148" s="197"/>
      <c r="L148" s="36"/>
      <c r="M148" s="198" t="s">
        <v>1</v>
      </c>
      <c r="N148" s="199" t="s">
        <v>38</v>
      </c>
      <c r="O148" s="69"/>
      <c r="P148" s="200">
        <f t="shared" si="1"/>
        <v>0</v>
      </c>
      <c r="Q148" s="200">
        <v>6.355E-4</v>
      </c>
      <c r="R148" s="200">
        <f t="shared" si="2"/>
        <v>1.271E-3</v>
      </c>
      <c r="S148" s="200">
        <v>0</v>
      </c>
      <c r="T148" s="201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2" t="s">
        <v>180</v>
      </c>
      <c r="AT148" s="202" t="s">
        <v>152</v>
      </c>
      <c r="AU148" s="202" t="s">
        <v>157</v>
      </c>
      <c r="AY148" s="14" t="s">
        <v>150</v>
      </c>
      <c r="BE148" s="203">
        <f t="shared" si="4"/>
        <v>0</v>
      </c>
      <c r="BF148" s="203">
        <f t="shared" si="5"/>
        <v>0</v>
      </c>
      <c r="BG148" s="203">
        <f t="shared" si="6"/>
        <v>0</v>
      </c>
      <c r="BH148" s="203">
        <f t="shared" si="7"/>
        <v>0</v>
      </c>
      <c r="BI148" s="203">
        <f t="shared" si="8"/>
        <v>0</v>
      </c>
      <c r="BJ148" s="14" t="s">
        <v>157</v>
      </c>
      <c r="BK148" s="203">
        <f t="shared" si="9"/>
        <v>0</v>
      </c>
      <c r="BL148" s="14" t="s">
        <v>180</v>
      </c>
      <c r="BM148" s="202" t="s">
        <v>236</v>
      </c>
    </row>
    <row r="149" spans="1:65" s="2" customFormat="1" ht="24.2" customHeight="1">
      <c r="A149" s="31"/>
      <c r="B149" s="32"/>
      <c r="C149" s="190" t="s">
        <v>209</v>
      </c>
      <c r="D149" s="190" t="s">
        <v>152</v>
      </c>
      <c r="E149" s="191" t="s">
        <v>1245</v>
      </c>
      <c r="F149" s="192" t="s">
        <v>1246</v>
      </c>
      <c r="G149" s="193" t="s">
        <v>370</v>
      </c>
      <c r="H149" s="194">
        <v>54.5</v>
      </c>
      <c r="I149" s="195"/>
      <c r="J149" s="196">
        <f t="shared" si="0"/>
        <v>0</v>
      </c>
      <c r="K149" s="197"/>
      <c r="L149" s="36"/>
      <c r="M149" s="198" t="s">
        <v>1</v>
      </c>
      <c r="N149" s="199" t="s">
        <v>38</v>
      </c>
      <c r="O149" s="69"/>
      <c r="P149" s="200">
        <f t="shared" si="1"/>
        <v>0</v>
      </c>
      <c r="Q149" s="200">
        <v>0</v>
      </c>
      <c r="R149" s="200">
        <f t="shared" si="2"/>
        <v>0</v>
      </c>
      <c r="S149" s="200">
        <v>0</v>
      </c>
      <c r="T149" s="201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2" t="s">
        <v>180</v>
      </c>
      <c r="AT149" s="202" t="s">
        <v>152</v>
      </c>
      <c r="AU149" s="202" t="s">
        <v>157</v>
      </c>
      <c r="AY149" s="14" t="s">
        <v>150</v>
      </c>
      <c r="BE149" s="203">
        <f t="shared" si="4"/>
        <v>0</v>
      </c>
      <c r="BF149" s="203">
        <f t="shared" si="5"/>
        <v>0</v>
      </c>
      <c r="BG149" s="203">
        <f t="shared" si="6"/>
        <v>0</v>
      </c>
      <c r="BH149" s="203">
        <f t="shared" si="7"/>
        <v>0</v>
      </c>
      <c r="BI149" s="203">
        <f t="shared" si="8"/>
        <v>0</v>
      </c>
      <c r="BJ149" s="14" t="s">
        <v>157</v>
      </c>
      <c r="BK149" s="203">
        <f t="shared" si="9"/>
        <v>0</v>
      </c>
      <c r="BL149" s="14" t="s">
        <v>180</v>
      </c>
      <c r="BM149" s="202" t="s">
        <v>240</v>
      </c>
    </row>
    <row r="150" spans="1:65" s="2" customFormat="1" ht="24.2" customHeight="1">
      <c r="A150" s="31"/>
      <c r="B150" s="32"/>
      <c r="C150" s="190" t="s">
        <v>270</v>
      </c>
      <c r="D150" s="190" t="s">
        <v>152</v>
      </c>
      <c r="E150" s="191" t="s">
        <v>1247</v>
      </c>
      <c r="F150" s="192" t="s">
        <v>1248</v>
      </c>
      <c r="G150" s="193" t="s">
        <v>216</v>
      </c>
      <c r="H150" s="194">
        <v>1.169</v>
      </c>
      <c r="I150" s="195"/>
      <c r="J150" s="196">
        <f t="shared" si="0"/>
        <v>0</v>
      </c>
      <c r="K150" s="197"/>
      <c r="L150" s="36"/>
      <c r="M150" s="198" t="s">
        <v>1</v>
      </c>
      <c r="N150" s="199" t="s">
        <v>38</v>
      </c>
      <c r="O150" s="69"/>
      <c r="P150" s="200">
        <f t="shared" si="1"/>
        <v>0</v>
      </c>
      <c r="Q150" s="200">
        <v>0</v>
      </c>
      <c r="R150" s="200">
        <f t="shared" si="2"/>
        <v>0</v>
      </c>
      <c r="S150" s="200">
        <v>0</v>
      </c>
      <c r="T150" s="201">
        <f t="shared" si="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2" t="s">
        <v>180</v>
      </c>
      <c r="AT150" s="202" t="s">
        <v>152</v>
      </c>
      <c r="AU150" s="202" t="s">
        <v>157</v>
      </c>
      <c r="AY150" s="14" t="s">
        <v>150</v>
      </c>
      <c r="BE150" s="203">
        <f t="shared" si="4"/>
        <v>0</v>
      </c>
      <c r="BF150" s="203">
        <f t="shared" si="5"/>
        <v>0</v>
      </c>
      <c r="BG150" s="203">
        <f t="shared" si="6"/>
        <v>0</v>
      </c>
      <c r="BH150" s="203">
        <f t="shared" si="7"/>
        <v>0</v>
      </c>
      <c r="BI150" s="203">
        <f t="shared" si="8"/>
        <v>0</v>
      </c>
      <c r="BJ150" s="14" t="s">
        <v>157</v>
      </c>
      <c r="BK150" s="203">
        <f t="shared" si="9"/>
        <v>0</v>
      </c>
      <c r="BL150" s="14" t="s">
        <v>180</v>
      </c>
      <c r="BM150" s="202" t="s">
        <v>244</v>
      </c>
    </row>
    <row r="151" spans="1:65" s="2" customFormat="1" ht="24.2" customHeight="1">
      <c r="A151" s="31"/>
      <c r="B151" s="32"/>
      <c r="C151" s="204" t="s">
        <v>278</v>
      </c>
      <c r="D151" s="204" t="s">
        <v>363</v>
      </c>
      <c r="E151" s="205" t="s">
        <v>1249</v>
      </c>
      <c r="F151" s="206" t="s">
        <v>1250</v>
      </c>
      <c r="G151" s="207" t="s">
        <v>239</v>
      </c>
      <c r="H151" s="208">
        <v>6</v>
      </c>
      <c r="I151" s="209"/>
      <c r="J151" s="210">
        <f t="shared" si="0"/>
        <v>0</v>
      </c>
      <c r="K151" s="211"/>
      <c r="L151" s="212"/>
      <c r="M151" s="213" t="s">
        <v>1</v>
      </c>
      <c r="N151" s="214" t="s">
        <v>38</v>
      </c>
      <c r="O151" s="69"/>
      <c r="P151" s="200">
        <f t="shared" si="1"/>
        <v>0</v>
      </c>
      <c r="Q151" s="200">
        <v>3.2000000000000003E-4</v>
      </c>
      <c r="R151" s="200">
        <f t="shared" si="2"/>
        <v>1.9200000000000003E-3</v>
      </c>
      <c r="S151" s="200">
        <v>0</v>
      </c>
      <c r="T151" s="201">
        <f t="shared" si="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2" t="s">
        <v>209</v>
      </c>
      <c r="AT151" s="202" t="s">
        <v>363</v>
      </c>
      <c r="AU151" s="202" t="s">
        <v>157</v>
      </c>
      <c r="AY151" s="14" t="s">
        <v>150</v>
      </c>
      <c r="BE151" s="203">
        <f t="shared" si="4"/>
        <v>0</v>
      </c>
      <c r="BF151" s="203">
        <f t="shared" si="5"/>
        <v>0</v>
      </c>
      <c r="BG151" s="203">
        <f t="shared" si="6"/>
        <v>0</v>
      </c>
      <c r="BH151" s="203">
        <f t="shared" si="7"/>
        <v>0</v>
      </c>
      <c r="BI151" s="203">
        <f t="shared" si="8"/>
        <v>0</v>
      </c>
      <c r="BJ151" s="14" t="s">
        <v>157</v>
      </c>
      <c r="BK151" s="203">
        <f t="shared" si="9"/>
        <v>0</v>
      </c>
      <c r="BL151" s="14" t="s">
        <v>180</v>
      </c>
      <c r="BM151" s="202" t="s">
        <v>247</v>
      </c>
    </row>
    <row r="152" spans="1:65" s="12" customFormat="1" ht="22.9" customHeight="1">
      <c r="B152" s="174"/>
      <c r="C152" s="175"/>
      <c r="D152" s="176" t="s">
        <v>71</v>
      </c>
      <c r="E152" s="188" t="s">
        <v>542</v>
      </c>
      <c r="F152" s="188" t="s">
        <v>1251</v>
      </c>
      <c r="G152" s="175"/>
      <c r="H152" s="175"/>
      <c r="I152" s="178"/>
      <c r="J152" s="189">
        <f>BK152</f>
        <v>0</v>
      </c>
      <c r="K152" s="175"/>
      <c r="L152" s="180"/>
      <c r="M152" s="181"/>
      <c r="N152" s="182"/>
      <c r="O152" s="182"/>
      <c r="P152" s="183">
        <f>SUM(P153:P181)</f>
        <v>0</v>
      </c>
      <c r="Q152" s="182"/>
      <c r="R152" s="183">
        <f>SUM(R153:R181)</f>
        <v>3.3743270000000006E-2</v>
      </c>
      <c r="S152" s="182"/>
      <c r="T152" s="184">
        <f>SUM(T153:T181)</f>
        <v>0</v>
      </c>
      <c r="AR152" s="185" t="s">
        <v>157</v>
      </c>
      <c r="AT152" s="186" t="s">
        <v>71</v>
      </c>
      <c r="AU152" s="186" t="s">
        <v>80</v>
      </c>
      <c r="AY152" s="185" t="s">
        <v>150</v>
      </c>
      <c r="BK152" s="187">
        <f>SUM(BK153:BK181)</f>
        <v>0</v>
      </c>
    </row>
    <row r="153" spans="1:65" s="2" customFormat="1" ht="24.2" customHeight="1">
      <c r="A153" s="31"/>
      <c r="B153" s="32"/>
      <c r="C153" s="190" t="s">
        <v>285</v>
      </c>
      <c r="D153" s="190" t="s">
        <v>152</v>
      </c>
      <c r="E153" s="191" t="s">
        <v>1252</v>
      </c>
      <c r="F153" s="192" t="s">
        <v>1253</v>
      </c>
      <c r="G153" s="193" t="s">
        <v>370</v>
      </c>
      <c r="H153" s="194">
        <v>10</v>
      </c>
      <c r="I153" s="195"/>
      <c r="J153" s="196">
        <f t="shared" ref="J153:J181" si="10">ROUND(I153*H153,2)</f>
        <v>0</v>
      </c>
      <c r="K153" s="197"/>
      <c r="L153" s="36"/>
      <c r="M153" s="198" t="s">
        <v>1</v>
      </c>
      <c r="N153" s="199" t="s">
        <v>38</v>
      </c>
      <c r="O153" s="69"/>
      <c r="P153" s="200">
        <f t="shared" ref="P153:P181" si="11">O153*H153</f>
        <v>0</v>
      </c>
      <c r="Q153" s="200">
        <v>1.515E-4</v>
      </c>
      <c r="R153" s="200">
        <f t="shared" ref="R153:R181" si="12">Q153*H153</f>
        <v>1.5149999999999999E-3</v>
      </c>
      <c r="S153" s="200">
        <v>0</v>
      </c>
      <c r="T153" s="201">
        <f t="shared" ref="T153:T181" si="13"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2" t="s">
        <v>180</v>
      </c>
      <c r="AT153" s="202" t="s">
        <v>152</v>
      </c>
      <c r="AU153" s="202" t="s">
        <v>157</v>
      </c>
      <c r="AY153" s="14" t="s">
        <v>150</v>
      </c>
      <c r="BE153" s="203">
        <f t="shared" ref="BE153:BE181" si="14">IF(N153="základná",J153,0)</f>
        <v>0</v>
      </c>
      <c r="BF153" s="203">
        <f t="shared" ref="BF153:BF181" si="15">IF(N153="znížená",J153,0)</f>
        <v>0</v>
      </c>
      <c r="BG153" s="203">
        <f t="shared" ref="BG153:BG181" si="16">IF(N153="zákl. prenesená",J153,0)</f>
        <v>0</v>
      </c>
      <c r="BH153" s="203">
        <f t="shared" ref="BH153:BH181" si="17">IF(N153="zníž. prenesená",J153,0)</f>
        <v>0</v>
      </c>
      <c r="BI153" s="203">
        <f t="shared" ref="BI153:BI181" si="18">IF(N153="nulová",J153,0)</f>
        <v>0</v>
      </c>
      <c r="BJ153" s="14" t="s">
        <v>157</v>
      </c>
      <c r="BK153" s="203">
        <f t="shared" ref="BK153:BK181" si="19">ROUND(I153*H153,2)</f>
        <v>0</v>
      </c>
      <c r="BL153" s="14" t="s">
        <v>180</v>
      </c>
      <c r="BM153" s="202" t="s">
        <v>251</v>
      </c>
    </row>
    <row r="154" spans="1:65" s="2" customFormat="1" ht="24.2" customHeight="1">
      <c r="A154" s="31"/>
      <c r="B154" s="32"/>
      <c r="C154" s="190" t="s">
        <v>221</v>
      </c>
      <c r="D154" s="190" t="s">
        <v>152</v>
      </c>
      <c r="E154" s="191" t="s">
        <v>1254</v>
      </c>
      <c r="F154" s="192" t="s">
        <v>1255</v>
      </c>
      <c r="G154" s="193" t="s">
        <v>370</v>
      </c>
      <c r="H154" s="194">
        <v>13.5</v>
      </c>
      <c r="I154" s="195"/>
      <c r="J154" s="196">
        <f t="shared" si="10"/>
        <v>0</v>
      </c>
      <c r="K154" s="197"/>
      <c r="L154" s="36"/>
      <c r="M154" s="198" t="s">
        <v>1</v>
      </c>
      <c r="N154" s="199" t="s">
        <v>38</v>
      </c>
      <c r="O154" s="69"/>
      <c r="P154" s="200">
        <f t="shared" si="11"/>
        <v>0</v>
      </c>
      <c r="Q154" s="200">
        <v>2.3699999999999999E-4</v>
      </c>
      <c r="R154" s="200">
        <f t="shared" si="12"/>
        <v>3.1994999999999997E-3</v>
      </c>
      <c r="S154" s="200">
        <v>0</v>
      </c>
      <c r="T154" s="201">
        <f t="shared" si="1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2" t="s">
        <v>180</v>
      </c>
      <c r="AT154" s="202" t="s">
        <v>152</v>
      </c>
      <c r="AU154" s="202" t="s">
        <v>157</v>
      </c>
      <c r="AY154" s="14" t="s">
        <v>150</v>
      </c>
      <c r="BE154" s="203">
        <f t="shared" si="14"/>
        <v>0</v>
      </c>
      <c r="BF154" s="203">
        <f t="shared" si="15"/>
        <v>0</v>
      </c>
      <c r="BG154" s="203">
        <f t="shared" si="16"/>
        <v>0</v>
      </c>
      <c r="BH154" s="203">
        <f t="shared" si="17"/>
        <v>0</v>
      </c>
      <c r="BI154" s="203">
        <f t="shared" si="18"/>
        <v>0</v>
      </c>
      <c r="BJ154" s="14" t="s">
        <v>157</v>
      </c>
      <c r="BK154" s="203">
        <f t="shared" si="19"/>
        <v>0</v>
      </c>
      <c r="BL154" s="14" t="s">
        <v>180</v>
      </c>
      <c r="BM154" s="202" t="s">
        <v>254</v>
      </c>
    </row>
    <row r="155" spans="1:65" s="2" customFormat="1" ht="24.2" customHeight="1">
      <c r="A155" s="31"/>
      <c r="B155" s="32"/>
      <c r="C155" s="190" t="s">
        <v>292</v>
      </c>
      <c r="D155" s="190" t="s">
        <v>152</v>
      </c>
      <c r="E155" s="191" t="s">
        <v>1256</v>
      </c>
      <c r="F155" s="192" t="s">
        <v>1257</v>
      </c>
      <c r="G155" s="193" t="s">
        <v>370</v>
      </c>
      <c r="H155" s="194">
        <v>2.5</v>
      </c>
      <c r="I155" s="195"/>
      <c r="J155" s="196">
        <f t="shared" si="10"/>
        <v>0</v>
      </c>
      <c r="K155" s="197"/>
      <c r="L155" s="36"/>
      <c r="M155" s="198" t="s">
        <v>1</v>
      </c>
      <c r="N155" s="199" t="s">
        <v>38</v>
      </c>
      <c r="O155" s="69"/>
      <c r="P155" s="200">
        <f t="shared" si="11"/>
        <v>0</v>
      </c>
      <c r="Q155" s="200">
        <v>4.5100000000000001E-4</v>
      </c>
      <c r="R155" s="200">
        <f t="shared" si="12"/>
        <v>1.1275E-3</v>
      </c>
      <c r="S155" s="200">
        <v>0</v>
      </c>
      <c r="T155" s="201">
        <f t="shared" si="1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2" t="s">
        <v>180</v>
      </c>
      <c r="AT155" s="202" t="s">
        <v>152</v>
      </c>
      <c r="AU155" s="202" t="s">
        <v>157</v>
      </c>
      <c r="AY155" s="14" t="s">
        <v>150</v>
      </c>
      <c r="BE155" s="203">
        <f t="shared" si="14"/>
        <v>0</v>
      </c>
      <c r="BF155" s="203">
        <f t="shared" si="15"/>
        <v>0</v>
      </c>
      <c r="BG155" s="203">
        <f t="shared" si="16"/>
        <v>0</v>
      </c>
      <c r="BH155" s="203">
        <f t="shared" si="17"/>
        <v>0</v>
      </c>
      <c r="BI155" s="203">
        <f t="shared" si="18"/>
        <v>0</v>
      </c>
      <c r="BJ155" s="14" t="s">
        <v>157</v>
      </c>
      <c r="BK155" s="203">
        <f t="shared" si="19"/>
        <v>0</v>
      </c>
      <c r="BL155" s="14" t="s">
        <v>180</v>
      </c>
      <c r="BM155" s="202" t="s">
        <v>258</v>
      </c>
    </row>
    <row r="156" spans="1:65" s="2" customFormat="1" ht="24.2" customHeight="1">
      <c r="A156" s="31"/>
      <c r="B156" s="32"/>
      <c r="C156" s="190" t="s">
        <v>224</v>
      </c>
      <c r="D156" s="190" t="s">
        <v>152</v>
      </c>
      <c r="E156" s="191" t="s">
        <v>1258</v>
      </c>
      <c r="F156" s="192" t="s">
        <v>1259</v>
      </c>
      <c r="G156" s="193" t="s">
        <v>370</v>
      </c>
      <c r="H156" s="194">
        <v>4</v>
      </c>
      <c r="I156" s="195"/>
      <c r="J156" s="196">
        <f t="shared" si="10"/>
        <v>0</v>
      </c>
      <c r="K156" s="197"/>
      <c r="L156" s="36"/>
      <c r="M156" s="198" t="s">
        <v>1</v>
      </c>
      <c r="N156" s="199" t="s">
        <v>38</v>
      </c>
      <c r="O156" s="69"/>
      <c r="P156" s="200">
        <f t="shared" si="11"/>
        <v>0</v>
      </c>
      <c r="Q156" s="200">
        <v>6.2049999999999996E-4</v>
      </c>
      <c r="R156" s="200">
        <f t="shared" si="12"/>
        <v>2.4819999999999998E-3</v>
      </c>
      <c r="S156" s="200">
        <v>0</v>
      </c>
      <c r="T156" s="201">
        <f t="shared" si="1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2" t="s">
        <v>180</v>
      </c>
      <c r="AT156" s="202" t="s">
        <v>152</v>
      </c>
      <c r="AU156" s="202" t="s">
        <v>157</v>
      </c>
      <c r="AY156" s="14" t="s">
        <v>150</v>
      </c>
      <c r="BE156" s="203">
        <f t="shared" si="14"/>
        <v>0</v>
      </c>
      <c r="BF156" s="203">
        <f t="shared" si="15"/>
        <v>0</v>
      </c>
      <c r="BG156" s="203">
        <f t="shared" si="16"/>
        <v>0</v>
      </c>
      <c r="BH156" s="203">
        <f t="shared" si="17"/>
        <v>0</v>
      </c>
      <c r="BI156" s="203">
        <f t="shared" si="18"/>
        <v>0</v>
      </c>
      <c r="BJ156" s="14" t="s">
        <v>157</v>
      </c>
      <c r="BK156" s="203">
        <f t="shared" si="19"/>
        <v>0</v>
      </c>
      <c r="BL156" s="14" t="s">
        <v>180</v>
      </c>
      <c r="BM156" s="202" t="s">
        <v>261</v>
      </c>
    </row>
    <row r="157" spans="1:65" s="2" customFormat="1" ht="24.2" customHeight="1">
      <c r="A157" s="31"/>
      <c r="B157" s="32"/>
      <c r="C157" s="190" t="s">
        <v>299</v>
      </c>
      <c r="D157" s="190" t="s">
        <v>152</v>
      </c>
      <c r="E157" s="191" t="s">
        <v>1260</v>
      </c>
      <c r="F157" s="192" t="s">
        <v>1261</v>
      </c>
      <c r="G157" s="193" t="s">
        <v>370</v>
      </c>
      <c r="H157" s="194">
        <v>7</v>
      </c>
      <c r="I157" s="195"/>
      <c r="J157" s="196">
        <f t="shared" si="10"/>
        <v>0</v>
      </c>
      <c r="K157" s="197"/>
      <c r="L157" s="36"/>
      <c r="M157" s="198" t="s">
        <v>1</v>
      </c>
      <c r="N157" s="199" t="s">
        <v>38</v>
      </c>
      <c r="O157" s="69"/>
      <c r="P157" s="200">
        <f t="shared" si="11"/>
        <v>0</v>
      </c>
      <c r="Q157" s="200">
        <v>1.34E-4</v>
      </c>
      <c r="R157" s="200">
        <f t="shared" si="12"/>
        <v>9.3800000000000003E-4</v>
      </c>
      <c r="S157" s="200">
        <v>0</v>
      </c>
      <c r="T157" s="201">
        <f t="shared" si="1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02" t="s">
        <v>180</v>
      </c>
      <c r="AT157" s="202" t="s">
        <v>152</v>
      </c>
      <c r="AU157" s="202" t="s">
        <v>157</v>
      </c>
      <c r="AY157" s="14" t="s">
        <v>150</v>
      </c>
      <c r="BE157" s="203">
        <f t="shared" si="14"/>
        <v>0</v>
      </c>
      <c r="BF157" s="203">
        <f t="shared" si="15"/>
        <v>0</v>
      </c>
      <c r="BG157" s="203">
        <f t="shared" si="16"/>
        <v>0</v>
      </c>
      <c r="BH157" s="203">
        <f t="shared" si="17"/>
        <v>0</v>
      </c>
      <c r="BI157" s="203">
        <f t="shared" si="18"/>
        <v>0</v>
      </c>
      <c r="BJ157" s="14" t="s">
        <v>157</v>
      </c>
      <c r="BK157" s="203">
        <f t="shared" si="19"/>
        <v>0</v>
      </c>
      <c r="BL157" s="14" t="s">
        <v>180</v>
      </c>
      <c r="BM157" s="202" t="s">
        <v>266</v>
      </c>
    </row>
    <row r="158" spans="1:65" s="2" customFormat="1" ht="16.5" customHeight="1">
      <c r="A158" s="31"/>
      <c r="B158" s="32"/>
      <c r="C158" s="190" t="s">
        <v>228</v>
      </c>
      <c r="D158" s="190" t="s">
        <v>152</v>
      </c>
      <c r="E158" s="191" t="s">
        <v>1262</v>
      </c>
      <c r="F158" s="192" t="s">
        <v>1263</v>
      </c>
      <c r="G158" s="193" t="s">
        <v>370</v>
      </c>
      <c r="H158" s="194">
        <v>22.5</v>
      </c>
      <c r="I158" s="195"/>
      <c r="J158" s="196">
        <f t="shared" si="10"/>
        <v>0</v>
      </c>
      <c r="K158" s="197"/>
      <c r="L158" s="36"/>
      <c r="M158" s="198" t="s">
        <v>1</v>
      </c>
      <c r="N158" s="199" t="s">
        <v>38</v>
      </c>
      <c r="O158" s="69"/>
      <c r="P158" s="200">
        <f t="shared" si="11"/>
        <v>0</v>
      </c>
      <c r="Q158" s="200">
        <v>1.3072E-4</v>
      </c>
      <c r="R158" s="200">
        <f t="shared" si="12"/>
        <v>2.9411999999999997E-3</v>
      </c>
      <c r="S158" s="200">
        <v>0</v>
      </c>
      <c r="T158" s="201">
        <f t="shared" si="1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2" t="s">
        <v>180</v>
      </c>
      <c r="AT158" s="202" t="s">
        <v>152</v>
      </c>
      <c r="AU158" s="202" t="s">
        <v>157</v>
      </c>
      <c r="AY158" s="14" t="s">
        <v>150</v>
      </c>
      <c r="BE158" s="203">
        <f t="shared" si="14"/>
        <v>0</v>
      </c>
      <c r="BF158" s="203">
        <f t="shared" si="15"/>
        <v>0</v>
      </c>
      <c r="BG158" s="203">
        <f t="shared" si="16"/>
        <v>0</v>
      </c>
      <c r="BH158" s="203">
        <f t="shared" si="17"/>
        <v>0</v>
      </c>
      <c r="BI158" s="203">
        <f t="shared" si="18"/>
        <v>0</v>
      </c>
      <c r="BJ158" s="14" t="s">
        <v>157</v>
      </c>
      <c r="BK158" s="203">
        <f t="shared" si="19"/>
        <v>0</v>
      </c>
      <c r="BL158" s="14" t="s">
        <v>180</v>
      </c>
      <c r="BM158" s="202" t="s">
        <v>269</v>
      </c>
    </row>
    <row r="159" spans="1:65" s="2" customFormat="1" ht="16.5" customHeight="1">
      <c r="A159" s="31"/>
      <c r="B159" s="32"/>
      <c r="C159" s="190" t="s">
        <v>306</v>
      </c>
      <c r="D159" s="190" t="s">
        <v>152</v>
      </c>
      <c r="E159" s="191" t="s">
        <v>1264</v>
      </c>
      <c r="F159" s="192" t="s">
        <v>1265</v>
      </c>
      <c r="G159" s="193" t="s">
        <v>370</v>
      </c>
      <c r="H159" s="194">
        <v>2.5</v>
      </c>
      <c r="I159" s="195"/>
      <c r="J159" s="196">
        <f t="shared" si="10"/>
        <v>0</v>
      </c>
      <c r="K159" s="197"/>
      <c r="L159" s="36"/>
      <c r="M159" s="198" t="s">
        <v>1</v>
      </c>
      <c r="N159" s="199" t="s">
        <v>38</v>
      </c>
      <c r="O159" s="69"/>
      <c r="P159" s="200">
        <f t="shared" si="11"/>
        <v>0</v>
      </c>
      <c r="Q159" s="200">
        <v>1.6459999999999999E-4</v>
      </c>
      <c r="R159" s="200">
        <f t="shared" si="12"/>
        <v>4.1149999999999997E-4</v>
      </c>
      <c r="S159" s="200">
        <v>0</v>
      </c>
      <c r="T159" s="201">
        <f t="shared" si="1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2" t="s">
        <v>180</v>
      </c>
      <c r="AT159" s="202" t="s">
        <v>152</v>
      </c>
      <c r="AU159" s="202" t="s">
        <v>157</v>
      </c>
      <c r="AY159" s="14" t="s">
        <v>150</v>
      </c>
      <c r="BE159" s="203">
        <f t="shared" si="14"/>
        <v>0</v>
      </c>
      <c r="BF159" s="203">
        <f t="shared" si="15"/>
        <v>0</v>
      </c>
      <c r="BG159" s="203">
        <f t="shared" si="16"/>
        <v>0</v>
      </c>
      <c r="BH159" s="203">
        <f t="shared" si="17"/>
        <v>0</v>
      </c>
      <c r="BI159" s="203">
        <f t="shared" si="18"/>
        <v>0</v>
      </c>
      <c r="BJ159" s="14" t="s">
        <v>157</v>
      </c>
      <c r="BK159" s="203">
        <f t="shared" si="19"/>
        <v>0</v>
      </c>
      <c r="BL159" s="14" t="s">
        <v>180</v>
      </c>
      <c r="BM159" s="202" t="s">
        <v>273</v>
      </c>
    </row>
    <row r="160" spans="1:65" s="2" customFormat="1" ht="21.75" customHeight="1">
      <c r="A160" s="31"/>
      <c r="B160" s="32"/>
      <c r="C160" s="190" t="s">
        <v>231</v>
      </c>
      <c r="D160" s="190" t="s">
        <v>152</v>
      </c>
      <c r="E160" s="191" t="s">
        <v>1266</v>
      </c>
      <c r="F160" s="192" t="s">
        <v>1267</v>
      </c>
      <c r="G160" s="193" t="s">
        <v>370</v>
      </c>
      <c r="H160" s="194">
        <v>4</v>
      </c>
      <c r="I160" s="195"/>
      <c r="J160" s="196">
        <f t="shared" si="10"/>
        <v>0</v>
      </c>
      <c r="K160" s="197"/>
      <c r="L160" s="36"/>
      <c r="M160" s="198" t="s">
        <v>1</v>
      </c>
      <c r="N160" s="199" t="s">
        <v>38</v>
      </c>
      <c r="O160" s="69"/>
      <c r="P160" s="200">
        <f t="shared" si="11"/>
        <v>0</v>
      </c>
      <c r="Q160" s="200">
        <v>2.2871999999999999E-4</v>
      </c>
      <c r="R160" s="200">
        <f t="shared" si="12"/>
        <v>9.1487999999999997E-4</v>
      </c>
      <c r="S160" s="200">
        <v>0</v>
      </c>
      <c r="T160" s="201">
        <f t="shared" si="1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2" t="s">
        <v>180</v>
      </c>
      <c r="AT160" s="202" t="s">
        <v>152</v>
      </c>
      <c r="AU160" s="202" t="s">
        <v>157</v>
      </c>
      <c r="AY160" s="14" t="s">
        <v>150</v>
      </c>
      <c r="BE160" s="203">
        <f t="shared" si="14"/>
        <v>0</v>
      </c>
      <c r="BF160" s="203">
        <f t="shared" si="15"/>
        <v>0</v>
      </c>
      <c r="BG160" s="203">
        <f t="shared" si="16"/>
        <v>0</v>
      </c>
      <c r="BH160" s="203">
        <f t="shared" si="17"/>
        <v>0</v>
      </c>
      <c r="BI160" s="203">
        <f t="shared" si="18"/>
        <v>0</v>
      </c>
      <c r="BJ160" s="14" t="s">
        <v>157</v>
      </c>
      <c r="BK160" s="203">
        <f t="shared" si="19"/>
        <v>0</v>
      </c>
      <c r="BL160" s="14" t="s">
        <v>180</v>
      </c>
      <c r="BM160" s="202" t="s">
        <v>276</v>
      </c>
    </row>
    <row r="161" spans="1:65" s="2" customFormat="1" ht="33" customHeight="1">
      <c r="A161" s="31"/>
      <c r="B161" s="32"/>
      <c r="C161" s="190" t="s">
        <v>313</v>
      </c>
      <c r="D161" s="190" t="s">
        <v>152</v>
      </c>
      <c r="E161" s="191" t="s">
        <v>1268</v>
      </c>
      <c r="F161" s="192" t="s">
        <v>1269</v>
      </c>
      <c r="G161" s="193" t="s">
        <v>239</v>
      </c>
      <c r="H161" s="194">
        <v>11</v>
      </c>
      <c r="I161" s="195"/>
      <c r="J161" s="196">
        <f t="shared" si="10"/>
        <v>0</v>
      </c>
      <c r="K161" s="197"/>
      <c r="L161" s="36"/>
      <c r="M161" s="198" t="s">
        <v>1</v>
      </c>
      <c r="N161" s="199" t="s">
        <v>38</v>
      </c>
      <c r="O161" s="69"/>
      <c r="P161" s="200">
        <f t="shared" si="11"/>
        <v>0</v>
      </c>
      <c r="Q161" s="200">
        <v>4.2400000000000001E-5</v>
      </c>
      <c r="R161" s="200">
        <f t="shared" si="12"/>
        <v>4.6640000000000001E-4</v>
      </c>
      <c r="S161" s="200">
        <v>0</v>
      </c>
      <c r="T161" s="201">
        <f t="shared" si="1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02" t="s">
        <v>180</v>
      </c>
      <c r="AT161" s="202" t="s">
        <v>152</v>
      </c>
      <c r="AU161" s="202" t="s">
        <v>157</v>
      </c>
      <c r="AY161" s="14" t="s">
        <v>150</v>
      </c>
      <c r="BE161" s="203">
        <f t="shared" si="14"/>
        <v>0</v>
      </c>
      <c r="BF161" s="203">
        <f t="shared" si="15"/>
        <v>0</v>
      </c>
      <c r="BG161" s="203">
        <f t="shared" si="16"/>
        <v>0</v>
      </c>
      <c r="BH161" s="203">
        <f t="shared" si="17"/>
        <v>0</v>
      </c>
      <c r="BI161" s="203">
        <f t="shared" si="18"/>
        <v>0</v>
      </c>
      <c r="BJ161" s="14" t="s">
        <v>157</v>
      </c>
      <c r="BK161" s="203">
        <f t="shared" si="19"/>
        <v>0</v>
      </c>
      <c r="BL161" s="14" t="s">
        <v>180</v>
      </c>
      <c r="BM161" s="202" t="s">
        <v>281</v>
      </c>
    </row>
    <row r="162" spans="1:65" s="2" customFormat="1" ht="33" customHeight="1">
      <c r="A162" s="31"/>
      <c r="B162" s="32"/>
      <c r="C162" s="190" t="s">
        <v>236</v>
      </c>
      <c r="D162" s="190" t="s">
        <v>152</v>
      </c>
      <c r="E162" s="191" t="s">
        <v>1270</v>
      </c>
      <c r="F162" s="192" t="s">
        <v>1271</v>
      </c>
      <c r="G162" s="193" t="s">
        <v>239</v>
      </c>
      <c r="H162" s="194">
        <v>4</v>
      </c>
      <c r="I162" s="195"/>
      <c r="J162" s="196">
        <f t="shared" si="10"/>
        <v>0</v>
      </c>
      <c r="K162" s="197"/>
      <c r="L162" s="36"/>
      <c r="M162" s="198" t="s">
        <v>1</v>
      </c>
      <c r="N162" s="199" t="s">
        <v>38</v>
      </c>
      <c r="O162" s="69"/>
      <c r="P162" s="200">
        <f t="shared" si="11"/>
        <v>0</v>
      </c>
      <c r="Q162" s="200">
        <v>7.7299999999999995E-5</v>
      </c>
      <c r="R162" s="200">
        <f t="shared" si="12"/>
        <v>3.0919999999999998E-4</v>
      </c>
      <c r="S162" s="200">
        <v>0</v>
      </c>
      <c r="T162" s="201">
        <f t="shared" si="1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02" t="s">
        <v>180</v>
      </c>
      <c r="AT162" s="202" t="s">
        <v>152</v>
      </c>
      <c r="AU162" s="202" t="s">
        <v>157</v>
      </c>
      <c r="AY162" s="14" t="s">
        <v>150</v>
      </c>
      <c r="BE162" s="203">
        <f t="shared" si="14"/>
        <v>0</v>
      </c>
      <c r="BF162" s="203">
        <f t="shared" si="15"/>
        <v>0</v>
      </c>
      <c r="BG162" s="203">
        <f t="shared" si="16"/>
        <v>0</v>
      </c>
      <c r="BH162" s="203">
        <f t="shared" si="17"/>
        <v>0</v>
      </c>
      <c r="BI162" s="203">
        <f t="shared" si="18"/>
        <v>0</v>
      </c>
      <c r="BJ162" s="14" t="s">
        <v>157</v>
      </c>
      <c r="BK162" s="203">
        <f t="shared" si="19"/>
        <v>0</v>
      </c>
      <c r="BL162" s="14" t="s">
        <v>180</v>
      </c>
      <c r="BM162" s="202" t="s">
        <v>284</v>
      </c>
    </row>
    <row r="163" spans="1:65" s="2" customFormat="1" ht="16.5" customHeight="1">
      <c r="A163" s="31"/>
      <c r="B163" s="32"/>
      <c r="C163" s="190" t="s">
        <v>320</v>
      </c>
      <c r="D163" s="190" t="s">
        <v>152</v>
      </c>
      <c r="E163" s="191" t="s">
        <v>1272</v>
      </c>
      <c r="F163" s="192" t="s">
        <v>1273</v>
      </c>
      <c r="G163" s="193" t="s">
        <v>239</v>
      </c>
      <c r="H163" s="194">
        <v>1</v>
      </c>
      <c r="I163" s="195"/>
      <c r="J163" s="196">
        <f t="shared" si="10"/>
        <v>0</v>
      </c>
      <c r="K163" s="197"/>
      <c r="L163" s="36"/>
      <c r="M163" s="198" t="s">
        <v>1</v>
      </c>
      <c r="N163" s="199" t="s">
        <v>38</v>
      </c>
      <c r="O163" s="69"/>
      <c r="P163" s="200">
        <f t="shared" si="11"/>
        <v>0</v>
      </c>
      <c r="Q163" s="200">
        <v>7.6966999999999997E-4</v>
      </c>
      <c r="R163" s="200">
        <f t="shared" si="12"/>
        <v>7.6966999999999997E-4</v>
      </c>
      <c r="S163" s="200">
        <v>0</v>
      </c>
      <c r="T163" s="201">
        <f t="shared" si="1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02" t="s">
        <v>180</v>
      </c>
      <c r="AT163" s="202" t="s">
        <v>152</v>
      </c>
      <c r="AU163" s="202" t="s">
        <v>157</v>
      </c>
      <c r="AY163" s="14" t="s">
        <v>150</v>
      </c>
      <c r="BE163" s="203">
        <f t="shared" si="14"/>
        <v>0</v>
      </c>
      <c r="BF163" s="203">
        <f t="shared" si="15"/>
        <v>0</v>
      </c>
      <c r="BG163" s="203">
        <f t="shared" si="16"/>
        <v>0</v>
      </c>
      <c r="BH163" s="203">
        <f t="shared" si="17"/>
        <v>0</v>
      </c>
      <c r="BI163" s="203">
        <f t="shared" si="18"/>
        <v>0</v>
      </c>
      <c r="BJ163" s="14" t="s">
        <v>157</v>
      </c>
      <c r="BK163" s="203">
        <f t="shared" si="19"/>
        <v>0</v>
      </c>
      <c r="BL163" s="14" t="s">
        <v>180</v>
      </c>
      <c r="BM163" s="202" t="s">
        <v>288</v>
      </c>
    </row>
    <row r="164" spans="1:65" s="2" customFormat="1" ht="24.2" customHeight="1">
      <c r="A164" s="31"/>
      <c r="B164" s="32"/>
      <c r="C164" s="204" t="s">
        <v>240</v>
      </c>
      <c r="D164" s="204" t="s">
        <v>363</v>
      </c>
      <c r="E164" s="205" t="s">
        <v>1274</v>
      </c>
      <c r="F164" s="206" t="s">
        <v>1275</v>
      </c>
      <c r="G164" s="207" t="s">
        <v>239</v>
      </c>
      <c r="H164" s="208">
        <v>1</v>
      </c>
      <c r="I164" s="209"/>
      <c r="J164" s="210">
        <f t="shared" si="10"/>
        <v>0</v>
      </c>
      <c r="K164" s="211"/>
      <c r="L164" s="212"/>
      <c r="M164" s="213" t="s">
        <v>1</v>
      </c>
      <c r="N164" s="214" t="s">
        <v>38</v>
      </c>
      <c r="O164" s="69"/>
      <c r="P164" s="200">
        <f t="shared" si="11"/>
        <v>0</v>
      </c>
      <c r="Q164" s="200">
        <v>2.9999999999999997E-4</v>
      </c>
      <c r="R164" s="200">
        <f t="shared" si="12"/>
        <v>2.9999999999999997E-4</v>
      </c>
      <c r="S164" s="200">
        <v>0</v>
      </c>
      <c r="T164" s="201">
        <f t="shared" si="1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02" t="s">
        <v>209</v>
      </c>
      <c r="AT164" s="202" t="s">
        <v>363</v>
      </c>
      <c r="AU164" s="202" t="s">
        <v>157</v>
      </c>
      <c r="AY164" s="14" t="s">
        <v>150</v>
      </c>
      <c r="BE164" s="203">
        <f t="shared" si="14"/>
        <v>0</v>
      </c>
      <c r="BF164" s="203">
        <f t="shared" si="15"/>
        <v>0</v>
      </c>
      <c r="BG164" s="203">
        <f t="shared" si="16"/>
        <v>0</v>
      </c>
      <c r="BH164" s="203">
        <f t="shared" si="17"/>
        <v>0</v>
      </c>
      <c r="BI164" s="203">
        <f t="shared" si="18"/>
        <v>0</v>
      </c>
      <c r="BJ164" s="14" t="s">
        <v>157</v>
      </c>
      <c r="BK164" s="203">
        <f t="shared" si="19"/>
        <v>0</v>
      </c>
      <c r="BL164" s="14" t="s">
        <v>180</v>
      </c>
      <c r="BM164" s="202" t="s">
        <v>291</v>
      </c>
    </row>
    <row r="165" spans="1:65" s="2" customFormat="1" ht="16.5" customHeight="1">
      <c r="A165" s="31"/>
      <c r="B165" s="32"/>
      <c r="C165" s="190" t="s">
        <v>327</v>
      </c>
      <c r="D165" s="190" t="s">
        <v>152</v>
      </c>
      <c r="E165" s="191" t="s">
        <v>1276</v>
      </c>
      <c r="F165" s="192" t="s">
        <v>1277</v>
      </c>
      <c r="G165" s="193" t="s">
        <v>239</v>
      </c>
      <c r="H165" s="194">
        <v>2</v>
      </c>
      <c r="I165" s="195"/>
      <c r="J165" s="196">
        <f t="shared" si="10"/>
        <v>0</v>
      </c>
      <c r="K165" s="197"/>
      <c r="L165" s="36"/>
      <c r="M165" s="198" t="s">
        <v>1</v>
      </c>
      <c r="N165" s="199" t="s">
        <v>38</v>
      </c>
      <c r="O165" s="69"/>
      <c r="P165" s="200">
        <f t="shared" si="11"/>
        <v>0</v>
      </c>
      <c r="Q165" s="200">
        <v>2.5469999999999998E-5</v>
      </c>
      <c r="R165" s="200">
        <f t="shared" si="12"/>
        <v>5.0939999999999997E-5</v>
      </c>
      <c r="S165" s="200">
        <v>0</v>
      </c>
      <c r="T165" s="201">
        <f t="shared" si="1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02" t="s">
        <v>180</v>
      </c>
      <c r="AT165" s="202" t="s">
        <v>152</v>
      </c>
      <c r="AU165" s="202" t="s">
        <v>157</v>
      </c>
      <c r="AY165" s="14" t="s">
        <v>150</v>
      </c>
      <c r="BE165" s="203">
        <f t="shared" si="14"/>
        <v>0</v>
      </c>
      <c r="BF165" s="203">
        <f t="shared" si="15"/>
        <v>0</v>
      </c>
      <c r="BG165" s="203">
        <f t="shared" si="16"/>
        <v>0</v>
      </c>
      <c r="BH165" s="203">
        <f t="shared" si="17"/>
        <v>0</v>
      </c>
      <c r="BI165" s="203">
        <f t="shared" si="18"/>
        <v>0</v>
      </c>
      <c r="BJ165" s="14" t="s">
        <v>157</v>
      </c>
      <c r="BK165" s="203">
        <f t="shared" si="19"/>
        <v>0</v>
      </c>
      <c r="BL165" s="14" t="s">
        <v>180</v>
      </c>
      <c r="BM165" s="202" t="s">
        <v>295</v>
      </c>
    </row>
    <row r="166" spans="1:65" s="2" customFormat="1" ht="24.2" customHeight="1">
      <c r="A166" s="31"/>
      <c r="B166" s="32"/>
      <c r="C166" s="190" t="s">
        <v>244</v>
      </c>
      <c r="D166" s="190" t="s">
        <v>152</v>
      </c>
      <c r="E166" s="191" t="s">
        <v>1278</v>
      </c>
      <c r="F166" s="192" t="s">
        <v>1279</v>
      </c>
      <c r="G166" s="193" t="s">
        <v>239</v>
      </c>
      <c r="H166" s="194">
        <v>2</v>
      </c>
      <c r="I166" s="195"/>
      <c r="J166" s="196">
        <f t="shared" si="10"/>
        <v>0</v>
      </c>
      <c r="K166" s="197"/>
      <c r="L166" s="36"/>
      <c r="M166" s="198" t="s">
        <v>1</v>
      </c>
      <c r="N166" s="199" t="s">
        <v>38</v>
      </c>
      <c r="O166" s="69"/>
      <c r="P166" s="200">
        <f t="shared" si="11"/>
        <v>0</v>
      </c>
      <c r="Q166" s="200">
        <v>3.7039999999999998E-5</v>
      </c>
      <c r="R166" s="200">
        <f t="shared" si="12"/>
        <v>7.4079999999999995E-5</v>
      </c>
      <c r="S166" s="200">
        <v>0</v>
      </c>
      <c r="T166" s="201">
        <f t="shared" si="1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2" t="s">
        <v>180</v>
      </c>
      <c r="AT166" s="202" t="s">
        <v>152</v>
      </c>
      <c r="AU166" s="202" t="s">
        <v>157</v>
      </c>
      <c r="AY166" s="14" t="s">
        <v>150</v>
      </c>
      <c r="BE166" s="203">
        <f t="shared" si="14"/>
        <v>0</v>
      </c>
      <c r="BF166" s="203">
        <f t="shared" si="15"/>
        <v>0</v>
      </c>
      <c r="BG166" s="203">
        <f t="shared" si="16"/>
        <v>0</v>
      </c>
      <c r="BH166" s="203">
        <f t="shared" si="17"/>
        <v>0</v>
      </c>
      <c r="BI166" s="203">
        <f t="shared" si="18"/>
        <v>0</v>
      </c>
      <c r="BJ166" s="14" t="s">
        <v>157</v>
      </c>
      <c r="BK166" s="203">
        <f t="shared" si="19"/>
        <v>0</v>
      </c>
      <c r="BL166" s="14" t="s">
        <v>180</v>
      </c>
      <c r="BM166" s="202" t="s">
        <v>298</v>
      </c>
    </row>
    <row r="167" spans="1:65" s="2" customFormat="1" ht="16.5" customHeight="1">
      <c r="A167" s="31"/>
      <c r="B167" s="32"/>
      <c r="C167" s="204" t="s">
        <v>334</v>
      </c>
      <c r="D167" s="204" t="s">
        <v>363</v>
      </c>
      <c r="E167" s="205" t="s">
        <v>1280</v>
      </c>
      <c r="F167" s="206" t="s">
        <v>1281</v>
      </c>
      <c r="G167" s="207" t="s">
        <v>239</v>
      </c>
      <c r="H167" s="208">
        <v>2</v>
      </c>
      <c r="I167" s="209"/>
      <c r="J167" s="210">
        <f t="shared" si="10"/>
        <v>0</v>
      </c>
      <c r="K167" s="211"/>
      <c r="L167" s="212"/>
      <c r="M167" s="213" t="s">
        <v>1</v>
      </c>
      <c r="N167" s="214" t="s">
        <v>38</v>
      </c>
      <c r="O167" s="69"/>
      <c r="P167" s="200">
        <f t="shared" si="11"/>
        <v>0</v>
      </c>
      <c r="Q167" s="200">
        <v>1.3999999999999999E-4</v>
      </c>
      <c r="R167" s="200">
        <f t="shared" si="12"/>
        <v>2.7999999999999998E-4</v>
      </c>
      <c r="S167" s="200">
        <v>0</v>
      </c>
      <c r="T167" s="201">
        <f t="shared" si="1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02" t="s">
        <v>209</v>
      </c>
      <c r="AT167" s="202" t="s">
        <v>363</v>
      </c>
      <c r="AU167" s="202" t="s">
        <v>157</v>
      </c>
      <c r="AY167" s="14" t="s">
        <v>150</v>
      </c>
      <c r="BE167" s="203">
        <f t="shared" si="14"/>
        <v>0</v>
      </c>
      <c r="BF167" s="203">
        <f t="shared" si="15"/>
        <v>0</v>
      </c>
      <c r="BG167" s="203">
        <f t="shared" si="16"/>
        <v>0</v>
      </c>
      <c r="BH167" s="203">
        <f t="shared" si="17"/>
        <v>0</v>
      </c>
      <c r="BI167" s="203">
        <f t="shared" si="18"/>
        <v>0</v>
      </c>
      <c r="BJ167" s="14" t="s">
        <v>157</v>
      </c>
      <c r="BK167" s="203">
        <f t="shared" si="19"/>
        <v>0</v>
      </c>
      <c r="BL167" s="14" t="s">
        <v>180</v>
      </c>
      <c r="BM167" s="202" t="s">
        <v>302</v>
      </c>
    </row>
    <row r="168" spans="1:65" s="2" customFormat="1" ht="24.2" customHeight="1">
      <c r="A168" s="31"/>
      <c r="B168" s="32"/>
      <c r="C168" s="190" t="s">
        <v>247</v>
      </c>
      <c r="D168" s="190" t="s">
        <v>152</v>
      </c>
      <c r="E168" s="191" t="s">
        <v>1282</v>
      </c>
      <c r="F168" s="192" t="s">
        <v>1283</v>
      </c>
      <c r="G168" s="193" t="s">
        <v>1284</v>
      </c>
      <c r="H168" s="194">
        <v>4</v>
      </c>
      <c r="I168" s="195"/>
      <c r="J168" s="196">
        <f t="shared" si="10"/>
        <v>0</v>
      </c>
      <c r="K168" s="197"/>
      <c r="L168" s="36"/>
      <c r="M168" s="198" t="s">
        <v>1</v>
      </c>
      <c r="N168" s="199" t="s">
        <v>38</v>
      </c>
      <c r="O168" s="69"/>
      <c r="P168" s="200">
        <f t="shared" si="11"/>
        <v>0</v>
      </c>
      <c r="Q168" s="200">
        <v>5.7040000000000003E-5</v>
      </c>
      <c r="R168" s="200">
        <f t="shared" si="12"/>
        <v>2.2816000000000001E-4</v>
      </c>
      <c r="S168" s="200">
        <v>0</v>
      </c>
      <c r="T168" s="201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2" t="s">
        <v>180</v>
      </c>
      <c r="AT168" s="202" t="s">
        <v>152</v>
      </c>
      <c r="AU168" s="202" t="s">
        <v>157</v>
      </c>
      <c r="AY168" s="14" t="s">
        <v>150</v>
      </c>
      <c r="BE168" s="203">
        <f t="shared" si="14"/>
        <v>0</v>
      </c>
      <c r="BF168" s="203">
        <f t="shared" si="15"/>
        <v>0</v>
      </c>
      <c r="BG168" s="203">
        <f t="shared" si="16"/>
        <v>0</v>
      </c>
      <c r="BH168" s="203">
        <f t="shared" si="17"/>
        <v>0</v>
      </c>
      <c r="BI168" s="203">
        <f t="shared" si="18"/>
        <v>0</v>
      </c>
      <c r="BJ168" s="14" t="s">
        <v>157</v>
      </c>
      <c r="BK168" s="203">
        <f t="shared" si="19"/>
        <v>0</v>
      </c>
      <c r="BL168" s="14" t="s">
        <v>180</v>
      </c>
      <c r="BM168" s="202" t="s">
        <v>305</v>
      </c>
    </row>
    <row r="169" spans="1:65" s="2" customFormat="1" ht="24.2" customHeight="1">
      <c r="A169" s="31"/>
      <c r="B169" s="32"/>
      <c r="C169" s="190" t="s">
        <v>341</v>
      </c>
      <c r="D169" s="190" t="s">
        <v>152</v>
      </c>
      <c r="E169" s="191" t="s">
        <v>1285</v>
      </c>
      <c r="F169" s="192" t="s">
        <v>1286</v>
      </c>
      <c r="G169" s="193" t="s">
        <v>239</v>
      </c>
      <c r="H169" s="194">
        <v>4</v>
      </c>
      <c r="I169" s="195"/>
      <c r="J169" s="196">
        <f t="shared" si="10"/>
        <v>0</v>
      </c>
      <c r="K169" s="197"/>
      <c r="L169" s="36"/>
      <c r="M169" s="198" t="s">
        <v>1</v>
      </c>
      <c r="N169" s="199" t="s">
        <v>38</v>
      </c>
      <c r="O169" s="69"/>
      <c r="P169" s="200">
        <f t="shared" si="11"/>
        <v>0</v>
      </c>
      <c r="Q169" s="200">
        <v>5.1539999999999998E-5</v>
      </c>
      <c r="R169" s="200">
        <f t="shared" si="12"/>
        <v>2.0615999999999999E-4</v>
      </c>
      <c r="S169" s="200">
        <v>0</v>
      </c>
      <c r="T169" s="201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02" t="s">
        <v>180</v>
      </c>
      <c r="AT169" s="202" t="s">
        <v>152</v>
      </c>
      <c r="AU169" s="202" t="s">
        <v>157</v>
      </c>
      <c r="AY169" s="14" t="s">
        <v>150</v>
      </c>
      <c r="BE169" s="203">
        <f t="shared" si="14"/>
        <v>0</v>
      </c>
      <c r="BF169" s="203">
        <f t="shared" si="15"/>
        <v>0</v>
      </c>
      <c r="BG169" s="203">
        <f t="shared" si="16"/>
        <v>0</v>
      </c>
      <c r="BH169" s="203">
        <f t="shared" si="17"/>
        <v>0</v>
      </c>
      <c r="BI169" s="203">
        <f t="shared" si="18"/>
        <v>0</v>
      </c>
      <c r="BJ169" s="14" t="s">
        <v>157</v>
      </c>
      <c r="BK169" s="203">
        <f t="shared" si="19"/>
        <v>0</v>
      </c>
      <c r="BL169" s="14" t="s">
        <v>180</v>
      </c>
      <c r="BM169" s="202" t="s">
        <v>309</v>
      </c>
    </row>
    <row r="170" spans="1:65" s="2" customFormat="1" ht="16.5" customHeight="1">
      <c r="A170" s="31"/>
      <c r="B170" s="32"/>
      <c r="C170" s="204" t="s">
        <v>251</v>
      </c>
      <c r="D170" s="204" t="s">
        <v>363</v>
      </c>
      <c r="E170" s="205" t="s">
        <v>1287</v>
      </c>
      <c r="F170" s="206" t="s">
        <v>1288</v>
      </c>
      <c r="G170" s="207" t="s">
        <v>239</v>
      </c>
      <c r="H170" s="208">
        <v>4</v>
      </c>
      <c r="I170" s="209"/>
      <c r="J170" s="210">
        <f t="shared" si="10"/>
        <v>0</v>
      </c>
      <c r="K170" s="211"/>
      <c r="L170" s="212"/>
      <c r="M170" s="213" t="s">
        <v>1</v>
      </c>
      <c r="N170" s="214" t="s">
        <v>38</v>
      </c>
      <c r="O170" s="69"/>
      <c r="P170" s="200">
        <f t="shared" si="11"/>
        <v>0</v>
      </c>
      <c r="Q170" s="200">
        <v>5.9000000000000003E-4</v>
      </c>
      <c r="R170" s="200">
        <f t="shared" si="12"/>
        <v>2.3600000000000001E-3</v>
      </c>
      <c r="S170" s="200">
        <v>0</v>
      </c>
      <c r="T170" s="201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02" t="s">
        <v>209</v>
      </c>
      <c r="AT170" s="202" t="s">
        <v>363</v>
      </c>
      <c r="AU170" s="202" t="s">
        <v>157</v>
      </c>
      <c r="AY170" s="14" t="s">
        <v>150</v>
      </c>
      <c r="BE170" s="203">
        <f t="shared" si="14"/>
        <v>0</v>
      </c>
      <c r="BF170" s="203">
        <f t="shared" si="15"/>
        <v>0</v>
      </c>
      <c r="BG170" s="203">
        <f t="shared" si="16"/>
        <v>0</v>
      </c>
      <c r="BH170" s="203">
        <f t="shared" si="17"/>
        <v>0</v>
      </c>
      <c r="BI170" s="203">
        <f t="shared" si="18"/>
        <v>0</v>
      </c>
      <c r="BJ170" s="14" t="s">
        <v>157</v>
      </c>
      <c r="BK170" s="203">
        <f t="shared" si="19"/>
        <v>0</v>
      </c>
      <c r="BL170" s="14" t="s">
        <v>180</v>
      </c>
      <c r="BM170" s="202" t="s">
        <v>312</v>
      </c>
    </row>
    <row r="171" spans="1:65" s="2" customFormat="1" ht="37.9" customHeight="1">
      <c r="A171" s="31"/>
      <c r="B171" s="32"/>
      <c r="C171" s="190" t="s">
        <v>348</v>
      </c>
      <c r="D171" s="190" t="s">
        <v>152</v>
      </c>
      <c r="E171" s="191" t="s">
        <v>1289</v>
      </c>
      <c r="F171" s="192" t="s">
        <v>1290</v>
      </c>
      <c r="G171" s="193" t="s">
        <v>239</v>
      </c>
      <c r="H171" s="194">
        <v>3</v>
      </c>
      <c r="I171" s="195"/>
      <c r="J171" s="196">
        <f t="shared" si="10"/>
        <v>0</v>
      </c>
      <c r="K171" s="197"/>
      <c r="L171" s="36"/>
      <c r="M171" s="198" t="s">
        <v>1</v>
      </c>
      <c r="N171" s="199" t="s">
        <v>38</v>
      </c>
      <c r="O171" s="69"/>
      <c r="P171" s="200">
        <f t="shared" si="11"/>
        <v>0</v>
      </c>
      <c r="Q171" s="200">
        <v>2.0000000000000002E-5</v>
      </c>
      <c r="R171" s="200">
        <f t="shared" si="12"/>
        <v>6.0000000000000008E-5</v>
      </c>
      <c r="S171" s="200">
        <v>0</v>
      </c>
      <c r="T171" s="201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02" t="s">
        <v>180</v>
      </c>
      <c r="AT171" s="202" t="s">
        <v>152</v>
      </c>
      <c r="AU171" s="202" t="s">
        <v>157</v>
      </c>
      <c r="AY171" s="14" t="s">
        <v>150</v>
      </c>
      <c r="BE171" s="203">
        <f t="shared" si="14"/>
        <v>0</v>
      </c>
      <c r="BF171" s="203">
        <f t="shared" si="15"/>
        <v>0</v>
      </c>
      <c r="BG171" s="203">
        <f t="shared" si="16"/>
        <v>0</v>
      </c>
      <c r="BH171" s="203">
        <f t="shared" si="17"/>
        <v>0</v>
      </c>
      <c r="BI171" s="203">
        <f t="shared" si="18"/>
        <v>0</v>
      </c>
      <c r="BJ171" s="14" t="s">
        <v>157</v>
      </c>
      <c r="BK171" s="203">
        <f t="shared" si="19"/>
        <v>0</v>
      </c>
      <c r="BL171" s="14" t="s">
        <v>180</v>
      </c>
      <c r="BM171" s="202" t="s">
        <v>316</v>
      </c>
    </row>
    <row r="172" spans="1:65" s="2" customFormat="1" ht="16.5" customHeight="1">
      <c r="A172" s="31"/>
      <c r="B172" s="32"/>
      <c r="C172" s="204" t="s">
        <v>254</v>
      </c>
      <c r="D172" s="204" t="s">
        <v>363</v>
      </c>
      <c r="E172" s="205" t="s">
        <v>1291</v>
      </c>
      <c r="F172" s="206" t="s">
        <v>1292</v>
      </c>
      <c r="G172" s="207" t="s">
        <v>943</v>
      </c>
      <c r="H172" s="208">
        <v>3</v>
      </c>
      <c r="I172" s="209"/>
      <c r="J172" s="210">
        <f t="shared" si="10"/>
        <v>0</v>
      </c>
      <c r="K172" s="211"/>
      <c r="L172" s="212"/>
      <c r="M172" s="213" t="s">
        <v>1</v>
      </c>
      <c r="N172" s="214" t="s">
        <v>38</v>
      </c>
      <c r="O172" s="69"/>
      <c r="P172" s="200">
        <f t="shared" si="11"/>
        <v>0</v>
      </c>
      <c r="Q172" s="200">
        <v>1.1199999999999999E-3</v>
      </c>
      <c r="R172" s="200">
        <f t="shared" si="12"/>
        <v>3.3599999999999997E-3</v>
      </c>
      <c r="S172" s="200">
        <v>0</v>
      </c>
      <c r="T172" s="201">
        <f t="shared" si="1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02" t="s">
        <v>209</v>
      </c>
      <c r="AT172" s="202" t="s">
        <v>363</v>
      </c>
      <c r="AU172" s="202" t="s">
        <v>157</v>
      </c>
      <c r="AY172" s="14" t="s">
        <v>150</v>
      </c>
      <c r="BE172" s="203">
        <f t="shared" si="14"/>
        <v>0</v>
      </c>
      <c r="BF172" s="203">
        <f t="shared" si="15"/>
        <v>0</v>
      </c>
      <c r="BG172" s="203">
        <f t="shared" si="16"/>
        <v>0</v>
      </c>
      <c r="BH172" s="203">
        <f t="shared" si="17"/>
        <v>0</v>
      </c>
      <c r="BI172" s="203">
        <f t="shared" si="18"/>
        <v>0</v>
      </c>
      <c r="BJ172" s="14" t="s">
        <v>157</v>
      </c>
      <c r="BK172" s="203">
        <f t="shared" si="19"/>
        <v>0</v>
      </c>
      <c r="BL172" s="14" t="s">
        <v>180</v>
      </c>
      <c r="BM172" s="202" t="s">
        <v>319</v>
      </c>
    </row>
    <row r="173" spans="1:65" s="2" customFormat="1" ht="21.75" customHeight="1">
      <c r="A173" s="31"/>
      <c r="B173" s="32"/>
      <c r="C173" s="204" t="s">
        <v>355</v>
      </c>
      <c r="D173" s="204" t="s">
        <v>363</v>
      </c>
      <c r="E173" s="205" t="s">
        <v>1293</v>
      </c>
      <c r="F173" s="206" t="s">
        <v>1294</v>
      </c>
      <c r="G173" s="207" t="s">
        <v>239</v>
      </c>
      <c r="H173" s="208">
        <v>3</v>
      </c>
      <c r="I173" s="209"/>
      <c r="J173" s="210">
        <f t="shared" si="10"/>
        <v>0</v>
      </c>
      <c r="K173" s="211"/>
      <c r="L173" s="212"/>
      <c r="M173" s="213" t="s">
        <v>1</v>
      </c>
      <c r="N173" s="214" t="s">
        <v>38</v>
      </c>
      <c r="O173" s="69"/>
      <c r="P173" s="200">
        <f t="shared" si="11"/>
        <v>0</v>
      </c>
      <c r="Q173" s="200">
        <v>1.2999999999999999E-4</v>
      </c>
      <c r="R173" s="200">
        <f t="shared" si="12"/>
        <v>3.8999999999999994E-4</v>
      </c>
      <c r="S173" s="200">
        <v>0</v>
      </c>
      <c r="T173" s="201">
        <f t="shared" si="1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02" t="s">
        <v>209</v>
      </c>
      <c r="AT173" s="202" t="s">
        <v>363</v>
      </c>
      <c r="AU173" s="202" t="s">
        <v>157</v>
      </c>
      <c r="AY173" s="14" t="s">
        <v>150</v>
      </c>
      <c r="BE173" s="203">
        <f t="shared" si="14"/>
        <v>0</v>
      </c>
      <c r="BF173" s="203">
        <f t="shared" si="15"/>
        <v>0</v>
      </c>
      <c r="BG173" s="203">
        <f t="shared" si="16"/>
        <v>0</v>
      </c>
      <c r="BH173" s="203">
        <f t="shared" si="17"/>
        <v>0</v>
      </c>
      <c r="BI173" s="203">
        <f t="shared" si="18"/>
        <v>0</v>
      </c>
      <c r="BJ173" s="14" t="s">
        <v>157</v>
      </c>
      <c r="BK173" s="203">
        <f t="shared" si="19"/>
        <v>0</v>
      </c>
      <c r="BL173" s="14" t="s">
        <v>180</v>
      </c>
      <c r="BM173" s="202" t="s">
        <v>323</v>
      </c>
    </row>
    <row r="174" spans="1:65" s="2" customFormat="1" ht="37.9" customHeight="1">
      <c r="A174" s="31"/>
      <c r="B174" s="32"/>
      <c r="C174" s="190" t="s">
        <v>258</v>
      </c>
      <c r="D174" s="190" t="s">
        <v>152</v>
      </c>
      <c r="E174" s="191" t="s">
        <v>1295</v>
      </c>
      <c r="F174" s="192" t="s">
        <v>1296</v>
      </c>
      <c r="G174" s="193" t="s">
        <v>239</v>
      </c>
      <c r="H174" s="194">
        <v>4</v>
      </c>
      <c r="I174" s="195"/>
      <c r="J174" s="196">
        <f t="shared" si="10"/>
        <v>0</v>
      </c>
      <c r="K174" s="197"/>
      <c r="L174" s="36"/>
      <c r="M174" s="198" t="s">
        <v>1</v>
      </c>
      <c r="N174" s="199" t="s">
        <v>38</v>
      </c>
      <c r="O174" s="69"/>
      <c r="P174" s="200">
        <f t="shared" si="11"/>
        <v>0</v>
      </c>
      <c r="Q174" s="200">
        <v>2.0000000000000002E-5</v>
      </c>
      <c r="R174" s="200">
        <f t="shared" si="12"/>
        <v>8.0000000000000007E-5</v>
      </c>
      <c r="S174" s="200">
        <v>0</v>
      </c>
      <c r="T174" s="201">
        <f t="shared" si="1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02" t="s">
        <v>180</v>
      </c>
      <c r="AT174" s="202" t="s">
        <v>152</v>
      </c>
      <c r="AU174" s="202" t="s">
        <v>157</v>
      </c>
      <c r="AY174" s="14" t="s">
        <v>150</v>
      </c>
      <c r="BE174" s="203">
        <f t="shared" si="14"/>
        <v>0</v>
      </c>
      <c r="BF174" s="203">
        <f t="shared" si="15"/>
        <v>0</v>
      </c>
      <c r="BG174" s="203">
        <f t="shared" si="16"/>
        <v>0</v>
      </c>
      <c r="BH174" s="203">
        <f t="shared" si="17"/>
        <v>0</v>
      </c>
      <c r="BI174" s="203">
        <f t="shared" si="18"/>
        <v>0</v>
      </c>
      <c r="BJ174" s="14" t="s">
        <v>157</v>
      </c>
      <c r="BK174" s="203">
        <f t="shared" si="19"/>
        <v>0</v>
      </c>
      <c r="BL174" s="14" t="s">
        <v>180</v>
      </c>
      <c r="BM174" s="202" t="s">
        <v>326</v>
      </c>
    </row>
    <row r="175" spans="1:65" s="2" customFormat="1" ht="16.5" customHeight="1">
      <c r="A175" s="31"/>
      <c r="B175" s="32"/>
      <c r="C175" s="204" t="s">
        <v>362</v>
      </c>
      <c r="D175" s="204" t="s">
        <v>363</v>
      </c>
      <c r="E175" s="205" t="s">
        <v>1297</v>
      </c>
      <c r="F175" s="206" t="s">
        <v>1298</v>
      </c>
      <c r="G175" s="207" t="s">
        <v>943</v>
      </c>
      <c r="H175" s="208">
        <v>1</v>
      </c>
      <c r="I175" s="209"/>
      <c r="J175" s="210">
        <f t="shared" si="10"/>
        <v>0</v>
      </c>
      <c r="K175" s="211"/>
      <c r="L175" s="212"/>
      <c r="M175" s="213" t="s">
        <v>1</v>
      </c>
      <c r="N175" s="214" t="s">
        <v>38</v>
      </c>
      <c r="O175" s="69"/>
      <c r="P175" s="200">
        <f t="shared" si="11"/>
        <v>0</v>
      </c>
      <c r="Q175" s="200">
        <v>1.1199999999999999E-3</v>
      </c>
      <c r="R175" s="200">
        <f t="shared" si="12"/>
        <v>1.1199999999999999E-3</v>
      </c>
      <c r="S175" s="200">
        <v>0</v>
      </c>
      <c r="T175" s="201">
        <f t="shared" si="1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02" t="s">
        <v>209</v>
      </c>
      <c r="AT175" s="202" t="s">
        <v>363</v>
      </c>
      <c r="AU175" s="202" t="s">
        <v>157</v>
      </c>
      <c r="AY175" s="14" t="s">
        <v>150</v>
      </c>
      <c r="BE175" s="203">
        <f t="shared" si="14"/>
        <v>0</v>
      </c>
      <c r="BF175" s="203">
        <f t="shared" si="15"/>
        <v>0</v>
      </c>
      <c r="BG175" s="203">
        <f t="shared" si="16"/>
        <v>0</v>
      </c>
      <c r="BH175" s="203">
        <f t="shared" si="17"/>
        <v>0</v>
      </c>
      <c r="BI175" s="203">
        <f t="shared" si="18"/>
        <v>0</v>
      </c>
      <c r="BJ175" s="14" t="s">
        <v>157</v>
      </c>
      <c r="BK175" s="203">
        <f t="shared" si="19"/>
        <v>0</v>
      </c>
      <c r="BL175" s="14" t="s">
        <v>180</v>
      </c>
      <c r="BM175" s="202" t="s">
        <v>330</v>
      </c>
    </row>
    <row r="176" spans="1:65" s="2" customFormat="1" ht="21.75" customHeight="1">
      <c r="A176" s="31"/>
      <c r="B176" s="32"/>
      <c r="C176" s="204" t="s">
        <v>261</v>
      </c>
      <c r="D176" s="204" t="s">
        <v>363</v>
      </c>
      <c r="E176" s="205" t="s">
        <v>1299</v>
      </c>
      <c r="F176" s="206" t="s">
        <v>1300</v>
      </c>
      <c r="G176" s="207" t="s">
        <v>239</v>
      </c>
      <c r="H176" s="208">
        <v>1</v>
      </c>
      <c r="I176" s="209"/>
      <c r="J176" s="210">
        <f t="shared" si="10"/>
        <v>0</v>
      </c>
      <c r="K176" s="211"/>
      <c r="L176" s="212"/>
      <c r="M176" s="213" t="s">
        <v>1</v>
      </c>
      <c r="N176" s="214" t="s">
        <v>38</v>
      </c>
      <c r="O176" s="69"/>
      <c r="P176" s="200">
        <f t="shared" si="11"/>
        <v>0</v>
      </c>
      <c r="Q176" s="200">
        <v>3.8000000000000002E-4</v>
      </c>
      <c r="R176" s="200">
        <f t="shared" si="12"/>
        <v>3.8000000000000002E-4</v>
      </c>
      <c r="S176" s="200">
        <v>0</v>
      </c>
      <c r="T176" s="201">
        <f t="shared" si="1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02" t="s">
        <v>209</v>
      </c>
      <c r="AT176" s="202" t="s">
        <v>363</v>
      </c>
      <c r="AU176" s="202" t="s">
        <v>157</v>
      </c>
      <c r="AY176" s="14" t="s">
        <v>150</v>
      </c>
      <c r="BE176" s="203">
        <f t="shared" si="14"/>
        <v>0</v>
      </c>
      <c r="BF176" s="203">
        <f t="shared" si="15"/>
        <v>0</v>
      </c>
      <c r="BG176" s="203">
        <f t="shared" si="16"/>
        <v>0</v>
      </c>
      <c r="BH176" s="203">
        <f t="shared" si="17"/>
        <v>0</v>
      </c>
      <c r="BI176" s="203">
        <f t="shared" si="18"/>
        <v>0</v>
      </c>
      <c r="BJ176" s="14" t="s">
        <v>157</v>
      </c>
      <c r="BK176" s="203">
        <f t="shared" si="19"/>
        <v>0</v>
      </c>
      <c r="BL176" s="14" t="s">
        <v>180</v>
      </c>
      <c r="BM176" s="202" t="s">
        <v>333</v>
      </c>
    </row>
    <row r="177" spans="1:65" s="2" customFormat="1" ht="21.75" customHeight="1">
      <c r="A177" s="31"/>
      <c r="B177" s="32"/>
      <c r="C177" s="204" t="s">
        <v>372</v>
      </c>
      <c r="D177" s="204" t="s">
        <v>363</v>
      </c>
      <c r="E177" s="205" t="s">
        <v>1301</v>
      </c>
      <c r="F177" s="206" t="s">
        <v>1302</v>
      </c>
      <c r="G177" s="207" t="s">
        <v>239</v>
      </c>
      <c r="H177" s="208">
        <v>2</v>
      </c>
      <c r="I177" s="209"/>
      <c r="J177" s="210">
        <f t="shared" si="10"/>
        <v>0</v>
      </c>
      <c r="K177" s="211"/>
      <c r="L177" s="212"/>
      <c r="M177" s="213" t="s">
        <v>1</v>
      </c>
      <c r="N177" s="214" t="s">
        <v>38</v>
      </c>
      <c r="O177" s="69"/>
      <c r="P177" s="200">
        <f t="shared" si="11"/>
        <v>0</v>
      </c>
      <c r="Q177" s="200">
        <v>2.0400000000000001E-3</v>
      </c>
      <c r="R177" s="200">
        <f t="shared" si="12"/>
        <v>4.0800000000000003E-3</v>
      </c>
      <c r="S177" s="200">
        <v>0</v>
      </c>
      <c r="T177" s="201">
        <f t="shared" si="1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02" t="s">
        <v>209</v>
      </c>
      <c r="AT177" s="202" t="s">
        <v>363</v>
      </c>
      <c r="AU177" s="202" t="s">
        <v>157</v>
      </c>
      <c r="AY177" s="14" t="s">
        <v>150</v>
      </c>
      <c r="BE177" s="203">
        <f t="shared" si="14"/>
        <v>0</v>
      </c>
      <c r="BF177" s="203">
        <f t="shared" si="15"/>
        <v>0</v>
      </c>
      <c r="BG177" s="203">
        <f t="shared" si="16"/>
        <v>0</v>
      </c>
      <c r="BH177" s="203">
        <f t="shared" si="17"/>
        <v>0</v>
      </c>
      <c r="BI177" s="203">
        <f t="shared" si="18"/>
        <v>0</v>
      </c>
      <c r="BJ177" s="14" t="s">
        <v>157</v>
      </c>
      <c r="BK177" s="203">
        <f t="shared" si="19"/>
        <v>0</v>
      </c>
      <c r="BL177" s="14" t="s">
        <v>180</v>
      </c>
      <c r="BM177" s="202" t="s">
        <v>337</v>
      </c>
    </row>
    <row r="178" spans="1:65" s="2" customFormat="1" ht="24.2" customHeight="1">
      <c r="A178" s="31"/>
      <c r="B178" s="32"/>
      <c r="C178" s="190" t="s">
        <v>266</v>
      </c>
      <c r="D178" s="190" t="s">
        <v>152</v>
      </c>
      <c r="E178" s="191" t="s">
        <v>1303</v>
      </c>
      <c r="F178" s="192" t="s">
        <v>1304</v>
      </c>
      <c r="G178" s="193" t="s">
        <v>370</v>
      </c>
      <c r="H178" s="194">
        <v>29</v>
      </c>
      <c r="I178" s="195"/>
      <c r="J178" s="196">
        <f t="shared" si="10"/>
        <v>0</v>
      </c>
      <c r="K178" s="197"/>
      <c r="L178" s="36"/>
      <c r="M178" s="198" t="s">
        <v>1</v>
      </c>
      <c r="N178" s="199" t="s">
        <v>38</v>
      </c>
      <c r="O178" s="69"/>
      <c r="P178" s="200">
        <f t="shared" si="11"/>
        <v>0</v>
      </c>
      <c r="Q178" s="200">
        <v>1.8652E-4</v>
      </c>
      <c r="R178" s="200">
        <f t="shared" si="12"/>
        <v>5.4090800000000001E-3</v>
      </c>
      <c r="S178" s="200">
        <v>0</v>
      </c>
      <c r="T178" s="201">
        <f t="shared" si="1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02" t="s">
        <v>180</v>
      </c>
      <c r="AT178" s="202" t="s">
        <v>152</v>
      </c>
      <c r="AU178" s="202" t="s">
        <v>157</v>
      </c>
      <c r="AY178" s="14" t="s">
        <v>150</v>
      </c>
      <c r="BE178" s="203">
        <f t="shared" si="14"/>
        <v>0</v>
      </c>
      <c r="BF178" s="203">
        <f t="shared" si="15"/>
        <v>0</v>
      </c>
      <c r="BG178" s="203">
        <f t="shared" si="16"/>
        <v>0</v>
      </c>
      <c r="BH178" s="203">
        <f t="shared" si="17"/>
        <v>0</v>
      </c>
      <c r="BI178" s="203">
        <f t="shared" si="18"/>
        <v>0</v>
      </c>
      <c r="BJ178" s="14" t="s">
        <v>157</v>
      </c>
      <c r="BK178" s="203">
        <f t="shared" si="19"/>
        <v>0</v>
      </c>
      <c r="BL178" s="14" t="s">
        <v>180</v>
      </c>
      <c r="BM178" s="202" t="s">
        <v>340</v>
      </c>
    </row>
    <row r="179" spans="1:65" s="2" customFormat="1" ht="24.2" customHeight="1">
      <c r="A179" s="31"/>
      <c r="B179" s="32"/>
      <c r="C179" s="190" t="s">
        <v>379</v>
      </c>
      <c r="D179" s="190" t="s">
        <v>152</v>
      </c>
      <c r="E179" s="191" t="s">
        <v>1305</v>
      </c>
      <c r="F179" s="192" t="s">
        <v>1306</v>
      </c>
      <c r="G179" s="193" t="s">
        <v>370</v>
      </c>
      <c r="H179" s="194">
        <v>29</v>
      </c>
      <c r="I179" s="195"/>
      <c r="J179" s="196">
        <f t="shared" si="10"/>
        <v>0</v>
      </c>
      <c r="K179" s="197"/>
      <c r="L179" s="36"/>
      <c r="M179" s="198" t="s">
        <v>1</v>
      </c>
      <c r="N179" s="199" t="s">
        <v>38</v>
      </c>
      <c r="O179" s="69"/>
      <c r="P179" s="200">
        <f t="shared" si="11"/>
        <v>0</v>
      </c>
      <c r="Q179" s="200">
        <v>1.0000000000000001E-5</v>
      </c>
      <c r="R179" s="200">
        <f t="shared" si="12"/>
        <v>2.9E-4</v>
      </c>
      <c r="S179" s="200">
        <v>0</v>
      </c>
      <c r="T179" s="201">
        <f t="shared" si="1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02" t="s">
        <v>180</v>
      </c>
      <c r="AT179" s="202" t="s">
        <v>152</v>
      </c>
      <c r="AU179" s="202" t="s">
        <v>157</v>
      </c>
      <c r="AY179" s="14" t="s">
        <v>150</v>
      </c>
      <c r="BE179" s="203">
        <f t="shared" si="14"/>
        <v>0</v>
      </c>
      <c r="BF179" s="203">
        <f t="shared" si="15"/>
        <v>0</v>
      </c>
      <c r="BG179" s="203">
        <f t="shared" si="16"/>
        <v>0</v>
      </c>
      <c r="BH179" s="203">
        <f t="shared" si="17"/>
        <v>0</v>
      </c>
      <c r="BI179" s="203">
        <f t="shared" si="18"/>
        <v>0</v>
      </c>
      <c r="BJ179" s="14" t="s">
        <v>157</v>
      </c>
      <c r="BK179" s="203">
        <f t="shared" si="19"/>
        <v>0</v>
      </c>
      <c r="BL179" s="14" t="s">
        <v>180</v>
      </c>
      <c r="BM179" s="202" t="s">
        <v>344</v>
      </c>
    </row>
    <row r="180" spans="1:65" s="2" customFormat="1" ht="33" customHeight="1">
      <c r="A180" s="31"/>
      <c r="B180" s="32"/>
      <c r="C180" s="190" t="s">
        <v>269</v>
      </c>
      <c r="D180" s="190" t="s">
        <v>152</v>
      </c>
      <c r="E180" s="191" t="s">
        <v>1307</v>
      </c>
      <c r="F180" s="192" t="s">
        <v>1308</v>
      </c>
      <c r="G180" s="193" t="s">
        <v>216</v>
      </c>
      <c r="H180" s="194">
        <v>2.98</v>
      </c>
      <c r="I180" s="195"/>
      <c r="J180" s="196">
        <f t="shared" si="10"/>
        <v>0</v>
      </c>
      <c r="K180" s="197"/>
      <c r="L180" s="36"/>
      <c r="M180" s="198" t="s">
        <v>1</v>
      </c>
      <c r="N180" s="199" t="s">
        <v>38</v>
      </c>
      <c r="O180" s="69"/>
      <c r="P180" s="200">
        <f t="shared" si="11"/>
        <v>0</v>
      </c>
      <c r="Q180" s="200">
        <v>0</v>
      </c>
      <c r="R180" s="200">
        <f t="shared" si="12"/>
        <v>0</v>
      </c>
      <c r="S180" s="200">
        <v>0</v>
      </c>
      <c r="T180" s="201">
        <f t="shared" si="1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02" t="s">
        <v>180</v>
      </c>
      <c r="AT180" s="202" t="s">
        <v>152</v>
      </c>
      <c r="AU180" s="202" t="s">
        <v>157</v>
      </c>
      <c r="AY180" s="14" t="s">
        <v>150</v>
      </c>
      <c r="BE180" s="203">
        <f t="shared" si="14"/>
        <v>0</v>
      </c>
      <c r="BF180" s="203">
        <f t="shared" si="15"/>
        <v>0</v>
      </c>
      <c r="BG180" s="203">
        <f t="shared" si="16"/>
        <v>0</v>
      </c>
      <c r="BH180" s="203">
        <f t="shared" si="17"/>
        <v>0</v>
      </c>
      <c r="BI180" s="203">
        <f t="shared" si="18"/>
        <v>0</v>
      </c>
      <c r="BJ180" s="14" t="s">
        <v>157</v>
      </c>
      <c r="BK180" s="203">
        <f t="shared" si="19"/>
        <v>0</v>
      </c>
      <c r="BL180" s="14" t="s">
        <v>180</v>
      </c>
      <c r="BM180" s="202" t="s">
        <v>347</v>
      </c>
    </row>
    <row r="181" spans="1:65" s="2" customFormat="1" ht="24.2" customHeight="1">
      <c r="A181" s="31"/>
      <c r="B181" s="32"/>
      <c r="C181" s="190" t="s">
        <v>386</v>
      </c>
      <c r="D181" s="190" t="s">
        <v>152</v>
      </c>
      <c r="E181" s="191" t="s">
        <v>1309</v>
      </c>
      <c r="F181" s="192" t="s">
        <v>1310</v>
      </c>
      <c r="G181" s="193" t="s">
        <v>216</v>
      </c>
      <c r="H181" s="194">
        <v>4.1000000000000002E-2</v>
      </c>
      <c r="I181" s="195"/>
      <c r="J181" s="196">
        <f t="shared" si="10"/>
        <v>0</v>
      </c>
      <c r="K181" s="197"/>
      <c r="L181" s="36"/>
      <c r="M181" s="198" t="s">
        <v>1</v>
      </c>
      <c r="N181" s="199" t="s">
        <v>38</v>
      </c>
      <c r="O181" s="69"/>
      <c r="P181" s="200">
        <f t="shared" si="11"/>
        <v>0</v>
      </c>
      <c r="Q181" s="200">
        <v>0</v>
      </c>
      <c r="R181" s="200">
        <f t="shared" si="12"/>
        <v>0</v>
      </c>
      <c r="S181" s="200">
        <v>0</v>
      </c>
      <c r="T181" s="201">
        <f t="shared" si="1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202" t="s">
        <v>180</v>
      </c>
      <c r="AT181" s="202" t="s">
        <v>152</v>
      </c>
      <c r="AU181" s="202" t="s">
        <v>157</v>
      </c>
      <c r="AY181" s="14" t="s">
        <v>150</v>
      </c>
      <c r="BE181" s="203">
        <f t="shared" si="14"/>
        <v>0</v>
      </c>
      <c r="BF181" s="203">
        <f t="shared" si="15"/>
        <v>0</v>
      </c>
      <c r="BG181" s="203">
        <f t="shared" si="16"/>
        <v>0</v>
      </c>
      <c r="BH181" s="203">
        <f t="shared" si="17"/>
        <v>0</v>
      </c>
      <c r="BI181" s="203">
        <f t="shared" si="18"/>
        <v>0</v>
      </c>
      <c r="BJ181" s="14" t="s">
        <v>157</v>
      </c>
      <c r="BK181" s="203">
        <f t="shared" si="19"/>
        <v>0</v>
      </c>
      <c r="BL181" s="14" t="s">
        <v>180</v>
      </c>
      <c r="BM181" s="202" t="s">
        <v>351</v>
      </c>
    </row>
    <row r="182" spans="1:65" s="12" customFormat="1" ht="22.9" customHeight="1">
      <c r="B182" s="174"/>
      <c r="C182" s="175"/>
      <c r="D182" s="176" t="s">
        <v>71</v>
      </c>
      <c r="E182" s="188" t="s">
        <v>1311</v>
      </c>
      <c r="F182" s="188" t="s">
        <v>1312</v>
      </c>
      <c r="G182" s="175"/>
      <c r="H182" s="175"/>
      <c r="I182" s="178"/>
      <c r="J182" s="189">
        <f>BK182</f>
        <v>0</v>
      </c>
      <c r="K182" s="175"/>
      <c r="L182" s="180"/>
      <c r="M182" s="181"/>
      <c r="N182" s="182"/>
      <c r="O182" s="182"/>
      <c r="P182" s="183">
        <f>SUM(P183:P209)</f>
        <v>0</v>
      </c>
      <c r="Q182" s="182"/>
      <c r="R182" s="183">
        <f>SUM(R183:R209)</f>
        <v>0.14695496800000002</v>
      </c>
      <c r="S182" s="182"/>
      <c r="T182" s="184">
        <f>SUM(T183:T209)</f>
        <v>0</v>
      </c>
      <c r="AR182" s="185" t="s">
        <v>157</v>
      </c>
      <c r="AT182" s="186" t="s">
        <v>71</v>
      </c>
      <c r="AU182" s="186" t="s">
        <v>80</v>
      </c>
      <c r="AY182" s="185" t="s">
        <v>150</v>
      </c>
      <c r="BK182" s="187">
        <f>SUM(BK183:BK209)</f>
        <v>0</v>
      </c>
    </row>
    <row r="183" spans="1:65" s="2" customFormat="1" ht="16.5" customHeight="1">
      <c r="A183" s="31"/>
      <c r="B183" s="32"/>
      <c r="C183" s="190" t="s">
        <v>281</v>
      </c>
      <c r="D183" s="190" t="s">
        <v>152</v>
      </c>
      <c r="E183" s="191" t="s">
        <v>1313</v>
      </c>
      <c r="F183" s="192" t="s">
        <v>1314</v>
      </c>
      <c r="G183" s="193" t="s">
        <v>239</v>
      </c>
      <c r="H183" s="194">
        <v>2</v>
      </c>
      <c r="I183" s="195"/>
      <c r="J183" s="196">
        <f t="shared" ref="J183:J209" si="20">ROUND(I183*H183,2)</f>
        <v>0</v>
      </c>
      <c r="K183" s="197"/>
      <c r="L183" s="36"/>
      <c r="M183" s="198" t="s">
        <v>1</v>
      </c>
      <c r="N183" s="199" t="s">
        <v>38</v>
      </c>
      <c r="O183" s="69"/>
      <c r="P183" s="200">
        <f t="shared" ref="P183:P209" si="21">O183*H183</f>
        <v>0</v>
      </c>
      <c r="Q183" s="200">
        <v>2.8420000000000002E-4</v>
      </c>
      <c r="R183" s="200">
        <f t="shared" ref="R183:R209" si="22">Q183*H183</f>
        <v>5.6840000000000005E-4</v>
      </c>
      <c r="S183" s="200">
        <v>0</v>
      </c>
      <c r="T183" s="201">
        <f t="shared" ref="T183:T209" si="23"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202" t="s">
        <v>180</v>
      </c>
      <c r="AT183" s="202" t="s">
        <v>152</v>
      </c>
      <c r="AU183" s="202" t="s">
        <v>157</v>
      </c>
      <c r="AY183" s="14" t="s">
        <v>150</v>
      </c>
      <c r="BE183" s="203">
        <f t="shared" ref="BE183:BE209" si="24">IF(N183="základná",J183,0)</f>
        <v>0</v>
      </c>
      <c r="BF183" s="203">
        <f t="shared" ref="BF183:BF209" si="25">IF(N183="znížená",J183,0)</f>
        <v>0</v>
      </c>
      <c r="BG183" s="203">
        <f t="shared" ref="BG183:BG209" si="26">IF(N183="zákl. prenesená",J183,0)</f>
        <v>0</v>
      </c>
      <c r="BH183" s="203">
        <f t="shared" ref="BH183:BH209" si="27">IF(N183="zníž. prenesená",J183,0)</f>
        <v>0</v>
      </c>
      <c r="BI183" s="203">
        <f t="shared" ref="BI183:BI209" si="28">IF(N183="nulová",J183,0)</f>
        <v>0</v>
      </c>
      <c r="BJ183" s="14" t="s">
        <v>157</v>
      </c>
      <c r="BK183" s="203">
        <f t="shared" ref="BK183:BK209" si="29">ROUND(I183*H183,2)</f>
        <v>0</v>
      </c>
      <c r="BL183" s="14" t="s">
        <v>180</v>
      </c>
      <c r="BM183" s="202" t="s">
        <v>354</v>
      </c>
    </row>
    <row r="184" spans="1:65" s="2" customFormat="1" ht="16.5" customHeight="1">
      <c r="A184" s="31"/>
      <c r="B184" s="32"/>
      <c r="C184" s="204" t="s">
        <v>407</v>
      </c>
      <c r="D184" s="204" t="s">
        <v>363</v>
      </c>
      <c r="E184" s="205" t="s">
        <v>1315</v>
      </c>
      <c r="F184" s="206" t="s">
        <v>1316</v>
      </c>
      <c r="G184" s="207" t="s">
        <v>943</v>
      </c>
      <c r="H184" s="208">
        <v>2</v>
      </c>
      <c r="I184" s="209"/>
      <c r="J184" s="210">
        <f t="shared" si="20"/>
        <v>0</v>
      </c>
      <c r="K184" s="211"/>
      <c r="L184" s="212"/>
      <c r="M184" s="213" t="s">
        <v>1</v>
      </c>
      <c r="N184" s="214" t="s">
        <v>38</v>
      </c>
      <c r="O184" s="69"/>
      <c r="P184" s="200">
        <f t="shared" si="21"/>
        <v>0</v>
      </c>
      <c r="Q184" s="200">
        <v>3.2000000000000001E-2</v>
      </c>
      <c r="R184" s="200">
        <f t="shared" si="22"/>
        <v>6.4000000000000001E-2</v>
      </c>
      <c r="S184" s="200">
        <v>0</v>
      </c>
      <c r="T184" s="201">
        <f t="shared" si="2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202" t="s">
        <v>209</v>
      </c>
      <c r="AT184" s="202" t="s">
        <v>363</v>
      </c>
      <c r="AU184" s="202" t="s">
        <v>157</v>
      </c>
      <c r="AY184" s="14" t="s">
        <v>150</v>
      </c>
      <c r="BE184" s="203">
        <f t="shared" si="24"/>
        <v>0</v>
      </c>
      <c r="BF184" s="203">
        <f t="shared" si="25"/>
        <v>0</v>
      </c>
      <c r="BG184" s="203">
        <f t="shared" si="26"/>
        <v>0</v>
      </c>
      <c r="BH184" s="203">
        <f t="shared" si="27"/>
        <v>0</v>
      </c>
      <c r="BI184" s="203">
        <f t="shared" si="28"/>
        <v>0</v>
      </c>
      <c r="BJ184" s="14" t="s">
        <v>157</v>
      </c>
      <c r="BK184" s="203">
        <f t="shared" si="29"/>
        <v>0</v>
      </c>
      <c r="BL184" s="14" t="s">
        <v>180</v>
      </c>
      <c r="BM184" s="202" t="s">
        <v>358</v>
      </c>
    </row>
    <row r="185" spans="1:65" s="2" customFormat="1" ht="16.5" customHeight="1">
      <c r="A185" s="31"/>
      <c r="B185" s="32"/>
      <c r="C185" s="204" t="s">
        <v>284</v>
      </c>
      <c r="D185" s="204" t="s">
        <v>363</v>
      </c>
      <c r="E185" s="205" t="s">
        <v>1317</v>
      </c>
      <c r="F185" s="206" t="s">
        <v>1318</v>
      </c>
      <c r="G185" s="207" t="s">
        <v>1319</v>
      </c>
      <c r="H185" s="208">
        <v>2</v>
      </c>
      <c r="I185" s="209"/>
      <c r="J185" s="210">
        <f t="shared" si="20"/>
        <v>0</v>
      </c>
      <c r="K185" s="211"/>
      <c r="L185" s="212"/>
      <c r="M185" s="213" t="s">
        <v>1</v>
      </c>
      <c r="N185" s="214" t="s">
        <v>38</v>
      </c>
      <c r="O185" s="69"/>
      <c r="P185" s="200">
        <f t="shared" si="21"/>
        <v>0</v>
      </c>
      <c r="Q185" s="200">
        <v>3.3E-4</v>
      </c>
      <c r="R185" s="200">
        <f t="shared" si="22"/>
        <v>6.6E-4</v>
      </c>
      <c r="S185" s="200">
        <v>0</v>
      </c>
      <c r="T185" s="201">
        <f t="shared" si="2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202" t="s">
        <v>209</v>
      </c>
      <c r="AT185" s="202" t="s">
        <v>363</v>
      </c>
      <c r="AU185" s="202" t="s">
        <v>157</v>
      </c>
      <c r="AY185" s="14" t="s">
        <v>150</v>
      </c>
      <c r="BE185" s="203">
        <f t="shared" si="24"/>
        <v>0</v>
      </c>
      <c r="BF185" s="203">
        <f t="shared" si="25"/>
        <v>0</v>
      </c>
      <c r="BG185" s="203">
        <f t="shared" si="26"/>
        <v>0</v>
      </c>
      <c r="BH185" s="203">
        <f t="shared" si="27"/>
        <v>0</v>
      </c>
      <c r="BI185" s="203">
        <f t="shared" si="28"/>
        <v>0</v>
      </c>
      <c r="BJ185" s="14" t="s">
        <v>157</v>
      </c>
      <c r="BK185" s="203">
        <f t="shared" si="29"/>
        <v>0</v>
      </c>
      <c r="BL185" s="14" t="s">
        <v>180</v>
      </c>
      <c r="BM185" s="202" t="s">
        <v>361</v>
      </c>
    </row>
    <row r="186" spans="1:65" s="2" customFormat="1" ht="16.5" customHeight="1">
      <c r="A186" s="31"/>
      <c r="B186" s="32"/>
      <c r="C186" s="190" t="s">
        <v>414</v>
      </c>
      <c r="D186" s="190" t="s">
        <v>152</v>
      </c>
      <c r="E186" s="191" t="s">
        <v>1320</v>
      </c>
      <c r="F186" s="192" t="s">
        <v>1321</v>
      </c>
      <c r="G186" s="193" t="s">
        <v>239</v>
      </c>
      <c r="H186" s="194">
        <v>1</v>
      </c>
      <c r="I186" s="195"/>
      <c r="J186" s="196">
        <f t="shared" si="20"/>
        <v>0</v>
      </c>
      <c r="K186" s="197"/>
      <c r="L186" s="36"/>
      <c r="M186" s="198" t="s">
        <v>1</v>
      </c>
      <c r="N186" s="199" t="s">
        <v>38</v>
      </c>
      <c r="O186" s="69"/>
      <c r="P186" s="200">
        <f t="shared" si="21"/>
        <v>0</v>
      </c>
      <c r="Q186" s="200">
        <v>0</v>
      </c>
      <c r="R186" s="200">
        <f t="shared" si="22"/>
        <v>0</v>
      </c>
      <c r="S186" s="200">
        <v>0</v>
      </c>
      <c r="T186" s="201">
        <f t="shared" si="2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202" t="s">
        <v>180</v>
      </c>
      <c r="AT186" s="202" t="s">
        <v>152</v>
      </c>
      <c r="AU186" s="202" t="s">
        <v>157</v>
      </c>
      <c r="AY186" s="14" t="s">
        <v>150</v>
      </c>
      <c r="BE186" s="203">
        <f t="shared" si="24"/>
        <v>0</v>
      </c>
      <c r="BF186" s="203">
        <f t="shared" si="25"/>
        <v>0</v>
      </c>
      <c r="BG186" s="203">
        <f t="shared" si="26"/>
        <v>0</v>
      </c>
      <c r="BH186" s="203">
        <f t="shared" si="27"/>
        <v>0</v>
      </c>
      <c r="BI186" s="203">
        <f t="shared" si="28"/>
        <v>0</v>
      </c>
      <c r="BJ186" s="14" t="s">
        <v>157</v>
      </c>
      <c r="BK186" s="203">
        <f t="shared" si="29"/>
        <v>0</v>
      </c>
      <c r="BL186" s="14" t="s">
        <v>180</v>
      </c>
      <c r="BM186" s="202" t="s">
        <v>366</v>
      </c>
    </row>
    <row r="187" spans="1:65" s="2" customFormat="1" ht="16.5" customHeight="1">
      <c r="A187" s="31"/>
      <c r="B187" s="32"/>
      <c r="C187" s="204" t="s">
        <v>288</v>
      </c>
      <c r="D187" s="204" t="s">
        <v>363</v>
      </c>
      <c r="E187" s="205" t="s">
        <v>1322</v>
      </c>
      <c r="F187" s="206" t="s">
        <v>1323</v>
      </c>
      <c r="G187" s="207" t="s">
        <v>239</v>
      </c>
      <c r="H187" s="208">
        <v>1</v>
      </c>
      <c r="I187" s="209"/>
      <c r="J187" s="210">
        <f t="shared" si="20"/>
        <v>0</v>
      </c>
      <c r="K187" s="211"/>
      <c r="L187" s="212"/>
      <c r="M187" s="213" t="s">
        <v>1</v>
      </c>
      <c r="N187" s="214" t="s">
        <v>38</v>
      </c>
      <c r="O187" s="69"/>
      <c r="P187" s="200">
        <f t="shared" si="21"/>
        <v>0</v>
      </c>
      <c r="Q187" s="200">
        <v>5.28E-3</v>
      </c>
      <c r="R187" s="200">
        <f t="shared" si="22"/>
        <v>5.28E-3</v>
      </c>
      <c r="S187" s="200">
        <v>0</v>
      </c>
      <c r="T187" s="201">
        <f t="shared" si="2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202" t="s">
        <v>209</v>
      </c>
      <c r="AT187" s="202" t="s">
        <v>363</v>
      </c>
      <c r="AU187" s="202" t="s">
        <v>157</v>
      </c>
      <c r="AY187" s="14" t="s">
        <v>150</v>
      </c>
      <c r="BE187" s="203">
        <f t="shared" si="24"/>
        <v>0</v>
      </c>
      <c r="BF187" s="203">
        <f t="shared" si="25"/>
        <v>0</v>
      </c>
      <c r="BG187" s="203">
        <f t="shared" si="26"/>
        <v>0</v>
      </c>
      <c r="BH187" s="203">
        <f t="shared" si="27"/>
        <v>0</v>
      </c>
      <c r="BI187" s="203">
        <f t="shared" si="28"/>
        <v>0</v>
      </c>
      <c r="BJ187" s="14" t="s">
        <v>157</v>
      </c>
      <c r="BK187" s="203">
        <f t="shared" si="29"/>
        <v>0</v>
      </c>
      <c r="BL187" s="14" t="s">
        <v>180</v>
      </c>
      <c r="BM187" s="202" t="s">
        <v>371</v>
      </c>
    </row>
    <row r="188" spans="1:65" s="2" customFormat="1" ht="33" customHeight="1">
      <c r="A188" s="31"/>
      <c r="B188" s="32"/>
      <c r="C188" s="190" t="s">
        <v>421</v>
      </c>
      <c r="D188" s="190" t="s">
        <v>152</v>
      </c>
      <c r="E188" s="191" t="s">
        <v>1324</v>
      </c>
      <c r="F188" s="192" t="s">
        <v>1325</v>
      </c>
      <c r="G188" s="193" t="s">
        <v>1326</v>
      </c>
      <c r="H188" s="194">
        <v>2</v>
      </c>
      <c r="I188" s="195"/>
      <c r="J188" s="196">
        <f t="shared" si="20"/>
        <v>0</v>
      </c>
      <c r="K188" s="197"/>
      <c r="L188" s="36"/>
      <c r="M188" s="198" t="s">
        <v>1</v>
      </c>
      <c r="N188" s="199" t="s">
        <v>38</v>
      </c>
      <c r="O188" s="69"/>
      <c r="P188" s="200">
        <f t="shared" si="21"/>
        <v>0</v>
      </c>
      <c r="Q188" s="200">
        <v>2.3019999999999998E-3</v>
      </c>
      <c r="R188" s="200">
        <f t="shared" si="22"/>
        <v>4.6039999999999996E-3</v>
      </c>
      <c r="S188" s="200">
        <v>0</v>
      </c>
      <c r="T188" s="201">
        <f t="shared" si="2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202" t="s">
        <v>180</v>
      </c>
      <c r="AT188" s="202" t="s">
        <v>152</v>
      </c>
      <c r="AU188" s="202" t="s">
        <v>157</v>
      </c>
      <c r="AY188" s="14" t="s">
        <v>150</v>
      </c>
      <c r="BE188" s="203">
        <f t="shared" si="24"/>
        <v>0</v>
      </c>
      <c r="BF188" s="203">
        <f t="shared" si="25"/>
        <v>0</v>
      </c>
      <c r="BG188" s="203">
        <f t="shared" si="26"/>
        <v>0</v>
      </c>
      <c r="BH188" s="203">
        <f t="shared" si="27"/>
        <v>0</v>
      </c>
      <c r="BI188" s="203">
        <f t="shared" si="28"/>
        <v>0</v>
      </c>
      <c r="BJ188" s="14" t="s">
        <v>157</v>
      </c>
      <c r="BK188" s="203">
        <f t="shared" si="29"/>
        <v>0</v>
      </c>
      <c r="BL188" s="14" t="s">
        <v>180</v>
      </c>
      <c r="BM188" s="202" t="s">
        <v>375</v>
      </c>
    </row>
    <row r="189" spans="1:65" s="2" customFormat="1" ht="16.5" customHeight="1">
      <c r="A189" s="31"/>
      <c r="B189" s="32"/>
      <c r="C189" s="204" t="s">
        <v>291</v>
      </c>
      <c r="D189" s="204" t="s">
        <v>363</v>
      </c>
      <c r="E189" s="205" t="s">
        <v>1327</v>
      </c>
      <c r="F189" s="206" t="s">
        <v>1328</v>
      </c>
      <c r="G189" s="207" t="s">
        <v>943</v>
      </c>
      <c r="H189" s="208">
        <v>1</v>
      </c>
      <c r="I189" s="209"/>
      <c r="J189" s="210">
        <f t="shared" si="20"/>
        <v>0</v>
      </c>
      <c r="K189" s="211"/>
      <c r="L189" s="212"/>
      <c r="M189" s="213" t="s">
        <v>1</v>
      </c>
      <c r="N189" s="214" t="s">
        <v>38</v>
      </c>
      <c r="O189" s="69"/>
      <c r="P189" s="200">
        <f t="shared" si="21"/>
        <v>0</v>
      </c>
      <c r="Q189" s="200">
        <v>1.41E-2</v>
      </c>
      <c r="R189" s="200">
        <f t="shared" si="22"/>
        <v>1.41E-2</v>
      </c>
      <c r="S189" s="200">
        <v>0</v>
      </c>
      <c r="T189" s="201">
        <f t="shared" si="2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202" t="s">
        <v>209</v>
      </c>
      <c r="AT189" s="202" t="s">
        <v>363</v>
      </c>
      <c r="AU189" s="202" t="s">
        <v>157</v>
      </c>
      <c r="AY189" s="14" t="s">
        <v>150</v>
      </c>
      <c r="BE189" s="203">
        <f t="shared" si="24"/>
        <v>0</v>
      </c>
      <c r="BF189" s="203">
        <f t="shared" si="25"/>
        <v>0</v>
      </c>
      <c r="BG189" s="203">
        <f t="shared" si="26"/>
        <v>0</v>
      </c>
      <c r="BH189" s="203">
        <f t="shared" si="27"/>
        <v>0</v>
      </c>
      <c r="BI189" s="203">
        <f t="shared" si="28"/>
        <v>0</v>
      </c>
      <c r="BJ189" s="14" t="s">
        <v>157</v>
      </c>
      <c r="BK189" s="203">
        <f t="shared" si="29"/>
        <v>0</v>
      </c>
      <c r="BL189" s="14" t="s">
        <v>180</v>
      </c>
      <c r="BM189" s="202" t="s">
        <v>378</v>
      </c>
    </row>
    <row r="190" spans="1:65" s="2" customFormat="1" ht="16.5" customHeight="1">
      <c r="A190" s="31"/>
      <c r="B190" s="32"/>
      <c r="C190" s="204" t="s">
        <v>521</v>
      </c>
      <c r="D190" s="204" t="s">
        <v>363</v>
      </c>
      <c r="E190" s="205" t="s">
        <v>1329</v>
      </c>
      <c r="F190" s="206" t="s">
        <v>1330</v>
      </c>
      <c r="G190" s="207" t="s">
        <v>239</v>
      </c>
      <c r="H190" s="208">
        <v>1</v>
      </c>
      <c r="I190" s="209"/>
      <c r="J190" s="210">
        <f t="shared" si="20"/>
        <v>0</v>
      </c>
      <c r="K190" s="211"/>
      <c r="L190" s="212"/>
      <c r="M190" s="213" t="s">
        <v>1</v>
      </c>
      <c r="N190" s="214" t="s">
        <v>38</v>
      </c>
      <c r="O190" s="69"/>
      <c r="P190" s="200">
        <f t="shared" si="21"/>
        <v>0</v>
      </c>
      <c r="Q190" s="200">
        <v>1.41E-2</v>
      </c>
      <c r="R190" s="200">
        <f t="shared" si="22"/>
        <v>1.41E-2</v>
      </c>
      <c r="S190" s="200">
        <v>0</v>
      </c>
      <c r="T190" s="201">
        <f t="shared" si="2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202" t="s">
        <v>209</v>
      </c>
      <c r="AT190" s="202" t="s">
        <v>363</v>
      </c>
      <c r="AU190" s="202" t="s">
        <v>157</v>
      </c>
      <c r="AY190" s="14" t="s">
        <v>150</v>
      </c>
      <c r="BE190" s="203">
        <f t="shared" si="24"/>
        <v>0</v>
      </c>
      <c r="BF190" s="203">
        <f t="shared" si="25"/>
        <v>0</v>
      </c>
      <c r="BG190" s="203">
        <f t="shared" si="26"/>
        <v>0</v>
      </c>
      <c r="BH190" s="203">
        <f t="shared" si="27"/>
        <v>0</v>
      </c>
      <c r="BI190" s="203">
        <f t="shared" si="28"/>
        <v>0</v>
      </c>
      <c r="BJ190" s="14" t="s">
        <v>157</v>
      </c>
      <c r="BK190" s="203">
        <f t="shared" si="29"/>
        <v>0</v>
      </c>
      <c r="BL190" s="14" t="s">
        <v>180</v>
      </c>
      <c r="BM190" s="202" t="s">
        <v>382</v>
      </c>
    </row>
    <row r="191" spans="1:65" s="2" customFormat="1" ht="24.2" customHeight="1">
      <c r="A191" s="31"/>
      <c r="B191" s="32"/>
      <c r="C191" s="190" t="s">
        <v>298</v>
      </c>
      <c r="D191" s="190" t="s">
        <v>152</v>
      </c>
      <c r="E191" s="191" t="s">
        <v>1331</v>
      </c>
      <c r="F191" s="192" t="s">
        <v>1332</v>
      </c>
      <c r="G191" s="193" t="s">
        <v>1333</v>
      </c>
      <c r="H191" s="194">
        <v>1</v>
      </c>
      <c r="I191" s="195"/>
      <c r="J191" s="196">
        <f t="shared" si="20"/>
        <v>0</v>
      </c>
      <c r="K191" s="197"/>
      <c r="L191" s="36"/>
      <c r="M191" s="198" t="s">
        <v>1</v>
      </c>
      <c r="N191" s="199" t="s">
        <v>38</v>
      </c>
      <c r="O191" s="69"/>
      <c r="P191" s="200">
        <f t="shared" si="21"/>
        <v>0</v>
      </c>
      <c r="Q191" s="200">
        <v>2.7999999999999998E-4</v>
      </c>
      <c r="R191" s="200">
        <f t="shared" si="22"/>
        <v>2.7999999999999998E-4</v>
      </c>
      <c r="S191" s="200">
        <v>0</v>
      </c>
      <c r="T191" s="201">
        <f t="shared" si="2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202" t="s">
        <v>180</v>
      </c>
      <c r="AT191" s="202" t="s">
        <v>152</v>
      </c>
      <c r="AU191" s="202" t="s">
        <v>157</v>
      </c>
      <c r="AY191" s="14" t="s">
        <v>150</v>
      </c>
      <c r="BE191" s="203">
        <f t="shared" si="24"/>
        <v>0</v>
      </c>
      <c r="BF191" s="203">
        <f t="shared" si="25"/>
        <v>0</v>
      </c>
      <c r="BG191" s="203">
        <f t="shared" si="26"/>
        <v>0</v>
      </c>
      <c r="BH191" s="203">
        <f t="shared" si="27"/>
        <v>0</v>
      </c>
      <c r="BI191" s="203">
        <f t="shared" si="28"/>
        <v>0</v>
      </c>
      <c r="BJ191" s="14" t="s">
        <v>157</v>
      </c>
      <c r="BK191" s="203">
        <f t="shared" si="29"/>
        <v>0</v>
      </c>
      <c r="BL191" s="14" t="s">
        <v>180</v>
      </c>
      <c r="BM191" s="202" t="s">
        <v>385</v>
      </c>
    </row>
    <row r="192" spans="1:65" s="2" customFormat="1" ht="16.5" customHeight="1">
      <c r="A192" s="31"/>
      <c r="B192" s="32"/>
      <c r="C192" s="204" t="s">
        <v>442</v>
      </c>
      <c r="D192" s="204" t="s">
        <v>363</v>
      </c>
      <c r="E192" s="205" t="s">
        <v>1334</v>
      </c>
      <c r="F192" s="206" t="s">
        <v>1335</v>
      </c>
      <c r="G192" s="207" t="s">
        <v>239</v>
      </c>
      <c r="H192" s="208">
        <v>1</v>
      </c>
      <c r="I192" s="209"/>
      <c r="J192" s="210">
        <f t="shared" si="20"/>
        <v>0</v>
      </c>
      <c r="K192" s="211"/>
      <c r="L192" s="212"/>
      <c r="M192" s="213" t="s">
        <v>1</v>
      </c>
      <c r="N192" s="214" t="s">
        <v>38</v>
      </c>
      <c r="O192" s="69"/>
      <c r="P192" s="200">
        <f t="shared" si="21"/>
        <v>0</v>
      </c>
      <c r="Q192" s="200">
        <v>7.4999999999999997E-3</v>
      </c>
      <c r="R192" s="200">
        <f t="shared" si="22"/>
        <v>7.4999999999999997E-3</v>
      </c>
      <c r="S192" s="200">
        <v>0</v>
      </c>
      <c r="T192" s="201">
        <f t="shared" si="2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202" t="s">
        <v>209</v>
      </c>
      <c r="AT192" s="202" t="s">
        <v>363</v>
      </c>
      <c r="AU192" s="202" t="s">
        <v>157</v>
      </c>
      <c r="AY192" s="14" t="s">
        <v>150</v>
      </c>
      <c r="BE192" s="203">
        <f t="shared" si="24"/>
        <v>0</v>
      </c>
      <c r="BF192" s="203">
        <f t="shared" si="25"/>
        <v>0</v>
      </c>
      <c r="BG192" s="203">
        <f t="shared" si="26"/>
        <v>0</v>
      </c>
      <c r="BH192" s="203">
        <f t="shared" si="27"/>
        <v>0</v>
      </c>
      <c r="BI192" s="203">
        <f t="shared" si="28"/>
        <v>0</v>
      </c>
      <c r="BJ192" s="14" t="s">
        <v>157</v>
      </c>
      <c r="BK192" s="203">
        <f t="shared" si="29"/>
        <v>0</v>
      </c>
      <c r="BL192" s="14" t="s">
        <v>180</v>
      </c>
      <c r="BM192" s="202" t="s">
        <v>389</v>
      </c>
    </row>
    <row r="193" spans="1:65" s="2" customFormat="1" ht="16.5" customHeight="1">
      <c r="A193" s="31"/>
      <c r="B193" s="32"/>
      <c r="C193" s="190" t="s">
        <v>302</v>
      </c>
      <c r="D193" s="190" t="s">
        <v>152</v>
      </c>
      <c r="E193" s="191" t="s">
        <v>1336</v>
      </c>
      <c r="F193" s="192" t="s">
        <v>1337</v>
      </c>
      <c r="G193" s="193" t="s">
        <v>1333</v>
      </c>
      <c r="H193" s="194">
        <v>2</v>
      </c>
      <c r="I193" s="195"/>
      <c r="J193" s="196">
        <f t="shared" si="20"/>
        <v>0</v>
      </c>
      <c r="K193" s="197"/>
      <c r="L193" s="36"/>
      <c r="M193" s="198" t="s">
        <v>1</v>
      </c>
      <c r="N193" s="199" t="s">
        <v>38</v>
      </c>
      <c r="O193" s="69"/>
      <c r="P193" s="200">
        <f t="shared" si="21"/>
        <v>0</v>
      </c>
      <c r="Q193" s="200">
        <v>1.2E-4</v>
      </c>
      <c r="R193" s="200">
        <f t="shared" si="22"/>
        <v>2.4000000000000001E-4</v>
      </c>
      <c r="S193" s="200">
        <v>0</v>
      </c>
      <c r="T193" s="201">
        <f t="shared" si="2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202" t="s">
        <v>180</v>
      </c>
      <c r="AT193" s="202" t="s">
        <v>152</v>
      </c>
      <c r="AU193" s="202" t="s">
        <v>157</v>
      </c>
      <c r="AY193" s="14" t="s">
        <v>150</v>
      </c>
      <c r="BE193" s="203">
        <f t="shared" si="24"/>
        <v>0</v>
      </c>
      <c r="BF193" s="203">
        <f t="shared" si="25"/>
        <v>0</v>
      </c>
      <c r="BG193" s="203">
        <f t="shared" si="26"/>
        <v>0</v>
      </c>
      <c r="BH193" s="203">
        <f t="shared" si="27"/>
        <v>0</v>
      </c>
      <c r="BI193" s="203">
        <f t="shared" si="28"/>
        <v>0</v>
      </c>
      <c r="BJ193" s="14" t="s">
        <v>157</v>
      </c>
      <c r="BK193" s="203">
        <f t="shared" si="29"/>
        <v>0</v>
      </c>
      <c r="BL193" s="14" t="s">
        <v>180</v>
      </c>
      <c r="BM193" s="202" t="s">
        <v>392</v>
      </c>
    </row>
    <row r="194" spans="1:65" s="2" customFormat="1" ht="16.5" customHeight="1">
      <c r="A194" s="31"/>
      <c r="B194" s="32"/>
      <c r="C194" s="204" t="s">
        <v>449</v>
      </c>
      <c r="D194" s="204" t="s">
        <v>363</v>
      </c>
      <c r="E194" s="205" t="s">
        <v>1338</v>
      </c>
      <c r="F194" s="206" t="s">
        <v>1339</v>
      </c>
      <c r="G194" s="207" t="s">
        <v>239</v>
      </c>
      <c r="H194" s="208">
        <v>2</v>
      </c>
      <c r="I194" s="209"/>
      <c r="J194" s="210">
        <f t="shared" si="20"/>
        <v>0</v>
      </c>
      <c r="K194" s="211"/>
      <c r="L194" s="212"/>
      <c r="M194" s="213" t="s">
        <v>1</v>
      </c>
      <c r="N194" s="214" t="s">
        <v>38</v>
      </c>
      <c r="O194" s="69"/>
      <c r="P194" s="200">
        <f t="shared" si="21"/>
        <v>0</v>
      </c>
      <c r="Q194" s="200">
        <v>4.0000000000000002E-4</v>
      </c>
      <c r="R194" s="200">
        <f t="shared" si="22"/>
        <v>8.0000000000000004E-4</v>
      </c>
      <c r="S194" s="200">
        <v>0</v>
      </c>
      <c r="T194" s="201">
        <f t="shared" si="23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202" t="s">
        <v>209</v>
      </c>
      <c r="AT194" s="202" t="s">
        <v>363</v>
      </c>
      <c r="AU194" s="202" t="s">
        <v>157</v>
      </c>
      <c r="AY194" s="14" t="s">
        <v>150</v>
      </c>
      <c r="BE194" s="203">
        <f t="shared" si="24"/>
        <v>0</v>
      </c>
      <c r="BF194" s="203">
        <f t="shared" si="25"/>
        <v>0</v>
      </c>
      <c r="BG194" s="203">
        <f t="shared" si="26"/>
        <v>0</v>
      </c>
      <c r="BH194" s="203">
        <f t="shared" si="27"/>
        <v>0</v>
      </c>
      <c r="BI194" s="203">
        <f t="shared" si="28"/>
        <v>0</v>
      </c>
      <c r="BJ194" s="14" t="s">
        <v>157</v>
      </c>
      <c r="BK194" s="203">
        <f t="shared" si="29"/>
        <v>0</v>
      </c>
      <c r="BL194" s="14" t="s">
        <v>180</v>
      </c>
      <c r="BM194" s="202" t="s">
        <v>396</v>
      </c>
    </row>
    <row r="195" spans="1:65" s="2" customFormat="1" ht="16.5" customHeight="1">
      <c r="A195" s="31"/>
      <c r="B195" s="32"/>
      <c r="C195" s="190" t="s">
        <v>305</v>
      </c>
      <c r="D195" s="190" t="s">
        <v>152</v>
      </c>
      <c r="E195" s="191" t="s">
        <v>1340</v>
      </c>
      <c r="F195" s="192" t="s">
        <v>1341</v>
      </c>
      <c r="G195" s="193" t="s">
        <v>239</v>
      </c>
      <c r="H195" s="194">
        <v>3</v>
      </c>
      <c r="I195" s="195"/>
      <c r="J195" s="196">
        <f t="shared" si="20"/>
        <v>0</v>
      </c>
      <c r="K195" s="197"/>
      <c r="L195" s="36"/>
      <c r="M195" s="198" t="s">
        <v>1</v>
      </c>
      <c r="N195" s="199" t="s">
        <v>38</v>
      </c>
      <c r="O195" s="69"/>
      <c r="P195" s="200">
        <f t="shared" si="21"/>
        <v>0</v>
      </c>
      <c r="Q195" s="200">
        <v>4.1999999999999996E-6</v>
      </c>
      <c r="R195" s="200">
        <f t="shared" si="22"/>
        <v>1.2599999999999998E-5</v>
      </c>
      <c r="S195" s="200">
        <v>0</v>
      </c>
      <c r="T195" s="201">
        <f t="shared" si="23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202" t="s">
        <v>180</v>
      </c>
      <c r="AT195" s="202" t="s">
        <v>152</v>
      </c>
      <c r="AU195" s="202" t="s">
        <v>157</v>
      </c>
      <c r="AY195" s="14" t="s">
        <v>150</v>
      </c>
      <c r="BE195" s="203">
        <f t="shared" si="24"/>
        <v>0</v>
      </c>
      <c r="BF195" s="203">
        <f t="shared" si="25"/>
        <v>0</v>
      </c>
      <c r="BG195" s="203">
        <f t="shared" si="26"/>
        <v>0</v>
      </c>
      <c r="BH195" s="203">
        <f t="shared" si="27"/>
        <v>0</v>
      </c>
      <c r="BI195" s="203">
        <f t="shared" si="28"/>
        <v>0</v>
      </c>
      <c r="BJ195" s="14" t="s">
        <v>157</v>
      </c>
      <c r="BK195" s="203">
        <f t="shared" si="29"/>
        <v>0</v>
      </c>
      <c r="BL195" s="14" t="s">
        <v>180</v>
      </c>
      <c r="BM195" s="202" t="s">
        <v>399</v>
      </c>
    </row>
    <row r="196" spans="1:65" s="2" customFormat="1" ht="16.5" customHeight="1">
      <c r="A196" s="31"/>
      <c r="B196" s="32"/>
      <c r="C196" s="204" t="s">
        <v>456</v>
      </c>
      <c r="D196" s="204" t="s">
        <v>363</v>
      </c>
      <c r="E196" s="205" t="s">
        <v>1342</v>
      </c>
      <c r="F196" s="206" t="s">
        <v>1343</v>
      </c>
      <c r="G196" s="207" t="s">
        <v>943</v>
      </c>
      <c r="H196" s="208">
        <v>3</v>
      </c>
      <c r="I196" s="209"/>
      <c r="J196" s="210">
        <f t="shared" si="20"/>
        <v>0</v>
      </c>
      <c r="K196" s="211"/>
      <c r="L196" s="212"/>
      <c r="M196" s="213" t="s">
        <v>1</v>
      </c>
      <c r="N196" s="214" t="s">
        <v>38</v>
      </c>
      <c r="O196" s="69"/>
      <c r="P196" s="200">
        <f t="shared" si="21"/>
        <v>0</v>
      </c>
      <c r="Q196" s="200">
        <v>3.5799999999999998E-3</v>
      </c>
      <c r="R196" s="200">
        <f t="shared" si="22"/>
        <v>1.074E-2</v>
      </c>
      <c r="S196" s="200">
        <v>0</v>
      </c>
      <c r="T196" s="201">
        <f t="shared" si="23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202" t="s">
        <v>209</v>
      </c>
      <c r="AT196" s="202" t="s">
        <v>363</v>
      </c>
      <c r="AU196" s="202" t="s">
        <v>157</v>
      </c>
      <c r="AY196" s="14" t="s">
        <v>150</v>
      </c>
      <c r="BE196" s="203">
        <f t="shared" si="24"/>
        <v>0</v>
      </c>
      <c r="BF196" s="203">
        <f t="shared" si="25"/>
        <v>0</v>
      </c>
      <c r="BG196" s="203">
        <f t="shared" si="26"/>
        <v>0</v>
      </c>
      <c r="BH196" s="203">
        <f t="shared" si="27"/>
        <v>0</v>
      </c>
      <c r="BI196" s="203">
        <f t="shared" si="28"/>
        <v>0</v>
      </c>
      <c r="BJ196" s="14" t="s">
        <v>157</v>
      </c>
      <c r="BK196" s="203">
        <f t="shared" si="29"/>
        <v>0</v>
      </c>
      <c r="BL196" s="14" t="s">
        <v>180</v>
      </c>
      <c r="BM196" s="202" t="s">
        <v>403</v>
      </c>
    </row>
    <row r="197" spans="1:65" s="2" customFormat="1" ht="16.5" customHeight="1">
      <c r="A197" s="31"/>
      <c r="B197" s="32"/>
      <c r="C197" s="190" t="s">
        <v>309</v>
      </c>
      <c r="D197" s="190" t="s">
        <v>152</v>
      </c>
      <c r="E197" s="191" t="s">
        <v>1344</v>
      </c>
      <c r="F197" s="192" t="s">
        <v>1345</v>
      </c>
      <c r="G197" s="193" t="s">
        <v>239</v>
      </c>
      <c r="H197" s="194">
        <v>2</v>
      </c>
      <c r="I197" s="195"/>
      <c r="J197" s="196">
        <f t="shared" si="20"/>
        <v>0</v>
      </c>
      <c r="K197" s="197"/>
      <c r="L197" s="36"/>
      <c r="M197" s="198" t="s">
        <v>1</v>
      </c>
      <c r="N197" s="199" t="s">
        <v>38</v>
      </c>
      <c r="O197" s="69"/>
      <c r="P197" s="200">
        <f t="shared" si="21"/>
        <v>0</v>
      </c>
      <c r="Q197" s="200">
        <v>4.1999999999999996E-6</v>
      </c>
      <c r="R197" s="200">
        <f t="shared" si="22"/>
        <v>8.3999999999999992E-6</v>
      </c>
      <c r="S197" s="200">
        <v>0</v>
      </c>
      <c r="T197" s="201">
        <f t="shared" si="23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202" t="s">
        <v>180</v>
      </c>
      <c r="AT197" s="202" t="s">
        <v>152</v>
      </c>
      <c r="AU197" s="202" t="s">
        <v>157</v>
      </c>
      <c r="AY197" s="14" t="s">
        <v>150</v>
      </c>
      <c r="BE197" s="203">
        <f t="shared" si="24"/>
        <v>0</v>
      </c>
      <c r="BF197" s="203">
        <f t="shared" si="25"/>
        <v>0</v>
      </c>
      <c r="BG197" s="203">
        <f t="shared" si="26"/>
        <v>0</v>
      </c>
      <c r="BH197" s="203">
        <f t="shared" si="27"/>
        <v>0</v>
      </c>
      <c r="BI197" s="203">
        <f t="shared" si="28"/>
        <v>0</v>
      </c>
      <c r="BJ197" s="14" t="s">
        <v>157</v>
      </c>
      <c r="BK197" s="203">
        <f t="shared" si="29"/>
        <v>0</v>
      </c>
      <c r="BL197" s="14" t="s">
        <v>180</v>
      </c>
      <c r="BM197" s="202" t="s">
        <v>406</v>
      </c>
    </row>
    <row r="198" spans="1:65" s="2" customFormat="1" ht="16.5" customHeight="1">
      <c r="A198" s="31"/>
      <c r="B198" s="32"/>
      <c r="C198" s="204" t="s">
        <v>467</v>
      </c>
      <c r="D198" s="204" t="s">
        <v>363</v>
      </c>
      <c r="E198" s="205" t="s">
        <v>1346</v>
      </c>
      <c r="F198" s="206" t="s">
        <v>1347</v>
      </c>
      <c r="G198" s="207" t="s">
        <v>239</v>
      </c>
      <c r="H198" s="208">
        <v>2</v>
      </c>
      <c r="I198" s="209"/>
      <c r="J198" s="210">
        <f t="shared" si="20"/>
        <v>0</v>
      </c>
      <c r="K198" s="211"/>
      <c r="L198" s="212"/>
      <c r="M198" s="213" t="s">
        <v>1</v>
      </c>
      <c r="N198" s="214" t="s">
        <v>38</v>
      </c>
      <c r="O198" s="69"/>
      <c r="P198" s="200">
        <f t="shared" si="21"/>
        <v>0</v>
      </c>
      <c r="Q198" s="200">
        <v>1.2999999999999999E-3</v>
      </c>
      <c r="R198" s="200">
        <f t="shared" si="22"/>
        <v>2.5999999999999999E-3</v>
      </c>
      <c r="S198" s="200">
        <v>0</v>
      </c>
      <c r="T198" s="201">
        <f t="shared" si="23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202" t="s">
        <v>209</v>
      </c>
      <c r="AT198" s="202" t="s">
        <v>363</v>
      </c>
      <c r="AU198" s="202" t="s">
        <v>157</v>
      </c>
      <c r="AY198" s="14" t="s">
        <v>150</v>
      </c>
      <c r="BE198" s="203">
        <f t="shared" si="24"/>
        <v>0</v>
      </c>
      <c r="BF198" s="203">
        <f t="shared" si="25"/>
        <v>0</v>
      </c>
      <c r="BG198" s="203">
        <f t="shared" si="26"/>
        <v>0</v>
      </c>
      <c r="BH198" s="203">
        <f t="shared" si="27"/>
        <v>0</v>
      </c>
      <c r="BI198" s="203">
        <f t="shared" si="28"/>
        <v>0</v>
      </c>
      <c r="BJ198" s="14" t="s">
        <v>157</v>
      </c>
      <c r="BK198" s="203">
        <f t="shared" si="29"/>
        <v>0</v>
      </c>
      <c r="BL198" s="14" t="s">
        <v>180</v>
      </c>
      <c r="BM198" s="202" t="s">
        <v>410</v>
      </c>
    </row>
    <row r="199" spans="1:65" s="2" customFormat="1" ht="24.2" customHeight="1">
      <c r="A199" s="31"/>
      <c r="B199" s="32"/>
      <c r="C199" s="190" t="s">
        <v>479</v>
      </c>
      <c r="D199" s="190" t="s">
        <v>152</v>
      </c>
      <c r="E199" s="191" t="s">
        <v>1348</v>
      </c>
      <c r="F199" s="192" t="s">
        <v>1349</v>
      </c>
      <c r="G199" s="193" t="s">
        <v>239</v>
      </c>
      <c r="H199" s="194">
        <v>2</v>
      </c>
      <c r="I199" s="195"/>
      <c r="J199" s="196">
        <f t="shared" si="20"/>
        <v>0</v>
      </c>
      <c r="K199" s="197"/>
      <c r="L199" s="36"/>
      <c r="M199" s="198" t="s">
        <v>1</v>
      </c>
      <c r="N199" s="199" t="s">
        <v>38</v>
      </c>
      <c r="O199" s="69"/>
      <c r="P199" s="200">
        <f t="shared" si="21"/>
        <v>0</v>
      </c>
      <c r="Q199" s="200">
        <v>0</v>
      </c>
      <c r="R199" s="200">
        <f t="shared" si="22"/>
        <v>0</v>
      </c>
      <c r="S199" s="200">
        <v>0</v>
      </c>
      <c r="T199" s="201">
        <f t="shared" si="23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202" t="s">
        <v>180</v>
      </c>
      <c r="AT199" s="202" t="s">
        <v>152</v>
      </c>
      <c r="AU199" s="202" t="s">
        <v>157</v>
      </c>
      <c r="AY199" s="14" t="s">
        <v>150</v>
      </c>
      <c r="BE199" s="203">
        <f t="shared" si="24"/>
        <v>0</v>
      </c>
      <c r="BF199" s="203">
        <f t="shared" si="25"/>
        <v>0</v>
      </c>
      <c r="BG199" s="203">
        <f t="shared" si="26"/>
        <v>0</v>
      </c>
      <c r="BH199" s="203">
        <f t="shared" si="27"/>
        <v>0</v>
      </c>
      <c r="BI199" s="203">
        <f t="shared" si="28"/>
        <v>0</v>
      </c>
      <c r="BJ199" s="14" t="s">
        <v>157</v>
      </c>
      <c r="BK199" s="203">
        <f t="shared" si="29"/>
        <v>0</v>
      </c>
      <c r="BL199" s="14" t="s">
        <v>180</v>
      </c>
      <c r="BM199" s="202" t="s">
        <v>413</v>
      </c>
    </row>
    <row r="200" spans="1:65" s="2" customFormat="1" ht="16.5" customHeight="1">
      <c r="A200" s="31"/>
      <c r="B200" s="32"/>
      <c r="C200" s="204" t="s">
        <v>340</v>
      </c>
      <c r="D200" s="204" t="s">
        <v>363</v>
      </c>
      <c r="E200" s="205" t="s">
        <v>1350</v>
      </c>
      <c r="F200" s="206" t="s">
        <v>1351</v>
      </c>
      <c r="G200" s="207" t="s">
        <v>239</v>
      </c>
      <c r="H200" s="208">
        <v>4</v>
      </c>
      <c r="I200" s="209"/>
      <c r="J200" s="210">
        <f t="shared" si="20"/>
        <v>0</v>
      </c>
      <c r="K200" s="211"/>
      <c r="L200" s="212"/>
      <c r="M200" s="213" t="s">
        <v>1</v>
      </c>
      <c r="N200" s="214" t="s">
        <v>38</v>
      </c>
      <c r="O200" s="69"/>
      <c r="P200" s="200">
        <f t="shared" si="21"/>
        <v>0</v>
      </c>
      <c r="Q200" s="200">
        <v>3.2000000000000002E-3</v>
      </c>
      <c r="R200" s="200">
        <f t="shared" si="22"/>
        <v>1.2800000000000001E-2</v>
      </c>
      <c r="S200" s="200">
        <v>0</v>
      </c>
      <c r="T200" s="201">
        <f t="shared" si="23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202" t="s">
        <v>209</v>
      </c>
      <c r="AT200" s="202" t="s">
        <v>363</v>
      </c>
      <c r="AU200" s="202" t="s">
        <v>157</v>
      </c>
      <c r="AY200" s="14" t="s">
        <v>150</v>
      </c>
      <c r="BE200" s="203">
        <f t="shared" si="24"/>
        <v>0</v>
      </c>
      <c r="BF200" s="203">
        <f t="shared" si="25"/>
        <v>0</v>
      </c>
      <c r="BG200" s="203">
        <f t="shared" si="26"/>
        <v>0</v>
      </c>
      <c r="BH200" s="203">
        <f t="shared" si="27"/>
        <v>0</v>
      </c>
      <c r="BI200" s="203">
        <f t="shared" si="28"/>
        <v>0</v>
      </c>
      <c r="BJ200" s="14" t="s">
        <v>157</v>
      </c>
      <c r="BK200" s="203">
        <f t="shared" si="29"/>
        <v>0</v>
      </c>
      <c r="BL200" s="14" t="s">
        <v>180</v>
      </c>
      <c r="BM200" s="202" t="s">
        <v>417</v>
      </c>
    </row>
    <row r="201" spans="1:65" s="2" customFormat="1" ht="24.2" customHeight="1">
      <c r="A201" s="31"/>
      <c r="B201" s="32"/>
      <c r="C201" s="190" t="s">
        <v>319</v>
      </c>
      <c r="D201" s="190" t="s">
        <v>152</v>
      </c>
      <c r="E201" s="191" t="s">
        <v>1352</v>
      </c>
      <c r="F201" s="192" t="s">
        <v>1353</v>
      </c>
      <c r="G201" s="193" t="s">
        <v>239</v>
      </c>
      <c r="H201" s="194">
        <v>2</v>
      </c>
      <c r="I201" s="195"/>
      <c r="J201" s="196">
        <f t="shared" si="20"/>
        <v>0</v>
      </c>
      <c r="K201" s="197"/>
      <c r="L201" s="36"/>
      <c r="M201" s="198" t="s">
        <v>1</v>
      </c>
      <c r="N201" s="199" t="s">
        <v>38</v>
      </c>
      <c r="O201" s="69"/>
      <c r="P201" s="200">
        <f t="shared" si="21"/>
        <v>0</v>
      </c>
      <c r="Q201" s="200">
        <v>0</v>
      </c>
      <c r="R201" s="200">
        <f t="shared" si="22"/>
        <v>0</v>
      </c>
      <c r="S201" s="200">
        <v>0</v>
      </c>
      <c r="T201" s="201">
        <f t="shared" si="23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202" t="s">
        <v>180</v>
      </c>
      <c r="AT201" s="202" t="s">
        <v>152</v>
      </c>
      <c r="AU201" s="202" t="s">
        <v>157</v>
      </c>
      <c r="AY201" s="14" t="s">
        <v>150</v>
      </c>
      <c r="BE201" s="203">
        <f t="shared" si="24"/>
        <v>0</v>
      </c>
      <c r="BF201" s="203">
        <f t="shared" si="25"/>
        <v>0</v>
      </c>
      <c r="BG201" s="203">
        <f t="shared" si="26"/>
        <v>0</v>
      </c>
      <c r="BH201" s="203">
        <f t="shared" si="27"/>
        <v>0</v>
      </c>
      <c r="BI201" s="203">
        <f t="shared" si="28"/>
        <v>0</v>
      </c>
      <c r="BJ201" s="14" t="s">
        <v>157</v>
      </c>
      <c r="BK201" s="203">
        <f t="shared" si="29"/>
        <v>0</v>
      </c>
      <c r="BL201" s="14" t="s">
        <v>180</v>
      </c>
      <c r="BM201" s="202" t="s">
        <v>420</v>
      </c>
    </row>
    <row r="202" spans="1:65" s="2" customFormat="1" ht="16.5" customHeight="1">
      <c r="A202" s="31"/>
      <c r="B202" s="32"/>
      <c r="C202" s="204" t="s">
        <v>486</v>
      </c>
      <c r="D202" s="204" t="s">
        <v>363</v>
      </c>
      <c r="E202" s="205" t="s">
        <v>1354</v>
      </c>
      <c r="F202" s="206" t="s">
        <v>1355</v>
      </c>
      <c r="G202" s="207" t="s">
        <v>1356</v>
      </c>
      <c r="H202" s="208">
        <v>2</v>
      </c>
      <c r="I202" s="209"/>
      <c r="J202" s="210">
        <f t="shared" si="20"/>
        <v>0</v>
      </c>
      <c r="K202" s="211"/>
      <c r="L202" s="212"/>
      <c r="M202" s="213" t="s">
        <v>1</v>
      </c>
      <c r="N202" s="214" t="s">
        <v>38</v>
      </c>
      <c r="O202" s="69"/>
      <c r="P202" s="200">
        <f t="shared" si="21"/>
        <v>0</v>
      </c>
      <c r="Q202" s="200">
        <v>3.3E-4</v>
      </c>
      <c r="R202" s="200">
        <f t="shared" si="22"/>
        <v>6.6E-4</v>
      </c>
      <c r="S202" s="200">
        <v>0</v>
      </c>
      <c r="T202" s="201">
        <f t="shared" si="23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202" t="s">
        <v>209</v>
      </c>
      <c r="AT202" s="202" t="s">
        <v>363</v>
      </c>
      <c r="AU202" s="202" t="s">
        <v>157</v>
      </c>
      <c r="AY202" s="14" t="s">
        <v>150</v>
      </c>
      <c r="BE202" s="203">
        <f t="shared" si="24"/>
        <v>0</v>
      </c>
      <c r="BF202" s="203">
        <f t="shared" si="25"/>
        <v>0</v>
      </c>
      <c r="BG202" s="203">
        <f t="shared" si="26"/>
        <v>0</v>
      </c>
      <c r="BH202" s="203">
        <f t="shared" si="27"/>
        <v>0</v>
      </c>
      <c r="BI202" s="203">
        <f t="shared" si="28"/>
        <v>0</v>
      </c>
      <c r="BJ202" s="14" t="s">
        <v>157</v>
      </c>
      <c r="BK202" s="203">
        <f t="shared" si="29"/>
        <v>0</v>
      </c>
      <c r="BL202" s="14" t="s">
        <v>180</v>
      </c>
      <c r="BM202" s="202" t="s">
        <v>424</v>
      </c>
    </row>
    <row r="203" spans="1:65" s="2" customFormat="1" ht="16.5" customHeight="1">
      <c r="A203" s="31"/>
      <c r="B203" s="32"/>
      <c r="C203" s="204" t="s">
        <v>493</v>
      </c>
      <c r="D203" s="204" t="s">
        <v>363</v>
      </c>
      <c r="E203" s="205" t="s">
        <v>1357</v>
      </c>
      <c r="F203" s="206" t="s">
        <v>1358</v>
      </c>
      <c r="G203" s="207" t="s">
        <v>239</v>
      </c>
      <c r="H203" s="208">
        <v>2</v>
      </c>
      <c r="I203" s="209"/>
      <c r="J203" s="210">
        <f t="shared" si="20"/>
        <v>0</v>
      </c>
      <c r="K203" s="211"/>
      <c r="L203" s="212"/>
      <c r="M203" s="213" t="s">
        <v>1</v>
      </c>
      <c r="N203" s="214" t="s">
        <v>38</v>
      </c>
      <c r="O203" s="69"/>
      <c r="P203" s="200">
        <f t="shared" si="21"/>
        <v>0</v>
      </c>
      <c r="Q203" s="200">
        <v>3.6000000000000002E-4</v>
      </c>
      <c r="R203" s="200">
        <f t="shared" si="22"/>
        <v>7.2000000000000005E-4</v>
      </c>
      <c r="S203" s="200">
        <v>0</v>
      </c>
      <c r="T203" s="201">
        <f t="shared" si="23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202" t="s">
        <v>209</v>
      </c>
      <c r="AT203" s="202" t="s">
        <v>363</v>
      </c>
      <c r="AU203" s="202" t="s">
        <v>157</v>
      </c>
      <c r="AY203" s="14" t="s">
        <v>150</v>
      </c>
      <c r="BE203" s="203">
        <f t="shared" si="24"/>
        <v>0</v>
      </c>
      <c r="BF203" s="203">
        <f t="shared" si="25"/>
        <v>0</v>
      </c>
      <c r="BG203" s="203">
        <f t="shared" si="26"/>
        <v>0</v>
      </c>
      <c r="BH203" s="203">
        <f t="shared" si="27"/>
        <v>0</v>
      </c>
      <c r="BI203" s="203">
        <f t="shared" si="28"/>
        <v>0</v>
      </c>
      <c r="BJ203" s="14" t="s">
        <v>157</v>
      </c>
      <c r="BK203" s="203">
        <f t="shared" si="29"/>
        <v>0</v>
      </c>
      <c r="BL203" s="14" t="s">
        <v>180</v>
      </c>
      <c r="BM203" s="202" t="s">
        <v>427</v>
      </c>
    </row>
    <row r="204" spans="1:65" s="2" customFormat="1" ht="24.2" customHeight="1">
      <c r="A204" s="31"/>
      <c r="B204" s="32"/>
      <c r="C204" s="190" t="s">
        <v>498</v>
      </c>
      <c r="D204" s="190" t="s">
        <v>152</v>
      </c>
      <c r="E204" s="191" t="s">
        <v>1359</v>
      </c>
      <c r="F204" s="192" t="s">
        <v>1360</v>
      </c>
      <c r="G204" s="193" t="s">
        <v>239</v>
      </c>
      <c r="H204" s="194">
        <v>1</v>
      </c>
      <c r="I204" s="195"/>
      <c r="J204" s="196">
        <f t="shared" si="20"/>
        <v>0</v>
      </c>
      <c r="K204" s="197"/>
      <c r="L204" s="36"/>
      <c r="M204" s="198" t="s">
        <v>1</v>
      </c>
      <c r="N204" s="199" t="s">
        <v>38</v>
      </c>
      <c r="O204" s="69"/>
      <c r="P204" s="200">
        <f t="shared" si="21"/>
        <v>0</v>
      </c>
      <c r="Q204" s="200">
        <v>0</v>
      </c>
      <c r="R204" s="200">
        <f t="shared" si="22"/>
        <v>0</v>
      </c>
      <c r="S204" s="200">
        <v>0</v>
      </c>
      <c r="T204" s="201">
        <f t="shared" si="23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202" t="s">
        <v>180</v>
      </c>
      <c r="AT204" s="202" t="s">
        <v>152</v>
      </c>
      <c r="AU204" s="202" t="s">
        <v>157</v>
      </c>
      <c r="AY204" s="14" t="s">
        <v>150</v>
      </c>
      <c r="BE204" s="203">
        <f t="shared" si="24"/>
        <v>0</v>
      </c>
      <c r="BF204" s="203">
        <f t="shared" si="25"/>
        <v>0</v>
      </c>
      <c r="BG204" s="203">
        <f t="shared" si="26"/>
        <v>0</v>
      </c>
      <c r="BH204" s="203">
        <f t="shared" si="27"/>
        <v>0</v>
      </c>
      <c r="BI204" s="203">
        <f t="shared" si="28"/>
        <v>0</v>
      </c>
      <c r="BJ204" s="14" t="s">
        <v>157</v>
      </c>
      <c r="BK204" s="203">
        <f t="shared" si="29"/>
        <v>0</v>
      </c>
      <c r="BL204" s="14" t="s">
        <v>180</v>
      </c>
      <c r="BM204" s="202" t="s">
        <v>431</v>
      </c>
    </row>
    <row r="205" spans="1:65" s="2" customFormat="1" ht="16.5" customHeight="1">
      <c r="A205" s="31"/>
      <c r="B205" s="32"/>
      <c r="C205" s="204" t="s">
        <v>330</v>
      </c>
      <c r="D205" s="204" t="s">
        <v>363</v>
      </c>
      <c r="E205" s="205" t="s">
        <v>1361</v>
      </c>
      <c r="F205" s="206" t="s">
        <v>1362</v>
      </c>
      <c r="G205" s="207" t="s">
        <v>239</v>
      </c>
      <c r="H205" s="208">
        <v>1</v>
      </c>
      <c r="I205" s="209"/>
      <c r="J205" s="210">
        <f t="shared" si="20"/>
        <v>0</v>
      </c>
      <c r="K205" s="211"/>
      <c r="L205" s="212"/>
      <c r="M205" s="213" t="s">
        <v>1</v>
      </c>
      <c r="N205" s="214" t="s">
        <v>38</v>
      </c>
      <c r="O205" s="69"/>
      <c r="P205" s="200">
        <f t="shared" si="21"/>
        <v>0</v>
      </c>
      <c r="Q205" s="200">
        <v>1.8000000000000001E-4</v>
      </c>
      <c r="R205" s="200">
        <f t="shared" si="22"/>
        <v>1.8000000000000001E-4</v>
      </c>
      <c r="S205" s="200">
        <v>0</v>
      </c>
      <c r="T205" s="201">
        <f t="shared" si="23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202" t="s">
        <v>209</v>
      </c>
      <c r="AT205" s="202" t="s">
        <v>363</v>
      </c>
      <c r="AU205" s="202" t="s">
        <v>157</v>
      </c>
      <c r="AY205" s="14" t="s">
        <v>150</v>
      </c>
      <c r="BE205" s="203">
        <f t="shared" si="24"/>
        <v>0</v>
      </c>
      <c r="BF205" s="203">
        <f t="shared" si="25"/>
        <v>0</v>
      </c>
      <c r="BG205" s="203">
        <f t="shared" si="26"/>
        <v>0</v>
      </c>
      <c r="BH205" s="203">
        <f t="shared" si="27"/>
        <v>0</v>
      </c>
      <c r="BI205" s="203">
        <f t="shared" si="28"/>
        <v>0</v>
      </c>
      <c r="BJ205" s="14" t="s">
        <v>157</v>
      </c>
      <c r="BK205" s="203">
        <f t="shared" si="29"/>
        <v>0</v>
      </c>
      <c r="BL205" s="14" t="s">
        <v>180</v>
      </c>
      <c r="BM205" s="202" t="s">
        <v>434</v>
      </c>
    </row>
    <row r="206" spans="1:65" s="2" customFormat="1" ht="16.5" customHeight="1">
      <c r="A206" s="31"/>
      <c r="B206" s="32"/>
      <c r="C206" s="190" t="s">
        <v>506</v>
      </c>
      <c r="D206" s="190" t="s">
        <v>152</v>
      </c>
      <c r="E206" s="191" t="s">
        <v>1363</v>
      </c>
      <c r="F206" s="192" t="s">
        <v>1364</v>
      </c>
      <c r="G206" s="193" t="s">
        <v>239</v>
      </c>
      <c r="H206" s="194">
        <v>2</v>
      </c>
      <c r="I206" s="195"/>
      <c r="J206" s="196">
        <f t="shared" si="20"/>
        <v>0</v>
      </c>
      <c r="K206" s="197"/>
      <c r="L206" s="36"/>
      <c r="M206" s="198" t="s">
        <v>1</v>
      </c>
      <c r="N206" s="199" t="s">
        <v>38</v>
      </c>
      <c r="O206" s="69"/>
      <c r="P206" s="200">
        <f t="shared" si="21"/>
        <v>0</v>
      </c>
      <c r="Q206" s="200">
        <v>1.570784E-3</v>
      </c>
      <c r="R206" s="200">
        <f t="shared" si="22"/>
        <v>3.141568E-3</v>
      </c>
      <c r="S206" s="200">
        <v>0</v>
      </c>
      <c r="T206" s="201">
        <f t="shared" si="23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202" t="s">
        <v>180</v>
      </c>
      <c r="AT206" s="202" t="s">
        <v>152</v>
      </c>
      <c r="AU206" s="202" t="s">
        <v>157</v>
      </c>
      <c r="AY206" s="14" t="s">
        <v>150</v>
      </c>
      <c r="BE206" s="203">
        <f t="shared" si="24"/>
        <v>0</v>
      </c>
      <c r="BF206" s="203">
        <f t="shared" si="25"/>
        <v>0</v>
      </c>
      <c r="BG206" s="203">
        <f t="shared" si="26"/>
        <v>0</v>
      </c>
      <c r="BH206" s="203">
        <f t="shared" si="27"/>
        <v>0</v>
      </c>
      <c r="BI206" s="203">
        <f t="shared" si="28"/>
        <v>0</v>
      </c>
      <c r="BJ206" s="14" t="s">
        <v>157</v>
      </c>
      <c r="BK206" s="203">
        <f t="shared" si="29"/>
        <v>0</v>
      </c>
      <c r="BL206" s="14" t="s">
        <v>180</v>
      </c>
      <c r="BM206" s="202" t="s">
        <v>438</v>
      </c>
    </row>
    <row r="207" spans="1:65" s="2" customFormat="1" ht="16.5" customHeight="1">
      <c r="A207" s="31"/>
      <c r="B207" s="32"/>
      <c r="C207" s="204" t="s">
        <v>333</v>
      </c>
      <c r="D207" s="204" t="s">
        <v>363</v>
      </c>
      <c r="E207" s="205" t="s">
        <v>1365</v>
      </c>
      <c r="F207" s="206" t="s">
        <v>1366</v>
      </c>
      <c r="G207" s="207" t="s">
        <v>239</v>
      </c>
      <c r="H207" s="208">
        <v>2</v>
      </c>
      <c r="I207" s="209"/>
      <c r="J207" s="210">
        <f t="shared" si="20"/>
        <v>0</v>
      </c>
      <c r="K207" s="211"/>
      <c r="L207" s="212"/>
      <c r="M207" s="213" t="s">
        <v>1</v>
      </c>
      <c r="N207" s="214" t="s">
        <v>38</v>
      </c>
      <c r="O207" s="69"/>
      <c r="P207" s="200">
        <f t="shared" si="21"/>
        <v>0</v>
      </c>
      <c r="Q207" s="200">
        <v>8.4999999999999995E-4</v>
      </c>
      <c r="R207" s="200">
        <f t="shared" si="22"/>
        <v>1.6999999999999999E-3</v>
      </c>
      <c r="S207" s="200">
        <v>0</v>
      </c>
      <c r="T207" s="201">
        <f t="shared" si="23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202" t="s">
        <v>209</v>
      </c>
      <c r="AT207" s="202" t="s">
        <v>363</v>
      </c>
      <c r="AU207" s="202" t="s">
        <v>157</v>
      </c>
      <c r="AY207" s="14" t="s">
        <v>150</v>
      </c>
      <c r="BE207" s="203">
        <f t="shared" si="24"/>
        <v>0</v>
      </c>
      <c r="BF207" s="203">
        <f t="shared" si="25"/>
        <v>0</v>
      </c>
      <c r="BG207" s="203">
        <f t="shared" si="26"/>
        <v>0</v>
      </c>
      <c r="BH207" s="203">
        <f t="shared" si="27"/>
        <v>0</v>
      </c>
      <c r="BI207" s="203">
        <f t="shared" si="28"/>
        <v>0</v>
      </c>
      <c r="BJ207" s="14" t="s">
        <v>157</v>
      </c>
      <c r="BK207" s="203">
        <f t="shared" si="29"/>
        <v>0</v>
      </c>
      <c r="BL207" s="14" t="s">
        <v>180</v>
      </c>
      <c r="BM207" s="202" t="s">
        <v>441</v>
      </c>
    </row>
    <row r="208" spans="1:65" s="2" customFormat="1" ht="16.5" customHeight="1">
      <c r="A208" s="31"/>
      <c r="B208" s="32"/>
      <c r="C208" s="204" t="s">
        <v>514</v>
      </c>
      <c r="D208" s="204" t="s">
        <v>363</v>
      </c>
      <c r="E208" s="205" t="s">
        <v>1367</v>
      </c>
      <c r="F208" s="206" t="s">
        <v>1368</v>
      </c>
      <c r="G208" s="207" t="s">
        <v>239</v>
      </c>
      <c r="H208" s="208">
        <v>2</v>
      </c>
      <c r="I208" s="209"/>
      <c r="J208" s="210">
        <f t="shared" si="20"/>
        <v>0</v>
      </c>
      <c r="K208" s="211"/>
      <c r="L208" s="212"/>
      <c r="M208" s="213" t="s">
        <v>1</v>
      </c>
      <c r="N208" s="214" t="s">
        <v>38</v>
      </c>
      <c r="O208" s="69"/>
      <c r="P208" s="200">
        <f t="shared" si="21"/>
        <v>0</v>
      </c>
      <c r="Q208" s="200">
        <v>1.4999999999999999E-4</v>
      </c>
      <c r="R208" s="200">
        <f t="shared" si="22"/>
        <v>2.9999999999999997E-4</v>
      </c>
      <c r="S208" s="200">
        <v>0</v>
      </c>
      <c r="T208" s="201">
        <f t="shared" si="23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202" t="s">
        <v>209</v>
      </c>
      <c r="AT208" s="202" t="s">
        <v>363</v>
      </c>
      <c r="AU208" s="202" t="s">
        <v>157</v>
      </c>
      <c r="AY208" s="14" t="s">
        <v>150</v>
      </c>
      <c r="BE208" s="203">
        <f t="shared" si="24"/>
        <v>0</v>
      </c>
      <c r="BF208" s="203">
        <f t="shared" si="25"/>
        <v>0</v>
      </c>
      <c r="BG208" s="203">
        <f t="shared" si="26"/>
        <v>0</v>
      </c>
      <c r="BH208" s="203">
        <f t="shared" si="27"/>
        <v>0</v>
      </c>
      <c r="BI208" s="203">
        <f t="shared" si="28"/>
        <v>0</v>
      </c>
      <c r="BJ208" s="14" t="s">
        <v>157</v>
      </c>
      <c r="BK208" s="203">
        <f t="shared" si="29"/>
        <v>0</v>
      </c>
      <c r="BL208" s="14" t="s">
        <v>180</v>
      </c>
      <c r="BM208" s="202" t="s">
        <v>445</v>
      </c>
    </row>
    <row r="209" spans="1:65" s="2" customFormat="1" ht="16.5" customHeight="1">
      <c r="A209" s="31"/>
      <c r="B209" s="32"/>
      <c r="C209" s="204" t="s">
        <v>337</v>
      </c>
      <c r="D209" s="204" t="s">
        <v>363</v>
      </c>
      <c r="E209" s="205" t="s">
        <v>1369</v>
      </c>
      <c r="F209" s="206" t="s">
        <v>1370</v>
      </c>
      <c r="G209" s="207" t="s">
        <v>239</v>
      </c>
      <c r="H209" s="208">
        <v>2</v>
      </c>
      <c r="I209" s="209"/>
      <c r="J209" s="210">
        <f t="shared" si="20"/>
        <v>0</v>
      </c>
      <c r="K209" s="211"/>
      <c r="L209" s="212"/>
      <c r="M209" s="213" t="s">
        <v>1</v>
      </c>
      <c r="N209" s="214" t="s">
        <v>38</v>
      </c>
      <c r="O209" s="69"/>
      <c r="P209" s="200">
        <f t="shared" si="21"/>
        <v>0</v>
      </c>
      <c r="Q209" s="200">
        <v>9.7999999999999997E-4</v>
      </c>
      <c r="R209" s="200">
        <f t="shared" si="22"/>
        <v>1.9599999999999999E-3</v>
      </c>
      <c r="S209" s="200">
        <v>0</v>
      </c>
      <c r="T209" s="201">
        <f t="shared" si="23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202" t="s">
        <v>209</v>
      </c>
      <c r="AT209" s="202" t="s">
        <v>363</v>
      </c>
      <c r="AU209" s="202" t="s">
        <v>157</v>
      </c>
      <c r="AY209" s="14" t="s">
        <v>150</v>
      </c>
      <c r="BE209" s="203">
        <f t="shared" si="24"/>
        <v>0</v>
      </c>
      <c r="BF209" s="203">
        <f t="shared" si="25"/>
        <v>0</v>
      </c>
      <c r="BG209" s="203">
        <f t="shared" si="26"/>
        <v>0</v>
      </c>
      <c r="BH209" s="203">
        <f t="shared" si="27"/>
        <v>0</v>
      </c>
      <c r="BI209" s="203">
        <f t="shared" si="28"/>
        <v>0</v>
      </c>
      <c r="BJ209" s="14" t="s">
        <v>157</v>
      </c>
      <c r="BK209" s="203">
        <f t="shared" si="29"/>
        <v>0</v>
      </c>
      <c r="BL209" s="14" t="s">
        <v>180</v>
      </c>
      <c r="BM209" s="202" t="s">
        <v>448</v>
      </c>
    </row>
    <row r="210" spans="1:65" s="12" customFormat="1" ht="22.9" customHeight="1">
      <c r="B210" s="174"/>
      <c r="C210" s="175"/>
      <c r="D210" s="176" t="s">
        <v>71</v>
      </c>
      <c r="E210" s="188" t="s">
        <v>1371</v>
      </c>
      <c r="F210" s="188" t="s">
        <v>1372</v>
      </c>
      <c r="G210" s="175"/>
      <c r="H210" s="175"/>
      <c r="I210" s="178"/>
      <c r="J210" s="189">
        <f>BK210</f>
        <v>0</v>
      </c>
      <c r="K210" s="175"/>
      <c r="L210" s="180"/>
      <c r="M210" s="181"/>
      <c r="N210" s="182"/>
      <c r="O210" s="182"/>
      <c r="P210" s="183">
        <f>P211</f>
        <v>0</v>
      </c>
      <c r="Q210" s="182"/>
      <c r="R210" s="183">
        <f>R211</f>
        <v>0</v>
      </c>
      <c r="S210" s="182"/>
      <c r="T210" s="184">
        <f>T211</f>
        <v>0</v>
      </c>
      <c r="AR210" s="185" t="s">
        <v>157</v>
      </c>
      <c r="AT210" s="186" t="s">
        <v>71</v>
      </c>
      <c r="AU210" s="186" t="s">
        <v>80</v>
      </c>
      <c r="AY210" s="185" t="s">
        <v>150</v>
      </c>
      <c r="BK210" s="187">
        <f>BK211</f>
        <v>0</v>
      </c>
    </row>
    <row r="211" spans="1:65" s="2" customFormat="1" ht="24.2" customHeight="1">
      <c r="A211" s="31"/>
      <c r="B211" s="32"/>
      <c r="C211" s="190" t="s">
        <v>528</v>
      </c>
      <c r="D211" s="190" t="s">
        <v>152</v>
      </c>
      <c r="E211" s="191" t="s">
        <v>1373</v>
      </c>
      <c r="F211" s="192" t="s">
        <v>1374</v>
      </c>
      <c r="G211" s="193" t="s">
        <v>239</v>
      </c>
      <c r="H211" s="194">
        <v>4</v>
      </c>
      <c r="I211" s="195"/>
      <c r="J211" s="196">
        <f>ROUND(I211*H211,2)</f>
        <v>0</v>
      </c>
      <c r="K211" s="197"/>
      <c r="L211" s="36"/>
      <c r="M211" s="216" t="s">
        <v>1</v>
      </c>
      <c r="N211" s="217" t="s">
        <v>38</v>
      </c>
      <c r="O211" s="218"/>
      <c r="P211" s="219">
        <f>O211*H211</f>
        <v>0</v>
      </c>
      <c r="Q211" s="219">
        <v>0</v>
      </c>
      <c r="R211" s="219">
        <f>Q211*H211</f>
        <v>0</v>
      </c>
      <c r="S211" s="219">
        <v>0</v>
      </c>
      <c r="T211" s="220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202" t="s">
        <v>180</v>
      </c>
      <c r="AT211" s="202" t="s">
        <v>152</v>
      </c>
      <c r="AU211" s="202" t="s">
        <v>157</v>
      </c>
      <c r="AY211" s="14" t="s">
        <v>150</v>
      </c>
      <c r="BE211" s="203">
        <f>IF(N211="základná",J211,0)</f>
        <v>0</v>
      </c>
      <c r="BF211" s="203">
        <f>IF(N211="znížená",J211,0)</f>
        <v>0</v>
      </c>
      <c r="BG211" s="203">
        <f>IF(N211="zákl. prenesená",J211,0)</f>
        <v>0</v>
      </c>
      <c r="BH211" s="203">
        <f>IF(N211="zníž. prenesená",J211,0)</f>
        <v>0</v>
      </c>
      <c r="BI211" s="203">
        <f>IF(N211="nulová",J211,0)</f>
        <v>0</v>
      </c>
      <c r="BJ211" s="14" t="s">
        <v>157</v>
      </c>
      <c r="BK211" s="203">
        <f>ROUND(I211*H211,2)</f>
        <v>0</v>
      </c>
      <c r="BL211" s="14" t="s">
        <v>180</v>
      </c>
      <c r="BM211" s="202" t="s">
        <v>452</v>
      </c>
    </row>
    <row r="212" spans="1:65" s="2" customFormat="1" ht="6.95" customHeight="1">
      <c r="A212" s="31"/>
      <c r="B212" s="52"/>
      <c r="C212" s="53"/>
      <c r="D212" s="53"/>
      <c r="E212" s="53"/>
      <c r="F212" s="53"/>
      <c r="G212" s="53"/>
      <c r="H212" s="53"/>
      <c r="I212" s="53"/>
      <c r="J212" s="53"/>
      <c r="K212" s="53"/>
      <c r="L212" s="36"/>
      <c r="M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</row>
  </sheetData>
  <sheetProtection algorithmName="SHA-512" hashValue="xdJeB32Nu1kIQ6DbfCDLX6eG4DfpgOrBC21ZDs6q+Ah0b6MdJJ3dMnpKMnKUZU/TT+sM95zF6W+HKU1Q5noJbQ==" saltValue="H0pq1/qUkNeTnldL/LULTMewTmFyKb0hu6YdHO0ZL/DReeM/sRhhpHGW/YaQfK+6wasXEXTfFzrgu0AXwNL9Xw==" spinCount="100000" sheet="1" objects="1" scenarios="1" formatColumns="0" formatRows="0" autoFilter="0"/>
  <autoFilter ref="C121:K211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AT2" s="14" t="s">
        <v>90</v>
      </c>
    </row>
    <row r="3" spans="1:46" s="1" customFormat="1" ht="6.95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7"/>
      <c r="AT3" s="14" t="s">
        <v>72</v>
      </c>
    </row>
    <row r="4" spans="1:46" s="1" customFormat="1" ht="24.95" customHeight="1">
      <c r="B4" s="17"/>
      <c r="D4" s="108" t="s">
        <v>103</v>
      </c>
      <c r="L4" s="17"/>
      <c r="M4" s="109" t="s">
        <v>9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0" t="s">
        <v>15</v>
      </c>
      <c r="L6" s="17"/>
    </row>
    <row r="7" spans="1:46" s="1" customFormat="1" ht="16.5" customHeight="1">
      <c r="B7" s="17"/>
      <c r="E7" s="264" t="str">
        <f>'Rekapitulácia stavby'!K6</f>
        <v>Fedákov mlyn</v>
      </c>
      <c r="F7" s="265"/>
      <c r="G7" s="265"/>
      <c r="H7" s="265"/>
      <c r="L7" s="17"/>
    </row>
    <row r="8" spans="1:46" s="2" customFormat="1" ht="12" customHeight="1">
      <c r="A8" s="31"/>
      <c r="B8" s="36"/>
      <c r="C8" s="31"/>
      <c r="D8" s="110" t="s">
        <v>104</v>
      </c>
      <c r="E8" s="31"/>
      <c r="F8" s="31"/>
      <c r="G8" s="31"/>
      <c r="H8" s="31"/>
      <c r="I8" s="31"/>
      <c r="J8" s="31"/>
      <c r="K8" s="31"/>
      <c r="L8" s="49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6" t="s">
        <v>1375</v>
      </c>
      <c r="F9" s="267"/>
      <c r="G9" s="267"/>
      <c r="H9" s="267"/>
      <c r="I9" s="31"/>
      <c r="J9" s="31"/>
      <c r="K9" s="31"/>
      <c r="L9" s="49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9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0" t="s">
        <v>17</v>
      </c>
      <c r="E11" s="31"/>
      <c r="F11" s="111" t="s">
        <v>1</v>
      </c>
      <c r="G11" s="31"/>
      <c r="H11" s="31"/>
      <c r="I11" s="110" t="s">
        <v>18</v>
      </c>
      <c r="J11" s="111" t="s">
        <v>1</v>
      </c>
      <c r="K11" s="31"/>
      <c r="L11" s="49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0" t="s">
        <v>19</v>
      </c>
      <c r="E12" s="31"/>
      <c r="F12" s="111" t="s">
        <v>20</v>
      </c>
      <c r="G12" s="31"/>
      <c r="H12" s="31"/>
      <c r="I12" s="110" t="s">
        <v>21</v>
      </c>
      <c r="J12" s="112" t="str">
        <f>'Rekapitulácia stavby'!AN8</f>
        <v>17. 9. 2024</v>
      </c>
      <c r="K12" s="31"/>
      <c r="L12" s="49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9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0" t="s">
        <v>23</v>
      </c>
      <c r="E14" s="31"/>
      <c r="F14" s="31"/>
      <c r="G14" s="31"/>
      <c r="H14" s="31"/>
      <c r="I14" s="110" t="s">
        <v>24</v>
      </c>
      <c r="J14" s="111" t="str">
        <f>IF('Rekapitulácia stavby'!AN10="","",'Rekapitulácia stavby'!AN10)</f>
        <v/>
      </c>
      <c r="K14" s="31"/>
      <c r="L14" s="49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1" t="str">
        <f>IF('Rekapitulácia stavby'!E11="","",'Rekapitulácia stavby'!E11)</f>
        <v xml:space="preserve"> </v>
      </c>
      <c r="F15" s="31"/>
      <c r="G15" s="31"/>
      <c r="H15" s="31"/>
      <c r="I15" s="110" t="s">
        <v>25</v>
      </c>
      <c r="J15" s="111" t="str">
        <f>IF('Rekapitulácia stavby'!AN11="","",'Rekapitulácia stavby'!AN11)</f>
        <v/>
      </c>
      <c r="K15" s="31"/>
      <c r="L15" s="49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9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0" t="s">
        <v>26</v>
      </c>
      <c r="E17" s="31"/>
      <c r="F17" s="31"/>
      <c r="G17" s="31"/>
      <c r="H17" s="31"/>
      <c r="I17" s="110" t="s">
        <v>24</v>
      </c>
      <c r="J17" s="27" t="str">
        <f>'Rekapitulácia stavby'!AN13</f>
        <v>Vyplň údaj</v>
      </c>
      <c r="K17" s="31"/>
      <c r="L17" s="49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8" t="str">
        <f>'Rekapitulácia stavby'!E14</f>
        <v>Vyplň údaj</v>
      </c>
      <c r="F18" s="269"/>
      <c r="G18" s="269"/>
      <c r="H18" s="269"/>
      <c r="I18" s="110" t="s">
        <v>25</v>
      </c>
      <c r="J18" s="27" t="str">
        <f>'Rekapitulácia stavby'!AN14</f>
        <v>Vyplň údaj</v>
      </c>
      <c r="K18" s="31"/>
      <c r="L18" s="49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9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0" t="s">
        <v>28</v>
      </c>
      <c r="E20" s="31"/>
      <c r="F20" s="31"/>
      <c r="G20" s="31"/>
      <c r="H20" s="31"/>
      <c r="I20" s="110" t="s">
        <v>24</v>
      </c>
      <c r="J20" s="111" t="str">
        <f>IF('Rekapitulácia stavby'!AN16="","",'Rekapitulácia stavby'!AN16)</f>
        <v/>
      </c>
      <c r="K20" s="31"/>
      <c r="L20" s="49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1" t="str">
        <f>IF('Rekapitulácia stavby'!E17="","",'Rekapitulácia stavby'!E17)</f>
        <v xml:space="preserve"> </v>
      </c>
      <c r="F21" s="31"/>
      <c r="G21" s="31"/>
      <c r="H21" s="31"/>
      <c r="I21" s="110" t="s">
        <v>25</v>
      </c>
      <c r="J21" s="111" t="str">
        <f>IF('Rekapitulácia stavby'!AN17="","",'Rekapitulácia stavby'!AN17)</f>
        <v/>
      </c>
      <c r="K21" s="31"/>
      <c r="L21" s="49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9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0" t="s">
        <v>30</v>
      </c>
      <c r="E23" s="31"/>
      <c r="F23" s="31"/>
      <c r="G23" s="31"/>
      <c r="H23" s="31"/>
      <c r="I23" s="110" t="s">
        <v>24</v>
      </c>
      <c r="J23" s="111" t="str">
        <f>IF('Rekapitulácia stavby'!AN19="","",'Rekapitulácia stavby'!AN19)</f>
        <v/>
      </c>
      <c r="K23" s="31"/>
      <c r="L23" s="49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1" t="str">
        <f>IF('Rekapitulácia stavby'!E20="","",'Rekapitulácia stavby'!E20)</f>
        <v xml:space="preserve"> </v>
      </c>
      <c r="F24" s="31"/>
      <c r="G24" s="31"/>
      <c r="H24" s="31"/>
      <c r="I24" s="110" t="s">
        <v>25</v>
      </c>
      <c r="J24" s="111" t="str">
        <f>IF('Rekapitulácia stavby'!AN20="","",'Rekapitulácia stavby'!AN20)</f>
        <v/>
      </c>
      <c r="K24" s="31"/>
      <c r="L24" s="49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9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0" t="s">
        <v>31</v>
      </c>
      <c r="E26" s="31"/>
      <c r="F26" s="31"/>
      <c r="G26" s="31"/>
      <c r="H26" s="31"/>
      <c r="I26" s="31"/>
      <c r="J26" s="31"/>
      <c r="K26" s="31"/>
      <c r="L26" s="49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3"/>
      <c r="B27" s="114"/>
      <c r="C27" s="113"/>
      <c r="D27" s="113"/>
      <c r="E27" s="270" t="s">
        <v>1</v>
      </c>
      <c r="F27" s="270"/>
      <c r="G27" s="270"/>
      <c r="H27" s="270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9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6"/>
      <c r="E29" s="116"/>
      <c r="F29" s="116"/>
      <c r="G29" s="116"/>
      <c r="H29" s="116"/>
      <c r="I29" s="116"/>
      <c r="J29" s="116"/>
      <c r="K29" s="116"/>
      <c r="L29" s="49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9" t="s">
        <v>32</v>
      </c>
      <c r="E30" s="31"/>
      <c r="F30" s="31"/>
      <c r="G30" s="31"/>
      <c r="H30" s="31"/>
      <c r="I30" s="31"/>
      <c r="J30" s="120">
        <f>ROUND(J128, 2)</f>
        <v>0</v>
      </c>
      <c r="K30" s="31"/>
      <c r="L30" s="49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6"/>
      <c r="E31" s="116"/>
      <c r="F31" s="116"/>
      <c r="G31" s="116"/>
      <c r="H31" s="116"/>
      <c r="I31" s="116"/>
      <c r="J31" s="116"/>
      <c r="K31" s="116"/>
      <c r="L31" s="49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1" t="s">
        <v>34</v>
      </c>
      <c r="G32" s="31"/>
      <c r="H32" s="31"/>
      <c r="I32" s="121" t="s">
        <v>33</v>
      </c>
      <c r="J32" s="121" t="s">
        <v>35</v>
      </c>
      <c r="K32" s="31"/>
      <c r="L32" s="49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2" t="s">
        <v>36</v>
      </c>
      <c r="E33" s="123" t="s">
        <v>37</v>
      </c>
      <c r="F33" s="124">
        <f>ROUND((SUM(BE128:BE168)),  2)</f>
        <v>0</v>
      </c>
      <c r="G33" s="118"/>
      <c r="H33" s="118"/>
      <c r="I33" s="125">
        <v>0.2</v>
      </c>
      <c r="J33" s="124">
        <f>ROUND(((SUM(BE128:BE168))*I33),  2)</f>
        <v>0</v>
      </c>
      <c r="K33" s="31"/>
      <c r="L33" s="49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23" t="s">
        <v>38</v>
      </c>
      <c r="F34" s="124">
        <f>ROUND((SUM(BF128:BF168)),  2)</f>
        <v>0</v>
      </c>
      <c r="G34" s="118"/>
      <c r="H34" s="118"/>
      <c r="I34" s="125">
        <v>0.2</v>
      </c>
      <c r="J34" s="124">
        <f>ROUND(((SUM(BF128:BF168))*I34),  2)</f>
        <v>0</v>
      </c>
      <c r="K34" s="31"/>
      <c r="L34" s="49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10" t="s">
        <v>39</v>
      </c>
      <c r="F35" s="126">
        <f>ROUND((SUM(BG128:BG168)),  2)</f>
        <v>0</v>
      </c>
      <c r="G35" s="31"/>
      <c r="H35" s="31"/>
      <c r="I35" s="127">
        <v>0.2</v>
      </c>
      <c r="J35" s="126">
        <f>0</f>
        <v>0</v>
      </c>
      <c r="K35" s="31"/>
      <c r="L35" s="49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0" t="s">
        <v>40</v>
      </c>
      <c r="F36" s="126">
        <f>ROUND((SUM(BH128:BH168)),  2)</f>
        <v>0</v>
      </c>
      <c r="G36" s="31"/>
      <c r="H36" s="31"/>
      <c r="I36" s="127">
        <v>0.2</v>
      </c>
      <c r="J36" s="126">
        <f>0</f>
        <v>0</v>
      </c>
      <c r="K36" s="31"/>
      <c r="L36" s="49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3" t="s">
        <v>41</v>
      </c>
      <c r="F37" s="124">
        <f>ROUND((SUM(BI128:BI168)),  2)</f>
        <v>0</v>
      </c>
      <c r="G37" s="118"/>
      <c r="H37" s="118"/>
      <c r="I37" s="125">
        <v>0</v>
      </c>
      <c r="J37" s="124">
        <f>0</f>
        <v>0</v>
      </c>
      <c r="K37" s="31"/>
      <c r="L37" s="49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9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8"/>
      <c r="D39" s="129" t="s">
        <v>42</v>
      </c>
      <c r="E39" s="130"/>
      <c r="F39" s="130"/>
      <c r="G39" s="131" t="s">
        <v>43</v>
      </c>
      <c r="H39" s="132" t="s">
        <v>44</v>
      </c>
      <c r="I39" s="130"/>
      <c r="J39" s="133">
        <f>SUM(J30:J37)</f>
        <v>0</v>
      </c>
      <c r="K39" s="134"/>
      <c r="L39" s="49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9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9"/>
      <c r="D50" s="135" t="s">
        <v>45</v>
      </c>
      <c r="E50" s="136"/>
      <c r="F50" s="136"/>
      <c r="G50" s="135" t="s">
        <v>46</v>
      </c>
      <c r="H50" s="136"/>
      <c r="I50" s="136"/>
      <c r="J50" s="136"/>
      <c r="K50" s="136"/>
      <c r="L50" s="4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7" t="s">
        <v>47</v>
      </c>
      <c r="E61" s="138"/>
      <c r="F61" s="139" t="s">
        <v>48</v>
      </c>
      <c r="G61" s="137" t="s">
        <v>47</v>
      </c>
      <c r="H61" s="138"/>
      <c r="I61" s="138"/>
      <c r="J61" s="140" t="s">
        <v>48</v>
      </c>
      <c r="K61" s="138"/>
      <c r="L61" s="49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35" t="s">
        <v>49</v>
      </c>
      <c r="E65" s="141"/>
      <c r="F65" s="141"/>
      <c r="G65" s="135" t="s">
        <v>50</v>
      </c>
      <c r="H65" s="141"/>
      <c r="I65" s="141"/>
      <c r="J65" s="141"/>
      <c r="K65" s="141"/>
      <c r="L65" s="49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7" t="s">
        <v>47</v>
      </c>
      <c r="E76" s="138"/>
      <c r="F76" s="139" t="s">
        <v>48</v>
      </c>
      <c r="G76" s="137" t="s">
        <v>47</v>
      </c>
      <c r="H76" s="138"/>
      <c r="I76" s="138"/>
      <c r="J76" s="140" t="s">
        <v>48</v>
      </c>
      <c r="K76" s="138"/>
      <c r="L76" s="49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2"/>
      <c r="C77" s="143"/>
      <c r="D77" s="143"/>
      <c r="E77" s="143"/>
      <c r="F77" s="143"/>
      <c r="G77" s="143"/>
      <c r="H77" s="143"/>
      <c r="I77" s="143"/>
      <c r="J77" s="143"/>
      <c r="K77" s="143"/>
      <c r="L77" s="49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hidden="1" customHeight="1">
      <c r="A81" s="31"/>
      <c r="B81" s="144"/>
      <c r="C81" s="145"/>
      <c r="D81" s="145"/>
      <c r="E81" s="145"/>
      <c r="F81" s="145"/>
      <c r="G81" s="145"/>
      <c r="H81" s="145"/>
      <c r="I81" s="145"/>
      <c r="J81" s="145"/>
      <c r="K81" s="145"/>
      <c r="L81" s="49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106</v>
      </c>
      <c r="D82" s="33"/>
      <c r="E82" s="33"/>
      <c r="F82" s="33"/>
      <c r="G82" s="33"/>
      <c r="H82" s="33"/>
      <c r="I82" s="33"/>
      <c r="J82" s="33"/>
      <c r="K82" s="33"/>
      <c r="L82" s="49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9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49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71" t="str">
        <f>E7</f>
        <v>Fedákov mlyn</v>
      </c>
      <c r="F85" s="272"/>
      <c r="G85" s="272"/>
      <c r="H85" s="272"/>
      <c r="I85" s="33"/>
      <c r="J85" s="33"/>
      <c r="K85" s="33"/>
      <c r="L85" s="49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104</v>
      </c>
      <c r="D86" s="33"/>
      <c r="E86" s="33"/>
      <c r="F86" s="33"/>
      <c r="G86" s="33"/>
      <c r="H86" s="33"/>
      <c r="I86" s="33"/>
      <c r="J86" s="33"/>
      <c r="K86" s="33"/>
      <c r="L86" s="49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23" t="str">
        <f>E9</f>
        <v>04 - Prípojka NN</v>
      </c>
      <c r="F87" s="273"/>
      <c r="G87" s="273"/>
      <c r="H87" s="273"/>
      <c r="I87" s="33"/>
      <c r="J87" s="33"/>
      <c r="K87" s="33"/>
      <c r="L87" s="49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9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19</v>
      </c>
      <c r="D89" s="33"/>
      <c r="E89" s="33"/>
      <c r="F89" s="24" t="str">
        <f>F12</f>
        <v xml:space="preserve"> </v>
      </c>
      <c r="G89" s="33"/>
      <c r="H89" s="33"/>
      <c r="I89" s="26" t="s">
        <v>21</v>
      </c>
      <c r="J89" s="64" t="str">
        <f>IF(J12="","",J12)</f>
        <v>17. 9. 2024</v>
      </c>
      <c r="K89" s="33"/>
      <c r="L89" s="49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9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hidden="1" customHeight="1">
      <c r="A91" s="31"/>
      <c r="B91" s="32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28</v>
      </c>
      <c r="J91" s="29" t="str">
        <f>E21</f>
        <v xml:space="preserve"> </v>
      </c>
      <c r="K91" s="33"/>
      <c r="L91" s="49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hidden="1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30</v>
      </c>
      <c r="J92" s="29" t="str">
        <f>E24</f>
        <v xml:space="preserve"> </v>
      </c>
      <c r="K92" s="33"/>
      <c r="L92" s="49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9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6" t="s">
        <v>107</v>
      </c>
      <c r="D94" s="147"/>
      <c r="E94" s="147"/>
      <c r="F94" s="147"/>
      <c r="G94" s="147"/>
      <c r="H94" s="147"/>
      <c r="I94" s="147"/>
      <c r="J94" s="148" t="s">
        <v>108</v>
      </c>
      <c r="K94" s="147"/>
      <c r="L94" s="49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9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hidden="1" customHeight="1">
      <c r="A96" s="31"/>
      <c r="B96" s="32"/>
      <c r="C96" s="149" t="s">
        <v>109</v>
      </c>
      <c r="D96" s="33"/>
      <c r="E96" s="33"/>
      <c r="F96" s="33"/>
      <c r="G96" s="33"/>
      <c r="H96" s="33"/>
      <c r="I96" s="33"/>
      <c r="J96" s="82">
        <f>J128</f>
        <v>0</v>
      </c>
      <c r="K96" s="33"/>
      <c r="L96" s="49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110</v>
      </c>
    </row>
    <row r="97" spans="1:31" s="9" customFormat="1" ht="24.95" hidden="1" customHeight="1">
      <c r="B97" s="150"/>
      <c r="C97" s="151"/>
      <c r="D97" s="152" t="s">
        <v>1376</v>
      </c>
      <c r="E97" s="153"/>
      <c r="F97" s="153"/>
      <c r="G97" s="153"/>
      <c r="H97" s="153"/>
      <c r="I97" s="153"/>
      <c r="J97" s="154">
        <f>J129</f>
        <v>0</v>
      </c>
      <c r="K97" s="151"/>
      <c r="L97" s="155"/>
    </row>
    <row r="98" spans="1:31" s="10" customFormat="1" ht="19.899999999999999" hidden="1" customHeight="1">
      <c r="B98" s="156"/>
      <c r="C98" s="157"/>
      <c r="D98" s="158" t="s">
        <v>1377</v>
      </c>
      <c r="E98" s="159"/>
      <c r="F98" s="159"/>
      <c r="G98" s="159"/>
      <c r="H98" s="159"/>
      <c r="I98" s="159"/>
      <c r="J98" s="160">
        <f>J130</f>
        <v>0</v>
      </c>
      <c r="K98" s="157"/>
      <c r="L98" s="161"/>
    </row>
    <row r="99" spans="1:31" s="9" customFormat="1" ht="24.95" hidden="1" customHeight="1">
      <c r="B99" s="150"/>
      <c r="C99" s="151"/>
      <c r="D99" s="152" t="s">
        <v>1378</v>
      </c>
      <c r="E99" s="153"/>
      <c r="F99" s="153"/>
      <c r="G99" s="153"/>
      <c r="H99" s="153"/>
      <c r="I99" s="153"/>
      <c r="J99" s="154">
        <f>J134</f>
        <v>0</v>
      </c>
      <c r="K99" s="151"/>
      <c r="L99" s="155"/>
    </row>
    <row r="100" spans="1:31" s="9" customFormat="1" ht="24.95" hidden="1" customHeight="1">
      <c r="B100" s="150"/>
      <c r="C100" s="151"/>
      <c r="D100" s="152" t="s">
        <v>1379</v>
      </c>
      <c r="E100" s="153"/>
      <c r="F100" s="153"/>
      <c r="G100" s="153"/>
      <c r="H100" s="153"/>
      <c r="I100" s="153"/>
      <c r="J100" s="154">
        <f>J135</f>
        <v>0</v>
      </c>
      <c r="K100" s="151"/>
      <c r="L100" s="155"/>
    </row>
    <row r="101" spans="1:31" s="9" customFormat="1" ht="24.95" hidden="1" customHeight="1">
      <c r="B101" s="150"/>
      <c r="C101" s="151"/>
      <c r="D101" s="152" t="s">
        <v>1380</v>
      </c>
      <c r="E101" s="153"/>
      <c r="F101" s="153"/>
      <c r="G101" s="153"/>
      <c r="H101" s="153"/>
      <c r="I101" s="153"/>
      <c r="J101" s="154">
        <f>J138</f>
        <v>0</v>
      </c>
      <c r="K101" s="151"/>
      <c r="L101" s="155"/>
    </row>
    <row r="102" spans="1:31" s="10" customFormat="1" ht="19.899999999999999" hidden="1" customHeight="1">
      <c r="B102" s="156"/>
      <c r="C102" s="157"/>
      <c r="D102" s="158" t="s">
        <v>917</v>
      </c>
      <c r="E102" s="159"/>
      <c r="F102" s="159"/>
      <c r="G102" s="159"/>
      <c r="H102" s="159"/>
      <c r="I102" s="159"/>
      <c r="J102" s="160">
        <f>J144</f>
        <v>0</v>
      </c>
      <c r="K102" s="157"/>
      <c r="L102" s="161"/>
    </row>
    <row r="103" spans="1:31" s="9" customFormat="1" ht="24.95" hidden="1" customHeight="1">
      <c r="B103" s="150"/>
      <c r="C103" s="151"/>
      <c r="D103" s="152" t="s">
        <v>1381</v>
      </c>
      <c r="E103" s="153"/>
      <c r="F103" s="153"/>
      <c r="G103" s="153"/>
      <c r="H103" s="153"/>
      <c r="I103" s="153"/>
      <c r="J103" s="154">
        <f>J147</f>
        <v>0</v>
      </c>
      <c r="K103" s="151"/>
      <c r="L103" s="155"/>
    </row>
    <row r="104" spans="1:31" s="9" customFormat="1" ht="24.95" hidden="1" customHeight="1">
      <c r="B104" s="150"/>
      <c r="C104" s="151"/>
      <c r="D104" s="152" t="s">
        <v>1382</v>
      </c>
      <c r="E104" s="153"/>
      <c r="F104" s="153"/>
      <c r="G104" s="153"/>
      <c r="H104" s="153"/>
      <c r="I104" s="153"/>
      <c r="J104" s="154">
        <f>J153</f>
        <v>0</v>
      </c>
      <c r="K104" s="151"/>
      <c r="L104" s="155"/>
    </row>
    <row r="105" spans="1:31" s="9" customFormat="1" ht="24.95" hidden="1" customHeight="1">
      <c r="B105" s="150"/>
      <c r="C105" s="151"/>
      <c r="D105" s="152" t="s">
        <v>1383</v>
      </c>
      <c r="E105" s="153"/>
      <c r="F105" s="153"/>
      <c r="G105" s="153"/>
      <c r="H105" s="153"/>
      <c r="I105" s="153"/>
      <c r="J105" s="154">
        <f>J158</f>
        <v>0</v>
      </c>
      <c r="K105" s="151"/>
      <c r="L105" s="155"/>
    </row>
    <row r="106" spans="1:31" s="9" customFormat="1" ht="24.95" hidden="1" customHeight="1">
      <c r="B106" s="150"/>
      <c r="C106" s="151"/>
      <c r="D106" s="152" t="s">
        <v>1384</v>
      </c>
      <c r="E106" s="153"/>
      <c r="F106" s="153"/>
      <c r="G106" s="153"/>
      <c r="H106" s="153"/>
      <c r="I106" s="153"/>
      <c r="J106" s="154">
        <f>J161</f>
        <v>0</v>
      </c>
      <c r="K106" s="151"/>
      <c r="L106" s="155"/>
    </row>
    <row r="107" spans="1:31" s="9" customFormat="1" ht="24.95" hidden="1" customHeight="1">
      <c r="B107" s="150"/>
      <c r="C107" s="151"/>
      <c r="D107" s="152" t="s">
        <v>1385</v>
      </c>
      <c r="E107" s="153"/>
      <c r="F107" s="153"/>
      <c r="G107" s="153"/>
      <c r="H107" s="153"/>
      <c r="I107" s="153"/>
      <c r="J107" s="154">
        <f>J164</f>
        <v>0</v>
      </c>
      <c r="K107" s="151"/>
      <c r="L107" s="155"/>
    </row>
    <row r="108" spans="1:31" s="9" customFormat="1" ht="24.95" hidden="1" customHeight="1">
      <c r="B108" s="150"/>
      <c r="C108" s="151"/>
      <c r="D108" s="152" t="s">
        <v>1386</v>
      </c>
      <c r="E108" s="153"/>
      <c r="F108" s="153"/>
      <c r="G108" s="153"/>
      <c r="H108" s="153"/>
      <c r="I108" s="153"/>
      <c r="J108" s="154">
        <f>J167</f>
        <v>0</v>
      </c>
      <c r="K108" s="151"/>
      <c r="L108" s="155"/>
    </row>
    <row r="109" spans="1:31" s="2" customFormat="1" ht="21.75" hidden="1" customHeight="1">
      <c r="A109" s="31"/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49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6.95" hidden="1" customHeight="1">
      <c r="A110" s="31"/>
      <c r="B110" s="52"/>
      <c r="C110" s="53"/>
      <c r="D110" s="53"/>
      <c r="E110" s="53"/>
      <c r="F110" s="53"/>
      <c r="G110" s="53"/>
      <c r="H110" s="53"/>
      <c r="I110" s="53"/>
      <c r="J110" s="53"/>
      <c r="K110" s="53"/>
      <c r="L110" s="49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ht="11.25" hidden="1"/>
    <row r="112" spans="1:31" ht="11.25" hidden="1"/>
    <row r="113" spans="1:63" ht="11.25" hidden="1"/>
    <row r="114" spans="1:63" s="2" customFormat="1" ht="6.95" customHeight="1">
      <c r="A114" s="31"/>
      <c r="B114" s="54"/>
      <c r="C114" s="55"/>
      <c r="D114" s="55"/>
      <c r="E114" s="55"/>
      <c r="F114" s="55"/>
      <c r="G114" s="55"/>
      <c r="H114" s="55"/>
      <c r="I114" s="55"/>
      <c r="J114" s="55"/>
      <c r="K114" s="55"/>
      <c r="L114" s="49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24.95" customHeight="1">
      <c r="A115" s="31"/>
      <c r="B115" s="32"/>
      <c r="C115" s="20" t="s">
        <v>136</v>
      </c>
      <c r="D115" s="33"/>
      <c r="E115" s="33"/>
      <c r="F115" s="33"/>
      <c r="G115" s="33"/>
      <c r="H115" s="33"/>
      <c r="I115" s="33"/>
      <c r="J115" s="33"/>
      <c r="K115" s="33"/>
      <c r="L115" s="49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6.95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49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6" t="s">
        <v>15</v>
      </c>
      <c r="D117" s="33"/>
      <c r="E117" s="33"/>
      <c r="F117" s="33"/>
      <c r="G117" s="33"/>
      <c r="H117" s="33"/>
      <c r="I117" s="33"/>
      <c r="J117" s="33"/>
      <c r="K117" s="33"/>
      <c r="L117" s="49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3"/>
      <c r="D118" s="33"/>
      <c r="E118" s="271" t="str">
        <f>E7</f>
        <v>Fedákov mlyn</v>
      </c>
      <c r="F118" s="272"/>
      <c r="G118" s="272"/>
      <c r="H118" s="272"/>
      <c r="I118" s="33"/>
      <c r="J118" s="33"/>
      <c r="K118" s="33"/>
      <c r="L118" s="49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2" customHeight="1">
      <c r="A119" s="31"/>
      <c r="B119" s="32"/>
      <c r="C119" s="26" t="s">
        <v>104</v>
      </c>
      <c r="D119" s="33"/>
      <c r="E119" s="33"/>
      <c r="F119" s="33"/>
      <c r="G119" s="33"/>
      <c r="H119" s="33"/>
      <c r="I119" s="33"/>
      <c r="J119" s="33"/>
      <c r="K119" s="33"/>
      <c r="L119" s="49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6.5" customHeight="1">
      <c r="A120" s="31"/>
      <c r="B120" s="32"/>
      <c r="C120" s="33"/>
      <c r="D120" s="33"/>
      <c r="E120" s="223" t="str">
        <f>E9</f>
        <v>04 - Prípojka NN</v>
      </c>
      <c r="F120" s="273"/>
      <c r="G120" s="273"/>
      <c r="H120" s="273"/>
      <c r="I120" s="33"/>
      <c r="J120" s="33"/>
      <c r="K120" s="33"/>
      <c r="L120" s="49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49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2" customHeight="1">
      <c r="A122" s="31"/>
      <c r="B122" s="32"/>
      <c r="C122" s="26" t="s">
        <v>19</v>
      </c>
      <c r="D122" s="33"/>
      <c r="E122" s="33"/>
      <c r="F122" s="24" t="str">
        <f>F12</f>
        <v xml:space="preserve"> </v>
      </c>
      <c r="G122" s="33"/>
      <c r="H122" s="33"/>
      <c r="I122" s="26" t="s">
        <v>21</v>
      </c>
      <c r="J122" s="64" t="str">
        <f>IF(J12="","",J12)</f>
        <v>17. 9. 2024</v>
      </c>
      <c r="K122" s="33"/>
      <c r="L122" s="49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6.95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49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2" customHeight="1">
      <c r="A124" s="31"/>
      <c r="B124" s="32"/>
      <c r="C124" s="26" t="s">
        <v>23</v>
      </c>
      <c r="D124" s="33"/>
      <c r="E124" s="33"/>
      <c r="F124" s="24" t="str">
        <f>E15</f>
        <v xml:space="preserve"> </v>
      </c>
      <c r="G124" s="33"/>
      <c r="H124" s="33"/>
      <c r="I124" s="26" t="s">
        <v>28</v>
      </c>
      <c r="J124" s="29" t="str">
        <f>E21</f>
        <v xml:space="preserve"> </v>
      </c>
      <c r="K124" s="33"/>
      <c r="L124" s="49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5.2" customHeight="1">
      <c r="A125" s="31"/>
      <c r="B125" s="32"/>
      <c r="C125" s="26" t="s">
        <v>26</v>
      </c>
      <c r="D125" s="33"/>
      <c r="E125" s="33"/>
      <c r="F125" s="24" t="str">
        <f>IF(E18="","",E18)</f>
        <v>Vyplň údaj</v>
      </c>
      <c r="G125" s="33"/>
      <c r="H125" s="33"/>
      <c r="I125" s="26" t="s">
        <v>30</v>
      </c>
      <c r="J125" s="29" t="str">
        <f>E24</f>
        <v xml:space="preserve"> </v>
      </c>
      <c r="K125" s="33"/>
      <c r="L125" s="49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2" customFormat="1" ht="10.35" customHeight="1">
      <c r="A126" s="31"/>
      <c r="B126" s="32"/>
      <c r="C126" s="33"/>
      <c r="D126" s="33"/>
      <c r="E126" s="33"/>
      <c r="F126" s="33"/>
      <c r="G126" s="33"/>
      <c r="H126" s="33"/>
      <c r="I126" s="33"/>
      <c r="J126" s="33"/>
      <c r="K126" s="33"/>
      <c r="L126" s="49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3" s="11" customFormat="1" ht="29.25" customHeight="1">
      <c r="A127" s="162"/>
      <c r="B127" s="163"/>
      <c r="C127" s="164" t="s">
        <v>137</v>
      </c>
      <c r="D127" s="165" t="s">
        <v>57</v>
      </c>
      <c r="E127" s="165" t="s">
        <v>53</v>
      </c>
      <c r="F127" s="165" t="s">
        <v>54</v>
      </c>
      <c r="G127" s="165" t="s">
        <v>138</v>
      </c>
      <c r="H127" s="165" t="s">
        <v>139</v>
      </c>
      <c r="I127" s="165" t="s">
        <v>140</v>
      </c>
      <c r="J127" s="166" t="s">
        <v>108</v>
      </c>
      <c r="K127" s="167" t="s">
        <v>141</v>
      </c>
      <c r="L127" s="168"/>
      <c r="M127" s="73" t="s">
        <v>1</v>
      </c>
      <c r="N127" s="74" t="s">
        <v>36</v>
      </c>
      <c r="O127" s="74" t="s">
        <v>142</v>
      </c>
      <c r="P127" s="74" t="s">
        <v>143</v>
      </c>
      <c r="Q127" s="74" t="s">
        <v>144</v>
      </c>
      <c r="R127" s="74" t="s">
        <v>145</v>
      </c>
      <c r="S127" s="74" t="s">
        <v>146</v>
      </c>
      <c r="T127" s="75" t="s">
        <v>147</v>
      </c>
      <c r="U127" s="162"/>
      <c r="V127" s="162"/>
      <c r="W127" s="162"/>
      <c r="X127" s="162"/>
      <c r="Y127" s="162"/>
      <c r="Z127" s="162"/>
      <c r="AA127" s="162"/>
      <c r="AB127" s="162"/>
      <c r="AC127" s="162"/>
      <c r="AD127" s="162"/>
      <c r="AE127" s="162"/>
    </row>
    <row r="128" spans="1:63" s="2" customFormat="1" ht="22.9" customHeight="1">
      <c r="A128" s="31"/>
      <c r="B128" s="32"/>
      <c r="C128" s="80" t="s">
        <v>109</v>
      </c>
      <c r="D128" s="33"/>
      <c r="E128" s="33"/>
      <c r="F128" s="33"/>
      <c r="G128" s="33"/>
      <c r="H128" s="33"/>
      <c r="I128" s="33"/>
      <c r="J128" s="169">
        <f>BK128</f>
        <v>0</v>
      </c>
      <c r="K128" s="33"/>
      <c r="L128" s="36"/>
      <c r="M128" s="76"/>
      <c r="N128" s="170"/>
      <c r="O128" s="77"/>
      <c r="P128" s="171">
        <f>P129+P134+P135+P138+P147+P153+P158+P161+P164+P167</f>
        <v>0</v>
      </c>
      <c r="Q128" s="77"/>
      <c r="R128" s="171">
        <f>R129+R134+R135+R138+R147+R153+R158+R161+R164+R167</f>
        <v>1.3211220500000003</v>
      </c>
      <c r="S128" s="77"/>
      <c r="T128" s="172">
        <f>T129+T134+T135+T138+T147+T153+T158+T161+T164+T167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4" t="s">
        <v>71</v>
      </c>
      <c r="AU128" s="14" t="s">
        <v>110</v>
      </c>
      <c r="BK128" s="173">
        <f>BK129+BK134+BK135+BK138+BK147+BK153+BK158+BK161+BK164+BK167</f>
        <v>0</v>
      </c>
    </row>
    <row r="129" spans="1:65" s="12" customFormat="1" ht="25.9" customHeight="1">
      <c r="B129" s="174"/>
      <c r="C129" s="175"/>
      <c r="D129" s="176" t="s">
        <v>71</v>
      </c>
      <c r="E129" s="177" t="s">
        <v>933</v>
      </c>
      <c r="F129" s="177" t="s">
        <v>1387</v>
      </c>
      <c r="G129" s="175"/>
      <c r="H129" s="175"/>
      <c r="I129" s="178"/>
      <c r="J129" s="179">
        <f>BK129</f>
        <v>0</v>
      </c>
      <c r="K129" s="175"/>
      <c r="L129" s="180"/>
      <c r="M129" s="181"/>
      <c r="N129" s="182"/>
      <c r="O129" s="182"/>
      <c r="P129" s="183">
        <f>P130</f>
        <v>0</v>
      </c>
      <c r="Q129" s="182"/>
      <c r="R129" s="183">
        <f>R130</f>
        <v>0</v>
      </c>
      <c r="S129" s="182"/>
      <c r="T129" s="184">
        <f>T130</f>
        <v>0</v>
      </c>
      <c r="AR129" s="185" t="s">
        <v>80</v>
      </c>
      <c r="AT129" s="186" t="s">
        <v>71</v>
      </c>
      <c r="AU129" s="186" t="s">
        <v>72</v>
      </c>
      <c r="AY129" s="185" t="s">
        <v>150</v>
      </c>
      <c r="BK129" s="187">
        <f>BK130</f>
        <v>0</v>
      </c>
    </row>
    <row r="130" spans="1:65" s="12" customFormat="1" ht="22.9" customHeight="1">
      <c r="B130" s="174"/>
      <c r="C130" s="175"/>
      <c r="D130" s="176" t="s">
        <v>71</v>
      </c>
      <c r="E130" s="188" t="s">
        <v>181</v>
      </c>
      <c r="F130" s="188" t="s">
        <v>1388</v>
      </c>
      <c r="G130" s="175"/>
      <c r="H130" s="175"/>
      <c r="I130" s="178"/>
      <c r="J130" s="189">
        <f>BK130</f>
        <v>0</v>
      </c>
      <c r="K130" s="175"/>
      <c r="L130" s="180"/>
      <c r="M130" s="181"/>
      <c r="N130" s="182"/>
      <c r="O130" s="182"/>
      <c r="P130" s="183">
        <f>SUM(P131:P133)</f>
        <v>0</v>
      </c>
      <c r="Q130" s="182"/>
      <c r="R130" s="183">
        <f>SUM(R131:R133)</f>
        <v>0</v>
      </c>
      <c r="S130" s="182"/>
      <c r="T130" s="184">
        <f>SUM(T131:T133)</f>
        <v>0</v>
      </c>
      <c r="AR130" s="185" t="s">
        <v>80</v>
      </c>
      <c r="AT130" s="186" t="s">
        <v>71</v>
      </c>
      <c r="AU130" s="186" t="s">
        <v>80</v>
      </c>
      <c r="AY130" s="185" t="s">
        <v>150</v>
      </c>
      <c r="BK130" s="187">
        <f>SUM(BK131:BK133)</f>
        <v>0</v>
      </c>
    </row>
    <row r="131" spans="1:65" s="2" customFormat="1" ht="16.5" customHeight="1">
      <c r="A131" s="31"/>
      <c r="B131" s="32"/>
      <c r="C131" s="190" t="s">
        <v>80</v>
      </c>
      <c r="D131" s="190" t="s">
        <v>152</v>
      </c>
      <c r="E131" s="191" t="s">
        <v>1389</v>
      </c>
      <c r="F131" s="192" t="s">
        <v>1390</v>
      </c>
      <c r="G131" s="193" t="s">
        <v>1391</v>
      </c>
      <c r="H131" s="194">
        <v>40</v>
      </c>
      <c r="I131" s="195"/>
      <c r="J131" s="196">
        <f>ROUND(I131*H131,2)</f>
        <v>0</v>
      </c>
      <c r="K131" s="197"/>
      <c r="L131" s="36"/>
      <c r="M131" s="198" t="s">
        <v>1</v>
      </c>
      <c r="N131" s="199" t="s">
        <v>38</v>
      </c>
      <c r="O131" s="69"/>
      <c r="P131" s="200">
        <f>O131*H131</f>
        <v>0</v>
      </c>
      <c r="Q131" s="200">
        <v>0</v>
      </c>
      <c r="R131" s="200">
        <f>Q131*H131</f>
        <v>0</v>
      </c>
      <c r="S131" s="200">
        <v>0</v>
      </c>
      <c r="T131" s="201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2" t="s">
        <v>156</v>
      </c>
      <c r="AT131" s="202" t="s">
        <v>152</v>
      </c>
      <c r="AU131" s="202" t="s">
        <v>157</v>
      </c>
      <c r="AY131" s="14" t="s">
        <v>150</v>
      </c>
      <c r="BE131" s="203">
        <f>IF(N131="základná",J131,0)</f>
        <v>0</v>
      </c>
      <c r="BF131" s="203">
        <f>IF(N131="znížená",J131,0)</f>
        <v>0</v>
      </c>
      <c r="BG131" s="203">
        <f>IF(N131="zákl. prenesená",J131,0)</f>
        <v>0</v>
      </c>
      <c r="BH131" s="203">
        <f>IF(N131="zníž. prenesená",J131,0)</f>
        <v>0</v>
      </c>
      <c r="BI131" s="203">
        <f>IF(N131="nulová",J131,0)</f>
        <v>0</v>
      </c>
      <c r="BJ131" s="14" t="s">
        <v>157</v>
      </c>
      <c r="BK131" s="203">
        <f>ROUND(I131*H131,2)</f>
        <v>0</v>
      </c>
      <c r="BL131" s="14" t="s">
        <v>156</v>
      </c>
      <c r="BM131" s="202" t="s">
        <v>157</v>
      </c>
    </row>
    <row r="132" spans="1:65" s="2" customFormat="1" ht="16.5" customHeight="1">
      <c r="A132" s="31"/>
      <c r="B132" s="32"/>
      <c r="C132" s="190" t="s">
        <v>157</v>
      </c>
      <c r="D132" s="190" t="s">
        <v>152</v>
      </c>
      <c r="E132" s="191" t="s">
        <v>1392</v>
      </c>
      <c r="F132" s="192" t="s">
        <v>1393</v>
      </c>
      <c r="G132" s="193" t="s">
        <v>901</v>
      </c>
      <c r="H132" s="194">
        <v>5</v>
      </c>
      <c r="I132" s="195"/>
      <c r="J132" s="196">
        <f>ROUND(I132*H132,2)</f>
        <v>0</v>
      </c>
      <c r="K132" s="197"/>
      <c r="L132" s="36"/>
      <c r="M132" s="198" t="s">
        <v>1</v>
      </c>
      <c r="N132" s="199" t="s">
        <v>38</v>
      </c>
      <c r="O132" s="69"/>
      <c r="P132" s="200">
        <f>O132*H132</f>
        <v>0</v>
      </c>
      <c r="Q132" s="200">
        <v>0</v>
      </c>
      <c r="R132" s="200">
        <f>Q132*H132</f>
        <v>0</v>
      </c>
      <c r="S132" s="200">
        <v>0</v>
      </c>
      <c r="T132" s="201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2" t="s">
        <v>156</v>
      </c>
      <c r="AT132" s="202" t="s">
        <v>152</v>
      </c>
      <c r="AU132" s="202" t="s">
        <v>157</v>
      </c>
      <c r="AY132" s="14" t="s">
        <v>150</v>
      </c>
      <c r="BE132" s="203">
        <f>IF(N132="základná",J132,0)</f>
        <v>0</v>
      </c>
      <c r="BF132" s="203">
        <f>IF(N132="znížená",J132,0)</f>
        <v>0</v>
      </c>
      <c r="BG132" s="203">
        <f>IF(N132="zákl. prenesená",J132,0)</f>
        <v>0</v>
      </c>
      <c r="BH132" s="203">
        <f>IF(N132="zníž. prenesená",J132,0)</f>
        <v>0</v>
      </c>
      <c r="BI132" s="203">
        <f>IF(N132="nulová",J132,0)</f>
        <v>0</v>
      </c>
      <c r="BJ132" s="14" t="s">
        <v>157</v>
      </c>
      <c r="BK132" s="203">
        <f>ROUND(I132*H132,2)</f>
        <v>0</v>
      </c>
      <c r="BL132" s="14" t="s">
        <v>156</v>
      </c>
      <c r="BM132" s="202" t="s">
        <v>156</v>
      </c>
    </row>
    <row r="133" spans="1:65" s="2" customFormat="1" ht="16.5" customHeight="1">
      <c r="A133" s="31"/>
      <c r="B133" s="32"/>
      <c r="C133" s="190" t="s">
        <v>160</v>
      </c>
      <c r="D133" s="190" t="s">
        <v>152</v>
      </c>
      <c r="E133" s="191" t="s">
        <v>1394</v>
      </c>
      <c r="F133" s="192" t="s">
        <v>1395</v>
      </c>
      <c r="G133" s="193" t="s">
        <v>943</v>
      </c>
      <c r="H133" s="194">
        <v>1</v>
      </c>
      <c r="I133" s="195"/>
      <c r="J133" s="196">
        <f>ROUND(I133*H133,2)</f>
        <v>0</v>
      </c>
      <c r="K133" s="197"/>
      <c r="L133" s="36"/>
      <c r="M133" s="198" t="s">
        <v>1</v>
      </c>
      <c r="N133" s="199" t="s">
        <v>38</v>
      </c>
      <c r="O133" s="69"/>
      <c r="P133" s="200">
        <f>O133*H133</f>
        <v>0</v>
      </c>
      <c r="Q133" s="200">
        <v>0</v>
      </c>
      <c r="R133" s="200">
        <f>Q133*H133</f>
        <v>0</v>
      </c>
      <c r="S133" s="200">
        <v>0</v>
      </c>
      <c r="T133" s="201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2" t="s">
        <v>156</v>
      </c>
      <c r="AT133" s="202" t="s">
        <v>152</v>
      </c>
      <c r="AU133" s="202" t="s">
        <v>157</v>
      </c>
      <c r="AY133" s="14" t="s">
        <v>150</v>
      </c>
      <c r="BE133" s="203">
        <f>IF(N133="základná",J133,0)</f>
        <v>0</v>
      </c>
      <c r="BF133" s="203">
        <f>IF(N133="znížená",J133,0)</f>
        <v>0</v>
      </c>
      <c r="BG133" s="203">
        <f>IF(N133="zákl. prenesená",J133,0)</f>
        <v>0</v>
      </c>
      <c r="BH133" s="203">
        <f>IF(N133="zníž. prenesená",J133,0)</f>
        <v>0</v>
      </c>
      <c r="BI133" s="203">
        <f>IF(N133="nulová",J133,0)</f>
        <v>0</v>
      </c>
      <c r="BJ133" s="14" t="s">
        <v>157</v>
      </c>
      <c r="BK133" s="203">
        <f>ROUND(I133*H133,2)</f>
        <v>0</v>
      </c>
      <c r="BL133" s="14" t="s">
        <v>156</v>
      </c>
      <c r="BM133" s="202" t="s">
        <v>163</v>
      </c>
    </row>
    <row r="134" spans="1:65" s="12" customFormat="1" ht="25.9" customHeight="1">
      <c r="B134" s="174"/>
      <c r="C134" s="175"/>
      <c r="D134" s="176" t="s">
        <v>71</v>
      </c>
      <c r="E134" s="177" t="s">
        <v>935</v>
      </c>
      <c r="F134" s="177" t="s">
        <v>934</v>
      </c>
      <c r="G134" s="175"/>
      <c r="H134" s="175"/>
      <c r="I134" s="178"/>
      <c r="J134" s="179">
        <f>BK134</f>
        <v>0</v>
      </c>
      <c r="K134" s="175"/>
      <c r="L134" s="180"/>
      <c r="M134" s="181"/>
      <c r="N134" s="182"/>
      <c r="O134" s="182"/>
      <c r="P134" s="183">
        <v>0</v>
      </c>
      <c r="Q134" s="182"/>
      <c r="R134" s="183">
        <v>0</v>
      </c>
      <c r="S134" s="182"/>
      <c r="T134" s="184">
        <v>0</v>
      </c>
      <c r="AR134" s="185" t="s">
        <v>80</v>
      </c>
      <c r="AT134" s="186" t="s">
        <v>71</v>
      </c>
      <c r="AU134" s="186" t="s">
        <v>72</v>
      </c>
      <c r="AY134" s="185" t="s">
        <v>150</v>
      </c>
      <c r="BK134" s="187">
        <v>0</v>
      </c>
    </row>
    <row r="135" spans="1:65" s="12" customFormat="1" ht="25.9" customHeight="1">
      <c r="B135" s="174"/>
      <c r="C135" s="175"/>
      <c r="D135" s="176" t="s">
        <v>71</v>
      </c>
      <c r="E135" s="177" t="s">
        <v>952</v>
      </c>
      <c r="F135" s="177" t="s">
        <v>936</v>
      </c>
      <c r="G135" s="175"/>
      <c r="H135" s="175"/>
      <c r="I135" s="178"/>
      <c r="J135" s="179">
        <f>BK135</f>
        <v>0</v>
      </c>
      <c r="K135" s="175"/>
      <c r="L135" s="180"/>
      <c r="M135" s="181"/>
      <c r="N135" s="182"/>
      <c r="O135" s="182"/>
      <c r="P135" s="183">
        <f>SUM(P136:P137)</f>
        <v>0</v>
      </c>
      <c r="Q135" s="182"/>
      <c r="R135" s="183">
        <f>SUM(R136:R137)</f>
        <v>0</v>
      </c>
      <c r="S135" s="182"/>
      <c r="T135" s="184">
        <f>SUM(T136:T137)</f>
        <v>0</v>
      </c>
      <c r="AR135" s="185" t="s">
        <v>80</v>
      </c>
      <c r="AT135" s="186" t="s">
        <v>71</v>
      </c>
      <c r="AU135" s="186" t="s">
        <v>72</v>
      </c>
      <c r="AY135" s="185" t="s">
        <v>150</v>
      </c>
      <c r="BK135" s="187">
        <f>SUM(BK136:BK137)</f>
        <v>0</v>
      </c>
    </row>
    <row r="136" spans="1:65" s="2" customFormat="1" ht="24.2" customHeight="1">
      <c r="A136" s="31"/>
      <c r="B136" s="32"/>
      <c r="C136" s="190" t="s">
        <v>156</v>
      </c>
      <c r="D136" s="190" t="s">
        <v>152</v>
      </c>
      <c r="E136" s="191" t="s">
        <v>1396</v>
      </c>
      <c r="F136" s="192" t="s">
        <v>1397</v>
      </c>
      <c r="G136" s="193" t="s">
        <v>370</v>
      </c>
      <c r="H136" s="194">
        <v>6</v>
      </c>
      <c r="I136" s="195"/>
      <c r="J136" s="196">
        <f>ROUND(I136*H136,2)</f>
        <v>0</v>
      </c>
      <c r="K136" s="197"/>
      <c r="L136" s="36"/>
      <c r="M136" s="198" t="s">
        <v>1</v>
      </c>
      <c r="N136" s="199" t="s">
        <v>38</v>
      </c>
      <c r="O136" s="69"/>
      <c r="P136" s="200">
        <f>O136*H136</f>
        <v>0</v>
      </c>
      <c r="Q136" s="200">
        <v>0</v>
      </c>
      <c r="R136" s="200">
        <f>Q136*H136</f>
        <v>0</v>
      </c>
      <c r="S136" s="200">
        <v>0</v>
      </c>
      <c r="T136" s="201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2" t="s">
        <v>156</v>
      </c>
      <c r="AT136" s="202" t="s">
        <v>152</v>
      </c>
      <c r="AU136" s="202" t="s">
        <v>80</v>
      </c>
      <c r="AY136" s="14" t="s">
        <v>150</v>
      </c>
      <c r="BE136" s="203">
        <f>IF(N136="základná",J136,0)</f>
        <v>0</v>
      </c>
      <c r="BF136" s="203">
        <f>IF(N136="znížená",J136,0)</f>
        <v>0</v>
      </c>
      <c r="BG136" s="203">
        <f>IF(N136="zákl. prenesená",J136,0)</f>
        <v>0</v>
      </c>
      <c r="BH136" s="203">
        <f>IF(N136="zníž. prenesená",J136,0)</f>
        <v>0</v>
      </c>
      <c r="BI136" s="203">
        <f>IF(N136="nulová",J136,0)</f>
        <v>0</v>
      </c>
      <c r="BJ136" s="14" t="s">
        <v>157</v>
      </c>
      <c r="BK136" s="203">
        <f>ROUND(I136*H136,2)</f>
        <v>0</v>
      </c>
      <c r="BL136" s="14" t="s">
        <v>156</v>
      </c>
      <c r="BM136" s="202" t="s">
        <v>166</v>
      </c>
    </row>
    <row r="137" spans="1:65" s="2" customFormat="1" ht="16.5" customHeight="1">
      <c r="A137" s="31"/>
      <c r="B137" s="32"/>
      <c r="C137" s="204" t="s">
        <v>167</v>
      </c>
      <c r="D137" s="204" t="s">
        <v>363</v>
      </c>
      <c r="E137" s="205" t="s">
        <v>1398</v>
      </c>
      <c r="F137" s="206" t="s">
        <v>1399</v>
      </c>
      <c r="G137" s="207" t="s">
        <v>370</v>
      </c>
      <c r="H137" s="208">
        <v>6</v>
      </c>
      <c r="I137" s="209"/>
      <c r="J137" s="210">
        <f>ROUND(I137*H137,2)</f>
        <v>0</v>
      </c>
      <c r="K137" s="211"/>
      <c r="L137" s="212"/>
      <c r="M137" s="213" t="s">
        <v>1</v>
      </c>
      <c r="N137" s="214" t="s">
        <v>38</v>
      </c>
      <c r="O137" s="69"/>
      <c r="P137" s="200">
        <f>O137*H137</f>
        <v>0</v>
      </c>
      <c r="Q137" s="200">
        <v>0</v>
      </c>
      <c r="R137" s="200">
        <f>Q137*H137</f>
        <v>0</v>
      </c>
      <c r="S137" s="200">
        <v>0</v>
      </c>
      <c r="T137" s="201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2" t="s">
        <v>166</v>
      </c>
      <c r="AT137" s="202" t="s">
        <v>363</v>
      </c>
      <c r="AU137" s="202" t="s">
        <v>80</v>
      </c>
      <c r="AY137" s="14" t="s">
        <v>150</v>
      </c>
      <c r="BE137" s="203">
        <f>IF(N137="základná",J137,0)</f>
        <v>0</v>
      </c>
      <c r="BF137" s="203">
        <f>IF(N137="znížená",J137,0)</f>
        <v>0</v>
      </c>
      <c r="BG137" s="203">
        <f>IF(N137="zákl. prenesená",J137,0)</f>
        <v>0</v>
      </c>
      <c r="BH137" s="203">
        <f>IF(N137="zníž. prenesená",J137,0)</f>
        <v>0</v>
      </c>
      <c r="BI137" s="203">
        <f>IF(N137="nulová",J137,0)</f>
        <v>0</v>
      </c>
      <c r="BJ137" s="14" t="s">
        <v>157</v>
      </c>
      <c r="BK137" s="203">
        <f>ROUND(I137*H137,2)</f>
        <v>0</v>
      </c>
      <c r="BL137" s="14" t="s">
        <v>156</v>
      </c>
      <c r="BM137" s="202" t="s">
        <v>170</v>
      </c>
    </row>
    <row r="138" spans="1:65" s="12" customFormat="1" ht="25.9" customHeight="1">
      <c r="B138" s="174"/>
      <c r="C138" s="175"/>
      <c r="D138" s="176" t="s">
        <v>71</v>
      </c>
      <c r="E138" s="177" t="s">
        <v>966</v>
      </c>
      <c r="F138" s="177" t="s">
        <v>953</v>
      </c>
      <c r="G138" s="175"/>
      <c r="H138" s="175"/>
      <c r="I138" s="178"/>
      <c r="J138" s="179">
        <f>BK138</f>
        <v>0</v>
      </c>
      <c r="K138" s="175"/>
      <c r="L138" s="180"/>
      <c r="M138" s="181"/>
      <c r="N138" s="182"/>
      <c r="O138" s="182"/>
      <c r="P138" s="183">
        <f>P139+SUM(P140:P144)</f>
        <v>0</v>
      </c>
      <c r="Q138" s="182"/>
      <c r="R138" s="183">
        <f>R139+SUM(R140:R144)</f>
        <v>1.3117000000000001</v>
      </c>
      <c r="S138" s="182"/>
      <c r="T138" s="184">
        <f>T139+SUM(T140:T144)</f>
        <v>0</v>
      </c>
      <c r="AR138" s="185" t="s">
        <v>80</v>
      </c>
      <c r="AT138" s="186" t="s">
        <v>71</v>
      </c>
      <c r="AU138" s="186" t="s">
        <v>72</v>
      </c>
      <c r="AY138" s="185" t="s">
        <v>150</v>
      </c>
      <c r="BK138" s="187">
        <f>BK139+SUM(BK140:BK144)</f>
        <v>0</v>
      </c>
    </row>
    <row r="139" spans="1:65" s="2" customFormat="1" ht="37.9" customHeight="1">
      <c r="A139" s="31"/>
      <c r="B139" s="32"/>
      <c r="C139" s="190" t="s">
        <v>163</v>
      </c>
      <c r="D139" s="190" t="s">
        <v>152</v>
      </c>
      <c r="E139" s="191" t="s">
        <v>1400</v>
      </c>
      <c r="F139" s="192" t="s">
        <v>1401</v>
      </c>
      <c r="G139" s="193" t="s">
        <v>943</v>
      </c>
      <c r="H139" s="194">
        <v>1</v>
      </c>
      <c r="I139" s="195"/>
      <c r="J139" s="196">
        <f>ROUND(I139*H139,2)</f>
        <v>0</v>
      </c>
      <c r="K139" s="197"/>
      <c r="L139" s="36"/>
      <c r="M139" s="198" t="s">
        <v>1</v>
      </c>
      <c r="N139" s="199" t="s">
        <v>38</v>
      </c>
      <c r="O139" s="69"/>
      <c r="P139" s="200">
        <f>O139*H139</f>
        <v>0</v>
      </c>
      <c r="Q139" s="200">
        <v>0</v>
      </c>
      <c r="R139" s="200">
        <f>Q139*H139</f>
        <v>0</v>
      </c>
      <c r="S139" s="200">
        <v>0</v>
      </c>
      <c r="T139" s="201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2" t="s">
        <v>156</v>
      </c>
      <c r="AT139" s="202" t="s">
        <v>152</v>
      </c>
      <c r="AU139" s="202" t="s">
        <v>80</v>
      </c>
      <c r="AY139" s="14" t="s">
        <v>150</v>
      </c>
      <c r="BE139" s="203">
        <f>IF(N139="základná",J139,0)</f>
        <v>0</v>
      </c>
      <c r="BF139" s="203">
        <f>IF(N139="znížená",J139,0)</f>
        <v>0</v>
      </c>
      <c r="BG139" s="203">
        <f>IF(N139="zákl. prenesená",J139,0)</f>
        <v>0</v>
      </c>
      <c r="BH139" s="203">
        <f>IF(N139="zníž. prenesená",J139,0)</f>
        <v>0</v>
      </c>
      <c r="BI139" s="203">
        <f>IF(N139="nulová",J139,0)</f>
        <v>0</v>
      </c>
      <c r="BJ139" s="14" t="s">
        <v>157</v>
      </c>
      <c r="BK139" s="203">
        <f>ROUND(I139*H139,2)</f>
        <v>0</v>
      </c>
      <c r="BL139" s="14" t="s">
        <v>156</v>
      </c>
      <c r="BM139" s="202" t="s">
        <v>173</v>
      </c>
    </row>
    <row r="140" spans="1:65" s="2" customFormat="1" ht="16.5" customHeight="1">
      <c r="A140" s="31"/>
      <c r="B140" s="32"/>
      <c r="C140" s="204" t="s">
        <v>174</v>
      </c>
      <c r="D140" s="204" t="s">
        <v>363</v>
      </c>
      <c r="E140" s="205" t="s">
        <v>1402</v>
      </c>
      <c r="F140" s="206" t="s">
        <v>1403</v>
      </c>
      <c r="G140" s="207" t="s">
        <v>943</v>
      </c>
      <c r="H140" s="208">
        <v>1</v>
      </c>
      <c r="I140" s="209"/>
      <c r="J140" s="210">
        <f>ROUND(I140*H140,2)</f>
        <v>0</v>
      </c>
      <c r="K140" s="211"/>
      <c r="L140" s="212"/>
      <c r="M140" s="213" t="s">
        <v>1</v>
      </c>
      <c r="N140" s="214" t="s">
        <v>38</v>
      </c>
      <c r="O140" s="69"/>
      <c r="P140" s="200">
        <f>O140*H140</f>
        <v>0</v>
      </c>
      <c r="Q140" s="200">
        <v>1.3</v>
      </c>
      <c r="R140" s="200">
        <f>Q140*H140</f>
        <v>1.3</v>
      </c>
      <c r="S140" s="200">
        <v>0</v>
      </c>
      <c r="T140" s="201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2" t="s">
        <v>166</v>
      </c>
      <c r="AT140" s="202" t="s">
        <v>363</v>
      </c>
      <c r="AU140" s="202" t="s">
        <v>80</v>
      </c>
      <c r="AY140" s="14" t="s">
        <v>150</v>
      </c>
      <c r="BE140" s="203">
        <f>IF(N140="základná",J140,0)</f>
        <v>0</v>
      </c>
      <c r="BF140" s="203">
        <f>IF(N140="znížená",J140,0)</f>
        <v>0</v>
      </c>
      <c r="BG140" s="203">
        <f>IF(N140="zákl. prenesená",J140,0)</f>
        <v>0</v>
      </c>
      <c r="BH140" s="203">
        <f>IF(N140="zníž. prenesená",J140,0)</f>
        <v>0</v>
      </c>
      <c r="BI140" s="203">
        <f>IF(N140="nulová",J140,0)</f>
        <v>0</v>
      </c>
      <c r="BJ140" s="14" t="s">
        <v>157</v>
      </c>
      <c r="BK140" s="203">
        <f>ROUND(I140*H140,2)</f>
        <v>0</v>
      </c>
      <c r="BL140" s="14" t="s">
        <v>156</v>
      </c>
      <c r="BM140" s="202" t="s">
        <v>177</v>
      </c>
    </row>
    <row r="141" spans="1:65" s="2" customFormat="1" ht="16.5" customHeight="1">
      <c r="A141" s="31"/>
      <c r="B141" s="32"/>
      <c r="C141" s="204" t="s">
        <v>166</v>
      </c>
      <c r="D141" s="204" t="s">
        <v>363</v>
      </c>
      <c r="E141" s="205" t="s">
        <v>1404</v>
      </c>
      <c r="F141" s="206" t="s">
        <v>1405</v>
      </c>
      <c r="G141" s="207" t="s">
        <v>943</v>
      </c>
      <c r="H141" s="208">
        <v>1</v>
      </c>
      <c r="I141" s="209"/>
      <c r="J141" s="210">
        <f>ROUND(I141*H141,2)</f>
        <v>0</v>
      </c>
      <c r="K141" s="211"/>
      <c r="L141" s="212"/>
      <c r="M141" s="213" t="s">
        <v>1</v>
      </c>
      <c r="N141" s="214" t="s">
        <v>38</v>
      </c>
      <c r="O141" s="69"/>
      <c r="P141" s="200">
        <f>O141*H141</f>
        <v>0</v>
      </c>
      <c r="Q141" s="200">
        <v>0</v>
      </c>
      <c r="R141" s="200">
        <f>Q141*H141</f>
        <v>0</v>
      </c>
      <c r="S141" s="200">
        <v>0</v>
      </c>
      <c r="T141" s="201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2" t="s">
        <v>166</v>
      </c>
      <c r="AT141" s="202" t="s">
        <v>363</v>
      </c>
      <c r="AU141" s="202" t="s">
        <v>80</v>
      </c>
      <c r="AY141" s="14" t="s">
        <v>150</v>
      </c>
      <c r="BE141" s="203">
        <f>IF(N141="základná",J141,0)</f>
        <v>0</v>
      </c>
      <c r="BF141" s="203">
        <f>IF(N141="znížená",J141,0)</f>
        <v>0</v>
      </c>
      <c r="BG141" s="203">
        <f>IF(N141="zákl. prenesená",J141,0)</f>
        <v>0</v>
      </c>
      <c r="BH141" s="203">
        <f>IF(N141="zníž. prenesená",J141,0)</f>
        <v>0</v>
      </c>
      <c r="BI141" s="203">
        <f>IF(N141="nulová",J141,0)</f>
        <v>0</v>
      </c>
      <c r="BJ141" s="14" t="s">
        <v>157</v>
      </c>
      <c r="BK141" s="203">
        <f>ROUND(I141*H141,2)</f>
        <v>0</v>
      </c>
      <c r="BL141" s="14" t="s">
        <v>156</v>
      </c>
      <c r="BM141" s="202" t="s">
        <v>180</v>
      </c>
    </row>
    <row r="142" spans="1:65" s="2" customFormat="1" ht="16.5" customHeight="1">
      <c r="A142" s="31"/>
      <c r="B142" s="32"/>
      <c r="C142" s="190" t="s">
        <v>181</v>
      </c>
      <c r="D142" s="190" t="s">
        <v>152</v>
      </c>
      <c r="E142" s="191" t="s">
        <v>1406</v>
      </c>
      <c r="F142" s="192" t="s">
        <v>1407</v>
      </c>
      <c r="G142" s="193" t="s">
        <v>943</v>
      </c>
      <c r="H142" s="194">
        <v>3</v>
      </c>
      <c r="I142" s="195"/>
      <c r="J142" s="196">
        <f>ROUND(I142*H142,2)</f>
        <v>0</v>
      </c>
      <c r="K142" s="197"/>
      <c r="L142" s="36"/>
      <c r="M142" s="198" t="s">
        <v>1</v>
      </c>
      <c r="N142" s="199" t="s">
        <v>38</v>
      </c>
      <c r="O142" s="69"/>
      <c r="P142" s="200">
        <f>O142*H142</f>
        <v>0</v>
      </c>
      <c r="Q142" s="200">
        <v>0</v>
      </c>
      <c r="R142" s="200">
        <f>Q142*H142</f>
        <v>0</v>
      </c>
      <c r="S142" s="200">
        <v>0</v>
      </c>
      <c r="T142" s="201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2" t="s">
        <v>156</v>
      </c>
      <c r="AT142" s="202" t="s">
        <v>152</v>
      </c>
      <c r="AU142" s="202" t="s">
        <v>80</v>
      </c>
      <c r="AY142" s="14" t="s">
        <v>150</v>
      </c>
      <c r="BE142" s="203">
        <f>IF(N142="základná",J142,0)</f>
        <v>0</v>
      </c>
      <c r="BF142" s="203">
        <f>IF(N142="znížená",J142,0)</f>
        <v>0</v>
      </c>
      <c r="BG142" s="203">
        <f>IF(N142="zákl. prenesená",J142,0)</f>
        <v>0</v>
      </c>
      <c r="BH142" s="203">
        <f>IF(N142="zníž. prenesená",J142,0)</f>
        <v>0</v>
      </c>
      <c r="BI142" s="203">
        <f>IF(N142="nulová",J142,0)</f>
        <v>0</v>
      </c>
      <c r="BJ142" s="14" t="s">
        <v>157</v>
      </c>
      <c r="BK142" s="203">
        <f>ROUND(I142*H142,2)</f>
        <v>0</v>
      </c>
      <c r="BL142" s="14" t="s">
        <v>156</v>
      </c>
      <c r="BM142" s="202" t="s">
        <v>184</v>
      </c>
    </row>
    <row r="143" spans="1:65" s="2" customFormat="1" ht="16.5" customHeight="1">
      <c r="A143" s="31"/>
      <c r="B143" s="32"/>
      <c r="C143" s="204" t="s">
        <v>170</v>
      </c>
      <c r="D143" s="204" t="s">
        <v>363</v>
      </c>
      <c r="E143" s="205" t="s">
        <v>1408</v>
      </c>
      <c r="F143" s="206" t="s">
        <v>1409</v>
      </c>
      <c r="G143" s="207" t="s">
        <v>943</v>
      </c>
      <c r="H143" s="208">
        <v>3</v>
      </c>
      <c r="I143" s="209"/>
      <c r="J143" s="210">
        <f>ROUND(I143*H143,2)</f>
        <v>0</v>
      </c>
      <c r="K143" s="211"/>
      <c r="L143" s="212"/>
      <c r="M143" s="213" t="s">
        <v>1</v>
      </c>
      <c r="N143" s="214" t="s">
        <v>38</v>
      </c>
      <c r="O143" s="69"/>
      <c r="P143" s="200">
        <f>O143*H143</f>
        <v>0</v>
      </c>
      <c r="Q143" s="200">
        <v>3.8999999999999998E-3</v>
      </c>
      <c r="R143" s="200">
        <f>Q143*H143</f>
        <v>1.1699999999999999E-2</v>
      </c>
      <c r="S143" s="200">
        <v>0</v>
      </c>
      <c r="T143" s="201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2" t="s">
        <v>166</v>
      </c>
      <c r="AT143" s="202" t="s">
        <v>363</v>
      </c>
      <c r="AU143" s="202" t="s">
        <v>80</v>
      </c>
      <c r="AY143" s="14" t="s">
        <v>150</v>
      </c>
      <c r="BE143" s="203">
        <f>IF(N143="základná",J143,0)</f>
        <v>0</v>
      </c>
      <c r="BF143" s="203">
        <f>IF(N143="znížená",J143,0)</f>
        <v>0</v>
      </c>
      <c r="BG143" s="203">
        <f>IF(N143="zákl. prenesená",J143,0)</f>
        <v>0</v>
      </c>
      <c r="BH143" s="203">
        <f>IF(N143="zníž. prenesená",J143,0)</f>
        <v>0</v>
      </c>
      <c r="BI143" s="203">
        <f>IF(N143="nulová",J143,0)</f>
        <v>0</v>
      </c>
      <c r="BJ143" s="14" t="s">
        <v>157</v>
      </c>
      <c r="BK143" s="203">
        <f>ROUND(I143*H143,2)</f>
        <v>0</v>
      </c>
      <c r="BL143" s="14" t="s">
        <v>156</v>
      </c>
      <c r="BM143" s="202" t="s">
        <v>7</v>
      </c>
    </row>
    <row r="144" spans="1:65" s="12" customFormat="1" ht="22.9" customHeight="1">
      <c r="B144" s="174"/>
      <c r="C144" s="175"/>
      <c r="D144" s="176" t="s">
        <v>71</v>
      </c>
      <c r="E144" s="188" t="s">
        <v>960</v>
      </c>
      <c r="F144" s="188" t="s">
        <v>961</v>
      </c>
      <c r="G144" s="175"/>
      <c r="H144" s="175"/>
      <c r="I144" s="178"/>
      <c r="J144" s="189">
        <f>BK144</f>
        <v>0</v>
      </c>
      <c r="K144" s="175"/>
      <c r="L144" s="180"/>
      <c r="M144" s="181"/>
      <c r="N144" s="182"/>
      <c r="O144" s="182"/>
      <c r="P144" s="183">
        <f>SUM(P145:P146)</f>
        <v>0</v>
      </c>
      <c r="Q144" s="182"/>
      <c r="R144" s="183">
        <f>SUM(R145:R146)</f>
        <v>0</v>
      </c>
      <c r="S144" s="182"/>
      <c r="T144" s="184">
        <f>SUM(T145:T146)</f>
        <v>0</v>
      </c>
      <c r="AR144" s="185" t="s">
        <v>80</v>
      </c>
      <c r="AT144" s="186" t="s">
        <v>71</v>
      </c>
      <c r="AU144" s="186" t="s">
        <v>80</v>
      </c>
      <c r="AY144" s="185" t="s">
        <v>150</v>
      </c>
      <c r="BK144" s="187">
        <f>SUM(BK145:BK146)</f>
        <v>0</v>
      </c>
    </row>
    <row r="145" spans="1:65" s="2" customFormat="1" ht="21.75" customHeight="1">
      <c r="A145" s="31"/>
      <c r="B145" s="32"/>
      <c r="C145" s="190" t="s">
        <v>188</v>
      </c>
      <c r="D145" s="190" t="s">
        <v>152</v>
      </c>
      <c r="E145" s="191" t="s">
        <v>1410</v>
      </c>
      <c r="F145" s="192" t="s">
        <v>1411</v>
      </c>
      <c r="G145" s="193" t="s">
        <v>943</v>
      </c>
      <c r="H145" s="194">
        <v>16</v>
      </c>
      <c r="I145" s="195"/>
      <c r="J145" s="196">
        <f>ROUND(I145*H145,2)</f>
        <v>0</v>
      </c>
      <c r="K145" s="197"/>
      <c r="L145" s="36"/>
      <c r="M145" s="198" t="s">
        <v>1</v>
      </c>
      <c r="N145" s="199" t="s">
        <v>38</v>
      </c>
      <c r="O145" s="69"/>
      <c r="P145" s="200">
        <f>O145*H145</f>
        <v>0</v>
      </c>
      <c r="Q145" s="200">
        <v>0</v>
      </c>
      <c r="R145" s="200">
        <f>Q145*H145</f>
        <v>0</v>
      </c>
      <c r="S145" s="200">
        <v>0</v>
      </c>
      <c r="T145" s="201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2" t="s">
        <v>156</v>
      </c>
      <c r="AT145" s="202" t="s">
        <v>152</v>
      </c>
      <c r="AU145" s="202" t="s">
        <v>157</v>
      </c>
      <c r="AY145" s="14" t="s">
        <v>150</v>
      </c>
      <c r="BE145" s="203">
        <f>IF(N145="základná",J145,0)</f>
        <v>0</v>
      </c>
      <c r="BF145" s="203">
        <f>IF(N145="znížená",J145,0)</f>
        <v>0</v>
      </c>
      <c r="BG145" s="203">
        <f>IF(N145="zákl. prenesená",J145,0)</f>
        <v>0</v>
      </c>
      <c r="BH145" s="203">
        <f>IF(N145="zníž. prenesená",J145,0)</f>
        <v>0</v>
      </c>
      <c r="BI145" s="203">
        <f>IF(N145="nulová",J145,0)</f>
        <v>0</v>
      </c>
      <c r="BJ145" s="14" t="s">
        <v>157</v>
      </c>
      <c r="BK145" s="203">
        <f>ROUND(I145*H145,2)</f>
        <v>0</v>
      </c>
      <c r="BL145" s="14" t="s">
        <v>156</v>
      </c>
      <c r="BM145" s="202" t="s">
        <v>191</v>
      </c>
    </row>
    <row r="146" spans="1:65" s="2" customFormat="1" ht="24.2" customHeight="1">
      <c r="A146" s="31"/>
      <c r="B146" s="32"/>
      <c r="C146" s="190" t="s">
        <v>173</v>
      </c>
      <c r="D146" s="190" t="s">
        <v>152</v>
      </c>
      <c r="E146" s="191" t="s">
        <v>1412</v>
      </c>
      <c r="F146" s="192" t="s">
        <v>1413</v>
      </c>
      <c r="G146" s="193" t="s">
        <v>943</v>
      </c>
      <c r="H146" s="194">
        <v>4</v>
      </c>
      <c r="I146" s="195"/>
      <c r="J146" s="196">
        <f>ROUND(I146*H146,2)</f>
        <v>0</v>
      </c>
      <c r="K146" s="197"/>
      <c r="L146" s="36"/>
      <c r="M146" s="198" t="s">
        <v>1</v>
      </c>
      <c r="N146" s="199" t="s">
        <v>38</v>
      </c>
      <c r="O146" s="69"/>
      <c r="P146" s="200">
        <f>O146*H146</f>
        <v>0</v>
      </c>
      <c r="Q146" s="200">
        <v>0</v>
      </c>
      <c r="R146" s="200">
        <f>Q146*H146</f>
        <v>0</v>
      </c>
      <c r="S146" s="200">
        <v>0</v>
      </c>
      <c r="T146" s="201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2" t="s">
        <v>156</v>
      </c>
      <c r="AT146" s="202" t="s">
        <v>152</v>
      </c>
      <c r="AU146" s="202" t="s">
        <v>157</v>
      </c>
      <c r="AY146" s="14" t="s">
        <v>150</v>
      </c>
      <c r="BE146" s="203">
        <f>IF(N146="základná",J146,0)</f>
        <v>0</v>
      </c>
      <c r="BF146" s="203">
        <f>IF(N146="znížená",J146,0)</f>
        <v>0</v>
      </c>
      <c r="BG146" s="203">
        <f>IF(N146="zákl. prenesená",J146,0)</f>
        <v>0</v>
      </c>
      <c r="BH146" s="203">
        <f>IF(N146="zníž. prenesená",J146,0)</f>
        <v>0</v>
      </c>
      <c r="BI146" s="203">
        <f>IF(N146="nulová",J146,0)</f>
        <v>0</v>
      </c>
      <c r="BJ146" s="14" t="s">
        <v>157</v>
      </c>
      <c r="BK146" s="203">
        <f>ROUND(I146*H146,2)</f>
        <v>0</v>
      </c>
      <c r="BL146" s="14" t="s">
        <v>156</v>
      </c>
      <c r="BM146" s="202" t="s">
        <v>194</v>
      </c>
    </row>
    <row r="147" spans="1:65" s="12" customFormat="1" ht="25.9" customHeight="1">
      <c r="B147" s="174"/>
      <c r="C147" s="175"/>
      <c r="D147" s="176" t="s">
        <v>71</v>
      </c>
      <c r="E147" s="177" t="s">
        <v>995</v>
      </c>
      <c r="F147" s="177" t="s">
        <v>1006</v>
      </c>
      <c r="G147" s="175"/>
      <c r="H147" s="175"/>
      <c r="I147" s="178"/>
      <c r="J147" s="179">
        <f>BK147</f>
        <v>0</v>
      </c>
      <c r="K147" s="175"/>
      <c r="L147" s="180"/>
      <c r="M147" s="181"/>
      <c r="N147" s="182"/>
      <c r="O147" s="182"/>
      <c r="P147" s="183">
        <f>SUM(P148:P152)</f>
        <v>0</v>
      </c>
      <c r="Q147" s="182"/>
      <c r="R147" s="183">
        <f>SUM(R148:R152)</f>
        <v>0</v>
      </c>
      <c r="S147" s="182"/>
      <c r="T147" s="184">
        <f>SUM(T148:T152)</f>
        <v>0</v>
      </c>
      <c r="AR147" s="185" t="s">
        <v>80</v>
      </c>
      <c r="AT147" s="186" t="s">
        <v>71</v>
      </c>
      <c r="AU147" s="186" t="s">
        <v>72</v>
      </c>
      <c r="AY147" s="185" t="s">
        <v>150</v>
      </c>
      <c r="BK147" s="187">
        <f>SUM(BK148:BK152)</f>
        <v>0</v>
      </c>
    </row>
    <row r="148" spans="1:65" s="2" customFormat="1" ht="16.5" customHeight="1">
      <c r="A148" s="31"/>
      <c r="B148" s="32"/>
      <c r="C148" s="190" t="s">
        <v>195</v>
      </c>
      <c r="D148" s="190" t="s">
        <v>152</v>
      </c>
      <c r="E148" s="191" t="s">
        <v>1414</v>
      </c>
      <c r="F148" s="192" t="s">
        <v>1415</v>
      </c>
      <c r="G148" s="193" t="s">
        <v>943</v>
      </c>
      <c r="H148" s="194">
        <v>2</v>
      </c>
      <c r="I148" s="195"/>
      <c r="J148" s="196">
        <f>ROUND(I148*H148,2)</f>
        <v>0</v>
      </c>
      <c r="K148" s="197"/>
      <c r="L148" s="36"/>
      <c r="M148" s="198" t="s">
        <v>1</v>
      </c>
      <c r="N148" s="199" t="s">
        <v>38</v>
      </c>
      <c r="O148" s="69"/>
      <c r="P148" s="200">
        <f>O148*H148</f>
        <v>0</v>
      </c>
      <c r="Q148" s="200">
        <v>0</v>
      </c>
      <c r="R148" s="200">
        <f>Q148*H148</f>
        <v>0</v>
      </c>
      <c r="S148" s="200">
        <v>0</v>
      </c>
      <c r="T148" s="201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2" t="s">
        <v>156</v>
      </c>
      <c r="AT148" s="202" t="s">
        <v>152</v>
      </c>
      <c r="AU148" s="202" t="s">
        <v>80</v>
      </c>
      <c r="AY148" s="14" t="s">
        <v>150</v>
      </c>
      <c r="BE148" s="203">
        <f>IF(N148="základná",J148,0)</f>
        <v>0</v>
      </c>
      <c r="BF148" s="203">
        <f>IF(N148="znížená",J148,0)</f>
        <v>0</v>
      </c>
      <c r="BG148" s="203">
        <f>IF(N148="zákl. prenesená",J148,0)</f>
        <v>0</v>
      </c>
      <c r="BH148" s="203">
        <f>IF(N148="zníž. prenesená",J148,0)</f>
        <v>0</v>
      </c>
      <c r="BI148" s="203">
        <f>IF(N148="nulová",J148,0)</f>
        <v>0</v>
      </c>
      <c r="BJ148" s="14" t="s">
        <v>157</v>
      </c>
      <c r="BK148" s="203">
        <f>ROUND(I148*H148,2)</f>
        <v>0</v>
      </c>
      <c r="BL148" s="14" t="s">
        <v>156</v>
      </c>
      <c r="BM148" s="202" t="s">
        <v>199</v>
      </c>
    </row>
    <row r="149" spans="1:65" s="2" customFormat="1" ht="16.5" customHeight="1">
      <c r="A149" s="31"/>
      <c r="B149" s="32"/>
      <c r="C149" s="204" t="s">
        <v>177</v>
      </c>
      <c r="D149" s="204" t="s">
        <v>363</v>
      </c>
      <c r="E149" s="205" t="s">
        <v>1416</v>
      </c>
      <c r="F149" s="206" t="s">
        <v>1417</v>
      </c>
      <c r="G149" s="207" t="s">
        <v>943</v>
      </c>
      <c r="H149" s="208">
        <v>1</v>
      </c>
      <c r="I149" s="209"/>
      <c r="J149" s="210">
        <f>ROUND(I149*H149,2)</f>
        <v>0</v>
      </c>
      <c r="K149" s="211"/>
      <c r="L149" s="212"/>
      <c r="M149" s="213" t="s">
        <v>1</v>
      </c>
      <c r="N149" s="214" t="s">
        <v>38</v>
      </c>
      <c r="O149" s="69"/>
      <c r="P149" s="200">
        <f>O149*H149</f>
        <v>0</v>
      </c>
      <c r="Q149" s="200">
        <v>0</v>
      </c>
      <c r="R149" s="200">
        <f>Q149*H149</f>
        <v>0</v>
      </c>
      <c r="S149" s="200">
        <v>0</v>
      </c>
      <c r="T149" s="201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2" t="s">
        <v>166</v>
      </c>
      <c r="AT149" s="202" t="s">
        <v>363</v>
      </c>
      <c r="AU149" s="202" t="s">
        <v>80</v>
      </c>
      <c r="AY149" s="14" t="s">
        <v>150</v>
      </c>
      <c r="BE149" s="203">
        <f>IF(N149="základná",J149,0)</f>
        <v>0</v>
      </c>
      <c r="BF149" s="203">
        <f>IF(N149="znížená",J149,0)</f>
        <v>0</v>
      </c>
      <c r="BG149" s="203">
        <f>IF(N149="zákl. prenesená",J149,0)</f>
        <v>0</v>
      </c>
      <c r="BH149" s="203">
        <f>IF(N149="zníž. prenesená",J149,0)</f>
        <v>0</v>
      </c>
      <c r="BI149" s="203">
        <f>IF(N149="nulová",J149,0)</f>
        <v>0</v>
      </c>
      <c r="BJ149" s="14" t="s">
        <v>157</v>
      </c>
      <c r="BK149" s="203">
        <f>ROUND(I149*H149,2)</f>
        <v>0</v>
      </c>
      <c r="BL149" s="14" t="s">
        <v>156</v>
      </c>
      <c r="BM149" s="202" t="s">
        <v>202</v>
      </c>
    </row>
    <row r="150" spans="1:65" s="2" customFormat="1" ht="16.5" customHeight="1">
      <c r="A150" s="31"/>
      <c r="B150" s="32"/>
      <c r="C150" s="204" t="s">
        <v>203</v>
      </c>
      <c r="D150" s="204" t="s">
        <v>363</v>
      </c>
      <c r="E150" s="205" t="s">
        <v>1418</v>
      </c>
      <c r="F150" s="206" t="s">
        <v>1419</v>
      </c>
      <c r="G150" s="207" t="s">
        <v>370</v>
      </c>
      <c r="H150" s="208">
        <v>8</v>
      </c>
      <c r="I150" s="209"/>
      <c r="J150" s="210">
        <f>ROUND(I150*H150,2)</f>
        <v>0</v>
      </c>
      <c r="K150" s="211"/>
      <c r="L150" s="212"/>
      <c r="M150" s="213" t="s">
        <v>1</v>
      </c>
      <c r="N150" s="214" t="s">
        <v>38</v>
      </c>
      <c r="O150" s="69"/>
      <c r="P150" s="200">
        <f>O150*H150</f>
        <v>0</v>
      </c>
      <c r="Q150" s="200">
        <v>0</v>
      </c>
      <c r="R150" s="200">
        <f>Q150*H150</f>
        <v>0</v>
      </c>
      <c r="S150" s="200">
        <v>0</v>
      </c>
      <c r="T150" s="201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2" t="s">
        <v>166</v>
      </c>
      <c r="AT150" s="202" t="s">
        <v>363</v>
      </c>
      <c r="AU150" s="202" t="s">
        <v>80</v>
      </c>
      <c r="AY150" s="14" t="s">
        <v>150</v>
      </c>
      <c r="BE150" s="203">
        <f>IF(N150="základná",J150,0)</f>
        <v>0</v>
      </c>
      <c r="BF150" s="203">
        <f>IF(N150="znížená",J150,0)</f>
        <v>0</v>
      </c>
      <c r="BG150" s="203">
        <f>IF(N150="zákl. prenesená",J150,0)</f>
        <v>0</v>
      </c>
      <c r="BH150" s="203">
        <f>IF(N150="zníž. prenesená",J150,0)</f>
        <v>0</v>
      </c>
      <c r="BI150" s="203">
        <f>IF(N150="nulová",J150,0)</f>
        <v>0</v>
      </c>
      <c r="BJ150" s="14" t="s">
        <v>157</v>
      </c>
      <c r="BK150" s="203">
        <f>ROUND(I150*H150,2)</f>
        <v>0</v>
      </c>
      <c r="BL150" s="14" t="s">
        <v>156</v>
      </c>
      <c r="BM150" s="202" t="s">
        <v>206</v>
      </c>
    </row>
    <row r="151" spans="1:65" s="2" customFormat="1" ht="16.5" customHeight="1">
      <c r="A151" s="31"/>
      <c r="B151" s="32"/>
      <c r="C151" s="204" t="s">
        <v>180</v>
      </c>
      <c r="D151" s="204" t="s">
        <v>363</v>
      </c>
      <c r="E151" s="205" t="s">
        <v>1420</v>
      </c>
      <c r="F151" s="206" t="s">
        <v>1421</v>
      </c>
      <c r="G151" s="207" t="s">
        <v>943</v>
      </c>
      <c r="H151" s="208">
        <v>4</v>
      </c>
      <c r="I151" s="209"/>
      <c r="J151" s="210">
        <f>ROUND(I151*H151,2)</f>
        <v>0</v>
      </c>
      <c r="K151" s="211"/>
      <c r="L151" s="212"/>
      <c r="M151" s="213" t="s">
        <v>1</v>
      </c>
      <c r="N151" s="214" t="s">
        <v>38</v>
      </c>
      <c r="O151" s="69"/>
      <c r="P151" s="200">
        <f>O151*H151</f>
        <v>0</v>
      </c>
      <c r="Q151" s="200">
        <v>0</v>
      </c>
      <c r="R151" s="200">
        <f>Q151*H151</f>
        <v>0</v>
      </c>
      <c r="S151" s="200">
        <v>0</v>
      </c>
      <c r="T151" s="201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2" t="s">
        <v>166</v>
      </c>
      <c r="AT151" s="202" t="s">
        <v>363</v>
      </c>
      <c r="AU151" s="202" t="s">
        <v>80</v>
      </c>
      <c r="AY151" s="14" t="s">
        <v>150</v>
      </c>
      <c r="BE151" s="203">
        <f>IF(N151="základná",J151,0)</f>
        <v>0</v>
      </c>
      <c r="BF151" s="203">
        <f>IF(N151="znížená",J151,0)</f>
        <v>0</v>
      </c>
      <c r="BG151" s="203">
        <f>IF(N151="zákl. prenesená",J151,0)</f>
        <v>0</v>
      </c>
      <c r="BH151" s="203">
        <f>IF(N151="zníž. prenesená",J151,0)</f>
        <v>0</v>
      </c>
      <c r="BI151" s="203">
        <f>IF(N151="nulová",J151,0)</f>
        <v>0</v>
      </c>
      <c r="BJ151" s="14" t="s">
        <v>157</v>
      </c>
      <c r="BK151" s="203">
        <f>ROUND(I151*H151,2)</f>
        <v>0</v>
      </c>
      <c r="BL151" s="14" t="s">
        <v>156</v>
      </c>
      <c r="BM151" s="202" t="s">
        <v>209</v>
      </c>
    </row>
    <row r="152" spans="1:65" s="2" customFormat="1" ht="16.5" customHeight="1">
      <c r="A152" s="31"/>
      <c r="B152" s="32"/>
      <c r="C152" s="190" t="s">
        <v>210</v>
      </c>
      <c r="D152" s="190" t="s">
        <v>152</v>
      </c>
      <c r="E152" s="191" t="s">
        <v>1422</v>
      </c>
      <c r="F152" s="192" t="s">
        <v>1423</v>
      </c>
      <c r="G152" s="193" t="s">
        <v>943</v>
      </c>
      <c r="H152" s="194">
        <v>2</v>
      </c>
      <c r="I152" s="195"/>
      <c r="J152" s="196">
        <f>ROUND(I152*H152,2)</f>
        <v>0</v>
      </c>
      <c r="K152" s="197"/>
      <c r="L152" s="36"/>
      <c r="M152" s="198" t="s">
        <v>1</v>
      </c>
      <c r="N152" s="199" t="s">
        <v>38</v>
      </c>
      <c r="O152" s="69"/>
      <c r="P152" s="200">
        <f>O152*H152</f>
        <v>0</v>
      </c>
      <c r="Q152" s="200">
        <v>0</v>
      </c>
      <c r="R152" s="200">
        <f>Q152*H152</f>
        <v>0</v>
      </c>
      <c r="S152" s="200">
        <v>0</v>
      </c>
      <c r="T152" s="201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2" t="s">
        <v>156</v>
      </c>
      <c r="AT152" s="202" t="s">
        <v>152</v>
      </c>
      <c r="AU152" s="202" t="s">
        <v>80</v>
      </c>
      <c r="AY152" s="14" t="s">
        <v>150</v>
      </c>
      <c r="BE152" s="203">
        <f>IF(N152="základná",J152,0)</f>
        <v>0</v>
      </c>
      <c r="BF152" s="203">
        <f>IF(N152="znížená",J152,0)</f>
        <v>0</v>
      </c>
      <c r="BG152" s="203">
        <f>IF(N152="zákl. prenesená",J152,0)</f>
        <v>0</v>
      </c>
      <c r="BH152" s="203">
        <f>IF(N152="zníž. prenesená",J152,0)</f>
        <v>0</v>
      </c>
      <c r="BI152" s="203">
        <f>IF(N152="nulová",J152,0)</f>
        <v>0</v>
      </c>
      <c r="BJ152" s="14" t="s">
        <v>157</v>
      </c>
      <c r="BK152" s="203">
        <f>ROUND(I152*H152,2)</f>
        <v>0</v>
      </c>
      <c r="BL152" s="14" t="s">
        <v>156</v>
      </c>
      <c r="BM152" s="202" t="s">
        <v>213</v>
      </c>
    </row>
    <row r="153" spans="1:65" s="12" customFormat="1" ht="25.9" customHeight="1">
      <c r="B153" s="174"/>
      <c r="C153" s="175"/>
      <c r="D153" s="176" t="s">
        <v>71</v>
      </c>
      <c r="E153" s="177" t="s">
        <v>1005</v>
      </c>
      <c r="F153" s="177" t="s">
        <v>1131</v>
      </c>
      <c r="G153" s="175"/>
      <c r="H153" s="175"/>
      <c r="I153" s="178"/>
      <c r="J153" s="179">
        <f>BK153</f>
        <v>0</v>
      </c>
      <c r="K153" s="175"/>
      <c r="L153" s="180"/>
      <c r="M153" s="181"/>
      <c r="N153" s="182"/>
      <c r="O153" s="182"/>
      <c r="P153" s="183">
        <f>SUM(P154:P157)</f>
        <v>0</v>
      </c>
      <c r="Q153" s="182"/>
      <c r="R153" s="183">
        <f>SUM(R154:R157)</f>
        <v>9.4000000000000004E-3</v>
      </c>
      <c r="S153" s="182"/>
      <c r="T153" s="184">
        <f>SUM(T154:T157)</f>
        <v>0</v>
      </c>
      <c r="AR153" s="185" t="s">
        <v>80</v>
      </c>
      <c r="AT153" s="186" t="s">
        <v>71</v>
      </c>
      <c r="AU153" s="186" t="s">
        <v>72</v>
      </c>
      <c r="AY153" s="185" t="s">
        <v>150</v>
      </c>
      <c r="BK153" s="187">
        <f>SUM(BK154:BK157)</f>
        <v>0</v>
      </c>
    </row>
    <row r="154" spans="1:65" s="2" customFormat="1" ht="16.5" customHeight="1">
      <c r="A154" s="31"/>
      <c r="B154" s="32"/>
      <c r="C154" s="190" t="s">
        <v>184</v>
      </c>
      <c r="D154" s="190" t="s">
        <v>152</v>
      </c>
      <c r="E154" s="191" t="s">
        <v>1424</v>
      </c>
      <c r="F154" s="192" t="s">
        <v>1425</v>
      </c>
      <c r="G154" s="193" t="s">
        <v>370</v>
      </c>
      <c r="H154" s="194">
        <v>10</v>
      </c>
      <c r="I154" s="195"/>
      <c r="J154" s="196">
        <f>ROUND(I154*H154,2)</f>
        <v>0</v>
      </c>
      <c r="K154" s="197"/>
      <c r="L154" s="36"/>
      <c r="M154" s="198" t="s">
        <v>1</v>
      </c>
      <c r="N154" s="199" t="s">
        <v>38</v>
      </c>
      <c r="O154" s="69"/>
      <c r="P154" s="200">
        <f>O154*H154</f>
        <v>0</v>
      </c>
      <c r="Q154" s="200">
        <v>0</v>
      </c>
      <c r="R154" s="200">
        <f>Q154*H154</f>
        <v>0</v>
      </c>
      <c r="S154" s="200">
        <v>0</v>
      </c>
      <c r="T154" s="201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2" t="s">
        <v>156</v>
      </c>
      <c r="AT154" s="202" t="s">
        <v>152</v>
      </c>
      <c r="AU154" s="202" t="s">
        <v>80</v>
      </c>
      <c r="AY154" s="14" t="s">
        <v>150</v>
      </c>
      <c r="BE154" s="203">
        <f>IF(N154="základná",J154,0)</f>
        <v>0</v>
      </c>
      <c r="BF154" s="203">
        <f>IF(N154="znížená",J154,0)</f>
        <v>0</v>
      </c>
      <c r="BG154" s="203">
        <f>IF(N154="zákl. prenesená",J154,0)</f>
        <v>0</v>
      </c>
      <c r="BH154" s="203">
        <f>IF(N154="zníž. prenesená",J154,0)</f>
        <v>0</v>
      </c>
      <c r="BI154" s="203">
        <f>IF(N154="nulová",J154,0)</f>
        <v>0</v>
      </c>
      <c r="BJ154" s="14" t="s">
        <v>157</v>
      </c>
      <c r="BK154" s="203">
        <f>ROUND(I154*H154,2)</f>
        <v>0</v>
      </c>
      <c r="BL154" s="14" t="s">
        <v>156</v>
      </c>
      <c r="BM154" s="202" t="s">
        <v>217</v>
      </c>
    </row>
    <row r="155" spans="1:65" s="2" customFormat="1" ht="16.5" customHeight="1">
      <c r="A155" s="31"/>
      <c r="B155" s="32"/>
      <c r="C155" s="204" t="s">
        <v>218</v>
      </c>
      <c r="D155" s="204" t="s">
        <v>363</v>
      </c>
      <c r="E155" s="205" t="s">
        <v>1426</v>
      </c>
      <c r="F155" s="206" t="s">
        <v>1427</v>
      </c>
      <c r="G155" s="207" t="s">
        <v>370</v>
      </c>
      <c r="H155" s="208">
        <v>10</v>
      </c>
      <c r="I155" s="209"/>
      <c r="J155" s="210">
        <f>ROUND(I155*H155,2)</f>
        <v>0</v>
      </c>
      <c r="K155" s="211"/>
      <c r="L155" s="212"/>
      <c r="M155" s="213" t="s">
        <v>1</v>
      </c>
      <c r="N155" s="214" t="s">
        <v>38</v>
      </c>
      <c r="O155" s="69"/>
      <c r="P155" s="200">
        <f>O155*H155</f>
        <v>0</v>
      </c>
      <c r="Q155" s="200">
        <v>9.3999999999999997E-4</v>
      </c>
      <c r="R155" s="200">
        <f>Q155*H155</f>
        <v>9.4000000000000004E-3</v>
      </c>
      <c r="S155" s="200">
        <v>0</v>
      </c>
      <c r="T155" s="201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2" t="s">
        <v>166</v>
      </c>
      <c r="AT155" s="202" t="s">
        <v>363</v>
      </c>
      <c r="AU155" s="202" t="s">
        <v>80</v>
      </c>
      <c r="AY155" s="14" t="s">
        <v>150</v>
      </c>
      <c r="BE155" s="203">
        <f>IF(N155="základná",J155,0)</f>
        <v>0</v>
      </c>
      <c r="BF155" s="203">
        <f>IF(N155="znížená",J155,0)</f>
        <v>0</v>
      </c>
      <c r="BG155" s="203">
        <f>IF(N155="zákl. prenesená",J155,0)</f>
        <v>0</v>
      </c>
      <c r="BH155" s="203">
        <f>IF(N155="zníž. prenesená",J155,0)</f>
        <v>0</v>
      </c>
      <c r="BI155" s="203">
        <f>IF(N155="nulová",J155,0)</f>
        <v>0</v>
      </c>
      <c r="BJ155" s="14" t="s">
        <v>157</v>
      </c>
      <c r="BK155" s="203">
        <f>ROUND(I155*H155,2)</f>
        <v>0</v>
      </c>
      <c r="BL155" s="14" t="s">
        <v>156</v>
      </c>
      <c r="BM155" s="202" t="s">
        <v>221</v>
      </c>
    </row>
    <row r="156" spans="1:65" s="2" customFormat="1" ht="16.5" customHeight="1">
      <c r="A156" s="31"/>
      <c r="B156" s="32"/>
      <c r="C156" s="190" t="s">
        <v>7</v>
      </c>
      <c r="D156" s="190" t="s">
        <v>152</v>
      </c>
      <c r="E156" s="191" t="s">
        <v>1132</v>
      </c>
      <c r="F156" s="192" t="s">
        <v>1133</v>
      </c>
      <c r="G156" s="193" t="s">
        <v>370</v>
      </c>
      <c r="H156" s="194">
        <v>40</v>
      </c>
      <c r="I156" s="195"/>
      <c r="J156" s="196">
        <f>ROUND(I156*H156,2)</f>
        <v>0</v>
      </c>
      <c r="K156" s="197"/>
      <c r="L156" s="36"/>
      <c r="M156" s="198" t="s">
        <v>1</v>
      </c>
      <c r="N156" s="199" t="s">
        <v>38</v>
      </c>
      <c r="O156" s="69"/>
      <c r="P156" s="200">
        <f>O156*H156</f>
        <v>0</v>
      </c>
      <c r="Q156" s="200">
        <v>0</v>
      </c>
      <c r="R156" s="200">
        <f>Q156*H156</f>
        <v>0</v>
      </c>
      <c r="S156" s="200">
        <v>0</v>
      </c>
      <c r="T156" s="201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2" t="s">
        <v>156</v>
      </c>
      <c r="AT156" s="202" t="s">
        <v>152</v>
      </c>
      <c r="AU156" s="202" t="s">
        <v>80</v>
      </c>
      <c r="AY156" s="14" t="s">
        <v>150</v>
      </c>
      <c r="BE156" s="203">
        <f>IF(N156="základná",J156,0)</f>
        <v>0</v>
      </c>
      <c r="BF156" s="203">
        <f>IF(N156="znížená",J156,0)</f>
        <v>0</v>
      </c>
      <c r="BG156" s="203">
        <f>IF(N156="zákl. prenesená",J156,0)</f>
        <v>0</v>
      </c>
      <c r="BH156" s="203">
        <f>IF(N156="zníž. prenesená",J156,0)</f>
        <v>0</v>
      </c>
      <c r="BI156" s="203">
        <f>IF(N156="nulová",J156,0)</f>
        <v>0</v>
      </c>
      <c r="BJ156" s="14" t="s">
        <v>157</v>
      </c>
      <c r="BK156" s="203">
        <f>ROUND(I156*H156,2)</f>
        <v>0</v>
      </c>
      <c r="BL156" s="14" t="s">
        <v>156</v>
      </c>
      <c r="BM156" s="202" t="s">
        <v>224</v>
      </c>
    </row>
    <row r="157" spans="1:65" s="2" customFormat="1" ht="16.5" customHeight="1">
      <c r="A157" s="31"/>
      <c r="B157" s="32"/>
      <c r="C157" s="204" t="s">
        <v>225</v>
      </c>
      <c r="D157" s="204" t="s">
        <v>363</v>
      </c>
      <c r="E157" s="205" t="s">
        <v>1134</v>
      </c>
      <c r="F157" s="206" t="s">
        <v>1135</v>
      </c>
      <c r="G157" s="207" t="s">
        <v>370</v>
      </c>
      <c r="H157" s="208">
        <v>40</v>
      </c>
      <c r="I157" s="209"/>
      <c r="J157" s="210">
        <f>ROUND(I157*H157,2)</f>
        <v>0</v>
      </c>
      <c r="K157" s="211"/>
      <c r="L157" s="212"/>
      <c r="M157" s="213" t="s">
        <v>1</v>
      </c>
      <c r="N157" s="214" t="s">
        <v>38</v>
      </c>
      <c r="O157" s="69"/>
      <c r="P157" s="200">
        <f>O157*H157</f>
        <v>0</v>
      </c>
      <c r="Q157" s="200">
        <v>0</v>
      </c>
      <c r="R157" s="200">
        <f>Q157*H157</f>
        <v>0</v>
      </c>
      <c r="S157" s="200">
        <v>0</v>
      </c>
      <c r="T157" s="201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02" t="s">
        <v>166</v>
      </c>
      <c r="AT157" s="202" t="s">
        <v>363</v>
      </c>
      <c r="AU157" s="202" t="s">
        <v>80</v>
      </c>
      <c r="AY157" s="14" t="s">
        <v>150</v>
      </c>
      <c r="BE157" s="203">
        <f>IF(N157="základná",J157,0)</f>
        <v>0</v>
      </c>
      <c r="BF157" s="203">
        <f>IF(N157="znížená",J157,0)</f>
        <v>0</v>
      </c>
      <c r="BG157" s="203">
        <f>IF(N157="zákl. prenesená",J157,0)</f>
        <v>0</v>
      </c>
      <c r="BH157" s="203">
        <f>IF(N157="zníž. prenesená",J157,0)</f>
        <v>0</v>
      </c>
      <c r="BI157" s="203">
        <f>IF(N157="nulová",J157,0)</f>
        <v>0</v>
      </c>
      <c r="BJ157" s="14" t="s">
        <v>157</v>
      </c>
      <c r="BK157" s="203">
        <f>ROUND(I157*H157,2)</f>
        <v>0</v>
      </c>
      <c r="BL157" s="14" t="s">
        <v>156</v>
      </c>
      <c r="BM157" s="202" t="s">
        <v>228</v>
      </c>
    </row>
    <row r="158" spans="1:65" s="12" customFormat="1" ht="25.9" customHeight="1">
      <c r="B158" s="174"/>
      <c r="C158" s="175"/>
      <c r="D158" s="176" t="s">
        <v>71</v>
      </c>
      <c r="E158" s="177" t="s">
        <v>1013</v>
      </c>
      <c r="F158" s="177" t="s">
        <v>1137</v>
      </c>
      <c r="G158" s="175"/>
      <c r="H158" s="175"/>
      <c r="I158" s="178"/>
      <c r="J158" s="179">
        <f>BK158</f>
        <v>0</v>
      </c>
      <c r="K158" s="175"/>
      <c r="L158" s="180"/>
      <c r="M158" s="181"/>
      <c r="N158" s="182"/>
      <c r="O158" s="182"/>
      <c r="P158" s="183">
        <f>SUM(P159:P160)</f>
        <v>0</v>
      </c>
      <c r="Q158" s="182"/>
      <c r="R158" s="183">
        <f>SUM(R159:R160)</f>
        <v>0</v>
      </c>
      <c r="S158" s="182"/>
      <c r="T158" s="184">
        <f>SUM(T159:T160)</f>
        <v>0</v>
      </c>
      <c r="AR158" s="185" t="s">
        <v>80</v>
      </c>
      <c r="AT158" s="186" t="s">
        <v>71</v>
      </c>
      <c r="AU158" s="186" t="s">
        <v>72</v>
      </c>
      <c r="AY158" s="185" t="s">
        <v>150</v>
      </c>
      <c r="BK158" s="187">
        <f>SUM(BK159:BK160)</f>
        <v>0</v>
      </c>
    </row>
    <row r="159" spans="1:65" s="2" customFormat="1" ht="16.5" customHeight="1">
      <c r="A159" s="31"/>
      <c r="B159" s="32"/>
      <c r="C159" s="190" t="s">
        <v>191</v>
      </c>
      <c r="D159" s="190" t="s">
        <v>152</v>
      </c>
      <c r="E159" s="191" t="s">
        <v>1428</v>
      </c>
      <c r="F159" s="192" t="s">
        <v>1429</v>
      </c>
      <c r="G159" s="193" t="s">
        <v>901</v>
      </c>
      <c r="H159" s="194">
        <v>8</v>
      </c>
      <c r="I159" s="195"/>
      <c r="J159" s="196">
        <f>ROUND(I159*H159,2)</f>
        <v>0</v>
      </c>
      <c r="K159" s="197"/>
      <c r="L159" s="36"/>
      <c r="M159" s="198" t="s">
        <v>1</v>
      </c>
      <c r="N159" s="199" t="s">
        <v>38</v>
      </c>
      <c r="O159" s="69"/>
      <c r="P159" s="200">
        <f>O159*H159</f>
        <v>0</v>
      </c>
      <c r="Q159" s="200">
        <v>0</v>
      </c>
      <c r="R159" s="200">
        <f>Q159*H159</f>
        <v>0</v>
      </c>
      <c r="S159" s="200">
        <v>0</v>
      </c>
      <c r="T159" s="201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2" t="s">
        <v>156</v>
      </c>
      <c r="AT159" s="202" t="s">
        <v>152</v>
      </c>
      <c r="AU159" s="202" t="s">
        <v>80</v>
      </c>
      <c r="AY159" s="14" t="s">
        <v>150</v>
      </c>
      <c r="BE159" s="203">
        <f>IF(N159="základná",J159,0)</f>
        <v>0</v>
      </c>
      <c r="BF159" s="203">
        <f>IF(N159="znížená",J159,0)</f>
        <v>0</v>
      </c>
      <c r="BG159" s="203">
        <f>IF(N159="zákl. prenesená",J159,0)</f>
        <v>0</v>
      </c>
      <c r="BH159" s="203">
        <f>IF(N159="zníž. prenesená",J159,0)</f>
        <v>0</v>
      </c>
      <c r="BI159" s="203">
        <f>IF(N159="nulová",J159,0)</f>
        <v>0</v>
      </c>
      <c r="BJ159" s="14" t="s">
        <v>157</v>
      </c>
      <c r="BK159" s="203">
        <f>ROUND(I159*H159,2)</f>
        <v>0</v>
      </c>
      <c r="BL159" s="14" t="s">
        <v>156</v>
      </c>
      <c r="BM159" s="202" t="s">
        <v>231</v>
      </c>
    </row>
    <row r="160" spans="1:65" s="2" customFormat="1" ht="24.2" customHeight="1">
      <c r="A160" s="31"/>
      <c r="B160" s="32"/>
      <c r="C160" s="190" t="s">
        <v>233</v>
      </c>
      <c r="D160" s="190" t="s">
        <v>152</v>
      </c>
      <c r="E160" s="191" t="s">
        <v>1148</v>
      </c>
      <c r="F160" s="192" t="s">
        <v>1149</v>
      </c>
      <c r="G160" s="193" t="s">
        <v>901</v>
      </c>
      <c r="H160" s="194">
        <v>8</v>
      </c>
      <c r="I160" s="195"/>
      <c r="J160" s="196">
        <f>ROUND(I160*H160,2)</f>
        <v>0</v>
      </c>
      <c r="K160" s="197"/>
      <c r="L160" s="36"/>
      <c r="M160" s="198" t="s">
        <v>1</v>
      </c>
      <c r="N160" s="199" t="s">
        <v>38</v>
      </c>
      <c r="O160" s="69"/>
      <c r="P160" s="200">
        <f>O160*H160</f>
        <v>0</v>
      </c>
      <c r="Q160" s="200">
        <v>0</v>
      </c>
      <c r="R160" s="200">
        <f>Q160*H160</f>
        <v>0</v>
      </c>
      <c r="S160" s="200">
        <v>0</v>
      </c>
      <c r="T160" s="201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2" t="s">
        <v>156</v>
      </c>
      <c r="AT160" s="202" t="s">
        <v>152</v>
      </c>
      <c r="AU160" s="202" t="s">
        <v>80</v>
      </c>
      <c r="AY160" s="14" t="s">
        <v>150</v>
      </c>
      <c r="BE160" s="203">
        <f>IF(N160="základná",J160,0)</f>
        <v>0</v>
      </c>
      <c r="BF160" s="203">
        <f>IF(N160="znížená",J160,0)</f>
        <v>0</v>
      </c>
      <c r="BG160" s="203">
        <f>IF(N160="zákl. prenesená",J160,0)</f>
        <v>0</v>
      </c>
      <c r="BH160" s="203">
        <f>IF(N160="zníž. prenesená",J160,0)</f>
        <v>0</v>
      </c>
      <c r="BI160" s="203">
        <f>IF(N160="nulová",J160,0)</f>
        <v>0</v>
      </c>
      <c r="BJ160" s="14" t="s">
        <v>157</v>
      </c>
      <c r="BK160" s="203">
        <f>ROUND(I160*H160,2)</f>
        <v>0</v>
      </c>
      <c r="BL160" s="14" t="s">
        <v>156</v>
      </c>
      <c r="BM160" s="202" t="s">
        <v>236</v>
      </c>
    </row>
    <row r="161" spans="1:65" s="12" customFormat="1" ht="25.9" customHeight="1">
      <c r="B161" s="174"/>
      <c r="C161" s="175"/>
      <c r="D161" s="176" t="s">
        <v>71</v>
      </c>
      <c r="E161" s="177" t="s">
        <v>1041</v>
      </c>
      <c r="F161" s="177" t="s">
        <v>1153</v>
      </c>
      <c r="G161" s="175"/>
      <c r="H161" s="175"/>
      <c r="I161" s="178"/>
      <c r="J161" s="179">
        <f>BK161</f>
        <v>0</v>
      </c>
      <c r="K161" s="175"/>
      <c r="L161" s="180"/>
      <c r="M161" s="181"/>
      <c r="N161" s="182"/>
      <c r="O161" s="182"/>
      <c r="P161" s="183">
        <f>SUM(P162:P163)</f>
        <v>0</v>
      </c>
      <c r="Q161" s="182"/>
      <c r="R161" s="183">
        <f>SUM(R162:R163)</f>
        <v>0</v>
      </c>
      <c r="S161" s="182"/>
      <c r="T161" s="184">
        <f>SUM(T162:T163)</f>
        <v>0</v>
      </c>
      <c r="AR161" s="185" t="s">
        <v>80</v>
      </c>
      <c r="AT161" s="186" t="s">
        <v>71</v>
      </c>
      <c r="AU161" s="186" t="s">
        <v>72</v>
      </c>
      <c r="AY161" s="185" t="s">
        <v>150</v>
      </c>
      <c r="BK161" s="187">
        <f>SUM(BK162:BK163)</f>
        <v>0</v>
      </c>
    </row>
    <row r="162" spans="1:65" s="2" customFormat="1" ht="16.5" customHeight="1">
      <c r="A162" s="31"/>
      <c r="B162" s="32"/>
      <c r="C162" s="190" t="s">
        <v>194</v>
      </c>
      <c r="D162" s="190" t="s">
        <v>152</v>
      </c>
      <c r="E162" s="191" t="s">
        <v>1154</v>
      </c>
      <c r="F162" s="192" t="s">
        <v>1155</v>
      </c>
      <c r="G162" s="193" t="s">
        <v>943</v>
      </c>
      <c r="H162" s="194">
        <v>1</v>
      </c>
      <c r="I162" s="195"/>
      <c r="J162" s="196">
        <f>ROUND(I162*H162,2)</f>
        <v>0</v>
      </c>
      <c r="K162" s="197"/>
      <c r="L162" s="36"/>
      <c r="M162" s="198" t="s">
        <v>1</v>
      </c>
      <c r="N162" s="199" t="s">
        <v>38</v>
      </c>
      <c r="O162" s="69"/>
      <c r="P162" s="200">
        <f>O162*H162</f>
        <v>0</v>
      </c>
      <c r="Q162" s="200">
        <v>0</v>
      </c>
      <c r="R162" s="200">
        <f>Q162*H162</f>
        <v>0</v>
      </c>
      <c r="S162" s="200">
        <v>0</v>
      </c>
      <c r="T162" s="201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02" t="s">
        <v>156</v>
      </c>
      <c r="AT162" s="202" t="s">
        <v>152</v>
      </c>
      <c r="AU162" s="202" t="s">
        <v>80</v>
      </c>
      <c r="AY162" s="14" t="s">
        <v>150</v>
      </c>
      <c r="BE162" s="203">
        <f>IF(N162="základná",J162,0)</f>
        <v>0</v>
      </c>
      <c r="BF162" s="203">
        <f>IF(N162="znížená",J162,0)</f>
        <v>0</v>
      </c>
      <c r="BG162" s="203">
        <f>IF(N162="zákl. prenesená",J162,0)</f>
        <v>0</v>
      </c>
      <c r="BH162" s="203">
        <f>IF(N162="zníž. prenesená",J162,0)</f>
        <v>0</v>
      </c>
      <c r="BI162" s="203">
        <f>IF(N162="nulová",J162,0)</f>
        <v>0</v>
      </c>
      <c r="BJ162" s="14" t="s">
        <v>157</v>
      </c>
      <c r="BK162" s="203">
        <f>ROUND(I162*H162,2)</f>
        <v>0</v>
      </c>
      <c r="BL162" s="14" t="s">
        <v>156</v>
      </c>
      <c r="BM162" s="202" t="s">
        <v>240</v>
      </c>
    </row>
    <row r="163" spans="1:65" s="2" customFormat="1" ht="24.2" customHeight="1">
      <c r="A163" s="31"/>
      <c r="B163" s="32"/>
      <c r="C163" s="190" t="s">
        <v>241</v>
      </c>
      <c r="D163" s="190" t="s">
        <v>152</v>
      </c>
      <c r="E163" s="191" t="s">
        <v>1430</v>
      </c>
      <c r="F163" s="192" t="s">
        <v>1431</v>
      </c>
      <c r="G163" s="193" t="s">
        <v>943</v>
      </c>
      <c r="H163" s="194">
        <v>1</v>
      </c>
      <c r="I163" s="195"/>
      <c r="J163" s="196">
        <f>ROUND(I163*H163,2)</f>
        <v>0</v>
      </c>
      <c r="K163" s="197"/>
      <c r="L163" s="36"/>
      <c r="M163" s="198" t="s">
        <v>1</v>
      </c>
      <c r="N163" s="199" t="s">
        <v>38</v>
      </c>
      <c r="O163" s="69"/>
      <c r="P163" s="200">
        <f>O163*H163</f>
        <v>0</v>
      </c>
      <c r="Q163" s="200">
        <v>0</v>
      </c>
      <c r="R163" s="200">
        <f>Q163*H163</f>
        <v>0</v>
      </c>
      <c r="S163" s="200">
        <v>0</v>
      </c>
      <c r="T163" s="201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02" t="s">
        <v>156</v>
      </c>
      <c r="AT163" s="202" t="s">
        <v>152</v>
      </c>
      <c r="AU163" s="202" t="s">
        <v>80</v>
      </c>
      <c r="AY163" s="14" t="s">
        <v>150</v>
      </c>
      <c r="BE163" s="203">
        <f>IF(N163="základná",J163,0)</f>
        <v>0</v>
      </c>
      <c r="BF163" s="203">
        <f>IF(N163="znížená",J163,0)</f>
        <v>0</v>
      </c>
      <c r="BG163" s="203">
        <f>IF(N163="zákl. prenesená",J163,0)</f>
        <v>0</v>
      </c>
      <c r="BH163" s="203">
        <f>IF(N163="zníž. prenesená",J163,0)</f>
        <v>0</v>
      </c>
      <c r="BI163" s="203">
        <f>IF(N163="nulová",J163,0)</f>
        <v>0</v>
      </c>
      <c r="BJ163" s="14" t="s">
        <v>157</v>
      </c>
      <c r="BK163" s="203">
        <f>ROUND(I163*H163,2)</f>
        <v>0</v>
      </c>
      <c r="BL163" s="14" t="s">
        <v>156</v>
      </c>
      <c r="BM163" s="202" t="s">
        <v>244</v>
      </c>
    </row>
    <row r="164" spans="1:65" s="12" customFormat="1" ht="25.9" customHeight="1">
      <c r="B164" s="174"/>
      <c r="C164" s="175"/>
      <c r="D164" s="176" t="s">
        <v>71</v>
      </c>
      <c r="E164" s="177" t="s">
        <v>1096</v>
      </c>
      <c r="F164" s="177" t="s">
        <v>1157</v>
      </c>
      <c r="G164" s="175"/>
      <c r="H164" s="175"/>
      <c r="I164" s="178"/>
      <c r="J164" s="179">
        <f>BK164</f>
        <v>0</v>
      </c>
      <c r="K164" s="175"/>
      <c r="L164" s="180"/>
      <c r="M164" s="181"/>
      <c r="N164" s="182"/>
      <c r="O164" s="182"/>
      <c r="P164" s="183">
        <f>SUM(P165:P166)</f>
        <v>0</v>
      </c>
      <c r="Q164" s="182"/>
      <c r="R164" s="183">
        <f>SUM(R165:R166)</f>
        <v>2.2050000000000001E-5</v>
      </c>
      <c r="S164" s="182"/>
      <c r="T164" s="184">
        <f>SUM(T165:T166)</f>
        <v>0</v>
      </c>
      <c r="AR164" s="185" t="s">
        <v>80</v>
      </c>
      <c r="AT164" s="186" t="s">
        <v>71</v>
      </c>
      <c r="AU164" s="186" t="s">
        <v>72</v>
      </c>
      <c r="AY164" s="185" t="s">
        <v>150</v>
      </c>
      <c r="BK164" s="187">
        <f>SUM(BK165:BK166)</f>
        <v>0</v>
      </c>
    </row>
    <row r="165" spans="1:65" s="2" customFormat="1" ht="16.5" customHeight="1">
      <c r="A165" s="31"/>
      <c r="B165" s="32"/>
      <c r="C165" s="190" t="s">
        <v>199</v>
      </c>
      <c r="D165" s="190" t="s">
        <v>152</v>
      </c>
      <c r="E165" s="191" t="s">
        <v>1432</v>
      </c>
      <c r="F165" s="192" t="s">
        <v>1433</v>
      </c>
      <c r="G165" s="193" t="s">
        <v>155</v>
      </c>
      <c r="H165" s="194">
        <v>3</v>
      </c>
      <c r="I165" s="195"/>
      <c r="J165" s="196">
        <f>ROUND(I165*H165,2)</f>
        <v>0</v>
      </c>
      <c r="K165" s="197"/>
      <c r="L165" s="36"/>
      <c r="M165" s="198" t="s">
        <v>1</v>
      </c>
      <c r="N165" s="199" t="s">
        <v>38</v>
      </c>
      <c r="O165" s="69"/>
      <c r="P165" s="200">
        <f>O165*H165</f>
        <v>0</v>
      </c>
      <c r="Q165" s="200">
        <v>7.3499999999999999E-6</v>
      </c>
      <c r="R165" s="200">
        <f>Q165*H165</f>
        <v>2.2050000000000001E-5</v>
      </c>
      <c r="S165" s="200">
        <v>0</v>
      </c>
      <c r="T165" s="201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02" t="s">
        <v>156</v>
      </c>
      <c r="AT165" s="202" t="s">
        <v>152</v>
      </c>
      <c r="AU165" s="202" t="s">
        <v>80</v>
      </c>
      <c r="AY165" s="14" t="s">
        <v>150</v>
      </c>
      <c r="BE165" s="203">
        <f>IF(N165="základná",J165,0)</f>
        <v>0</v>
      </c>
      <c r="BF165" s="203">
        <f>IF(N165="znížená",J165,0)</f>
        <v>0</v>
      </c>
      <c r="BG165" s="203">
        <f>IF(N165="zákl. prenesená",J165,0)</f>
        <v>0</v>
      </c>
      <c r="BH165" s="203">
        <f>IF(N165="zníž. prenesená",J165,0)</f>
        <v>0</v>
      </c>
      <c r="BI165" s="203">
        <f>IF(N165="nulová",J165,0)</f>
        <v>0</v>
      </c>
      <c r="BJ165" s="14" t="s">
        <v>157</v>
      </c>
      <c r="BK165" s="203">
        <f>ROUND(I165*H165,2)</f>
        <v>0</v>
      </c>
      <c r="BL165" s="14" t="s">
        <v>156</v>
      </c>
      <c r="BM165" s="202" t="s">
        <v>247</v>
      </c>
    </row>
    <row r="166" spans="1:65" s="2" customFormat="1" ht="16.5" customHeight="1">
      <c r="A166" s="31"/>
      <c r="B166" s="32"/>
      <c r="C166" s="204" t="s">
        <v>248</v>
      </c>
      <c r="D166" s="204" t="s">
        <v>363</v>
      </c>
      <c r="E166" s="205" t="s">
        <v>1434</v>
      </c>
      <c r="F166" s="206" t="s">
        <v>1161</v>
      </c>
      <c r="G166" s="207" t="s">
        <v>155</v>
      </c>
      <c r="H166" s="208">
        <v>3</v>
      </c>
      <c r="I166" s="209"/>
      <c r="J166" s="210">
        <f>ROUND(I166*H166,2)</f>
        <v>0</v>
      </c>
      <c r="K166" s="211"/>
      <c r="L166" s="212"/>
      <c r="M166" s="213" t="s">
        <v>1</v>
      </c>
      <c r="N166" s="214" t="s">
        <v>38</v>
      </c>
      <c r="O166" s="69"/>
      <c r="P166" s="200">
        <f>O166*H166</f>
        <v>0</v>
      </c>
      <c r="Q166" s="200">
        <v>0</v>
      </c>
      <c r="R166" s="200">
        <f>Q166*H166</f>
        <v>0</v>
      </c>
      <c r="S166" s="200">
        <v>0</v>
      </c>
      <c r="T166" s="201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2" t="s">
        <v>166</v>
      </c>
      <c r="AT166" s="202" t="s">
        <v>363</v>
      </c>
      <c r="AU166" s="202" t="s">
        <v>80</v>
      </c>
      <c r="AY166" s="14" t="s">
        <v>150</v>
      </c>
      <c r="BE166" s="203">
        <f>IF(N166="základná",J166,0)</f>
        <v>0</v>
      </c>
      <c r="BF166" s="203">
        <f>IF(N166="znížená",J166,0)</f>
        <v>0</v>
      </c>
      <c r="BG166" s="203">
        <f>IF(N166="zákl. prenesená",J166,0)</f>
        <v>0</v>
      </c>
      <c r="BH166" s="203">
        <f>IF(N166="zníž. prenesená",J166,0)</f>
        <v>0</v>
      </c>
      <c r="BI166" s="203">
        <f>IF(N166="nulová",J166,0)</f>
        <v>0</v>
      </c>
      <c r="BJ166" s="14" t="s">
        <v>157</v>
      </c>
      <c r="BK166" s="203">
        <f>ROUND(I166*H166,2)</f>
        <v>0</v>
      </c>
      <c r="BL166" s="14" t="s">
        <v>156</v>
      </c>
      <c r="BM166" s="202" t="s">
        <v>251</v>
      </c>
    </row>
    <row r="167" spans="1:65" s="12" customFormat="1" ht="25.9" customHeight="1">
      <c r="B167" s="174"/>
      <c r="C167" s="175"/>
      <c r="D167" s="176" t="s">
        <v>71</v>
      </c>
      <c r="E167" s="177" t="s">
        <v>1130</v>
      </c>
      <c r="F167" s="177" t="s">
        <v>1163</v>
      </c>
      <c r="G167" s="175"/>
      <c r="H167" s="175"/>
      <c r="I167" s="178"/>
      <c r="J167" s="179">
        <f>BK167</f>
        <v>0</v>
      </c>
      <c r="K167" s="175"/>
      <c r="L167" s="180"/>
      <c r="M167" s="181"/>
      <c r="N167" s="182"/>
      <c r="O167" s="182"/>
      <c r="P167" s="183">
        <f>P168</f>
        <v>0</v>
      </c>
      <c r="Q167" s="182"/>
      <c r="R167" s="183">
        <f>R168</f>
        <v>0</v>
      </c>
      <c r="S167" s="182"/>
      <c r="T167" s="184">
        <f>T168</f>
        <v>0</v>
      </c>
      <c r="AR167" s="185" t="s">
        <v>80</v>
      </c>
      <c r="AT167" s="186" t="s">
        <v>71</v>
      </c>
      <c r="AU167" s="186" t="s">
        <v>72</v>
      </c>
      <c r="AY167" s="185" t="s">
        <v>150</v>
      </c>
      <c r="BK167" s="187">
        <f>BK168</f>
        <v>0</v>
      </c>
    </row>
    <row r="168" spans="1:65" s="2" customFormat="1" ht="16.5" customHeight="1">
      <c r="A168" s="31"/>
      <c r="B168" s="32"/>
      <c r="C168" s="190" t="s">
        <v>202</v>
      </c>
      <c r="D168" s="190" t="s">
        <v>152</v>
      </c>
      <c r="E168" s="191" t="s">
        <v>1164</v>
      </c>
      <c r="F168" s="192" t="s">
        <v>1165</v>
      </c>
      <c r="G168" s="193" t="s">
        <v>943</v>
      </c>
      <c r="H168" s="194">
        <v>1</v>
      </c>
      <c r="I168" s="195"/>
      <c r="J168" s="196">
        <f>ROUND(I168*H168,2)</f>
        <v>0</v>
      </c>
      <c r="K168" s="197"/>
      <c r="L168" s="36"/>
      <c r="M168" s="216" t="s">
        <v>1</v>
      </c>
      <c r="N168" s="217" t="s">
        <v>38</v>
      </c>
      <c r="O168" s="218"/>
      <c r="P168" s="219">
        <f>O168*H168</f>
        <v>0</v>
      </c>
      <c r="Q168" s="219">
        <v>0</v>
      </c>
      <c r="R168" s="219">
        <f>Q168*H168</f>
        <v>0</v>
      </c>
      <c r="S168" s="219">
        <v>0</v>
      </c>
      <c r="T168" s="220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2" t="s">
        <v>156</v>
      </c>
      <c r="AT168" s="202" t="s">
        <v>152</v>
      </c>
      <c r="AU168" s="202" t="s">
        <v>80</v>
      </c>
      <c r="AY168" s="14" t="s">
        <v>150</v>
      </c>
      <c r="BE168" s="203">
        <f>IF(N168="základná",J168,0)</f>
        <v>0</v>
      </c>
      <c r="BF168" s="203">
        <f>IF(N168="znížená",J168,0)</f>
        <v>0</v>
      </c>
      <c r="BG168" s="203">
        <f>IF(N168="zákl. prenesená",J168,0)</f>
        <v>0</v>
      </c>
      <c r="BH168" s="203">
        <f>IF(N168="zníž. prenesená",J168,0)</f>
        <v>0</v>
      </c>
      <c r="BI168" s="203">
        <f>IF(N168="nulová",J168,0)</f>
        <v>0</v>
      </c>
      <c r="BJ168" s="14" t="s">
        <v>157</v>
      </c>
      <c r="BK168" s="203">
        <f>ROUND(I168*H168,2)</f>
        <v>0</v>
      </c>
      <c r="BL168" s="14" t="s">
        <v>156</v>
      </c>
      <c r="BM168" s="202" t="s">
        <v>254</v>
      </c>
    </row>
    <row r="169" spans="1:65" s="2" customFormat="1" ht="6.95" customHeight="1">
      <c r="A169" s="31"/>
      <c r="B169" s="52"/>
      <c r="C169" s="53"/>
      <c r="D169" s="53"/>
      <c r="E169" s="53"/>
      <c r="F169" s="53"/>
      <c r="G169" s="53"/>
      <c r="H169" s="53"/>
      <c r="I169" s="53"/>
      <c r="J169" s="53"/>
      <c r="K169" s="53"/>
      <c r="L169" s="36"/>
      <c r="M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</row>
  </sheetData>
  <sheetProtection algorithmName="SHA-512" hashValue="cFFLzJIWqzCJ1btnhrpcJLPPbo4q3S4lQdz9qm7EeLJ19XQtel7oFpAn2/BadVVdPvb+8lWofftc0GPuVkKyJQ==" saltValue="zYzLQT68HFCfCFS+PWpsqPpwRqtQh3ErYc0FJSwSPTF7DaxidixRCh14xTr/8uk1NpEie1RtnoyHXw9dHXbKBw==" spinCount="100000" sheet="1" objects="1" scenarios="1" formatColumns="0" formatRows="0" autoFilter="0"/>
  <autoFilter ref="C127:K168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AT2" s="14" t="s">
        <v>93</v>
      </c>
    </row>
    <row r="3" spans="1:46" s="1" customFormat="1" ht="6.95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7"/>
      <c r="AT3" s="14" t="s">
        <v>72</v>
      </c>
    </row>
    <row r="4" spans="1:46" s="1" customFormat="1" ht="24.95" customHeight="1">
      <c r="B4" s="17"/>
      <c r="D4" s="108" t="s">
        <v>103</v>
      </c>
      <c r="L4" s="17"/>
      <c r="M4" s="109" t="s">
        <v>9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0" t="s">
        <v>15</v>
      </c>
      <c r="L6" s="17"/>
    </row>
    <row r="7" spans="1:46" s="1" customFormat="1" ht="16.5" customHeight="1">
      <c r="B7" s="17"/>
      <c r="E7" s="264" t="str">
        <f>'Rekapitulácia stavby'!K6</f>
        <v>Fedákov mlyn</v>
      </c>
      <c r="F7" s="265"/>
      <c r="G7" s="265"/>
      <c r="H7" s="265"/>
      <c r="L7" s="17"/>
    </row>
    <row r="8" spans="1:46" s="2" customFormat="1" ht="12" customHeight="1">
      <c r="A8" s="31"/>
      <c r="B8" s="36"/>
      <c r="C8" s="31"/>
      <c r="D8" s="110" t="s">
        <v>104</v>
      </c>
      <c r="E8" s="31"/>
      <c r="F8" s="31"/>
      <c r="G8" s="31"/>
      <c r="H8" s="31"/>
      <c r="I8" s="31"/>
      <c r="J8" s="31"/>
      <c r="K8" s="31"/>
      <c r="L8" s="49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6" t="s">
        <v>1435</v>
      </c>
      <c r="F9" s="267"/>
      <c r="G9" s="267"/>
      <c r="H9" s="267"/>
      <c r="I9" s="31"/>
      <c r="J9" s="31"/>
      <c r="K9" s="31"/>
      <c r="L9" s="49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9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0" t="s">
        <v>17</v>
      </c>
      <c r="E11" s="31"/>
      <c r="F11" s="111" t="s">
        <v>1</v>
      </c>
      <c r="G11" s="31"/>
      <c r="H11" s="31"/>
      <c r="I11" s="110" t="s">
        <v>18</v>
      </c>
      <c r="J11" s="111" t="s">
        <v>1</v>
      </c>
      <c r="K11" s="31"/>
      <c r="L11" s="49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0" t="s">
        <v>19</v>
      </c>
      <c r="E12" s="31"/>
      <c r="F12" s="111" t="s">
        <v>20</v>
      </c>
      <c r="G12" s="31"/>
      <c r="H12" s="31"/>
      <c r="I12" s="110" t="s">
        <v>21</v>
      </c>
      <c r="J12" s="112" t="str">
        <f>'Rekapitulácia stavby'!AN8</f>
        <v>17. 9. 2024</v>
      </c>
      <c r="K12" s="31"/>
      <c r="L12" s="49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9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0" t="s">
        <v>23</v>
      </c>
      <c r="E14" s="31"/>
      <c r="F14" s="31"/>
      <c r="G14" s="31"/>
      <c r="H14" s="31"/>
      <c r="I14" s="110" t="s">
        <v>24</v>
      </c>
      <c r="J14" s="111" t="str">
        <f>IF('Rekapitulácia stavby'!AN10="","",'Rekapitulácia stavby'!AN10)</f>
        <v/>
      </c>
      <c r="K14" s="31"/>
      <c r="L14" s="49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1" t="str">
        <f>IF('Rekapitulácia stavby'!E11="","",'Rekapitulácia stavby'!E11)</f>
        <v xml:space="preserve"> </v>
      </c>
      <c r="F15" s="31"/>
      <c r="G15" s="31"/>
      <c r="H15" s="31"/>
      <c r="I15" s="110" t="s">
        <v>25</v>
      </c>
      <c r="J15" s="111" t="str">
        <f>IF('Rekapitulácia stavby'!AN11="","",'Rekapitulácia stavby'!AN11)</f>
        <v/>
      </c>
      <c r="K15" s="31"/>
      <c r="L15" s="49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9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0" t="s">
        <v>26</v>
      </c>
      <c r="E17" s="31"/>
      <c r="F17" s="31"/>
      <c r="G17" s="31"/>
      <c r="H17" s="31"/>
      <c r="I17" s="110" t="s">
        <v>24</v>
      </c>
      <c r="J17" s="27" t="str">
        <f>'Rekapitulácia stavby'!AN13</f>
        <v>Vyplň údaj</v>
      </c>
      <c r="K17" s="31"/>
      <c r="L17" s="49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8" t="str">
        <f>'Rekapitulácia stavby'!E14</f>
        <v>Vyplň údaj</v>
      </c>
      <c r="F18" s="269"/>
      <c r="G18" s="269"/>
      <c r="H18" s="269"/>
      <c r="I18" s="110" t="s">
        <v>25</v>
      </c>
      <c r="J18" s="27" t="str">
        <f>'Rekapitulácia stavby'!AN14</f>
        <v>Vyplň údaj</v>
      </c>
      <c r="K18" s="31"/>
      <c r="L18" s="49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9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0" t="s">
        <v>28</v>
      </c>
      <c r="E20" s="31"/>
      <c r="F20" s="31"/>
      <c r="G20" s="31"/>
      <c r="H20" s="31"/>
      <c r="I20" s="110" t="s">
        <v>24</v>
      </c>
      <c r="J20" s="111" t="str">
        <f>IF('Rekapitulácia stavby'!AN16="","",'Rekapitulácia stavby'!AN16)</f>
        <v/>
      </c>
      <c r="K20" s="31"/>
      <c r="L20" s="49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1" t="str">
        <f>IF('Rekapitulácia stavby'!E17="","",'Rekapitulácia stavby'!E17)</f>
        <v xml:space="preserve"> </v>
      </c>
      <c r="F21" s="31"/>
      <c r="G21" s="31"/>
      <c r="H21" s="31"/>
      <c r="I21" s="110" t="s">
        <v>25</v>
      </c>
      <c r="J21" s="111" t="str">
        <f>IF('Rekapitulácia stavby'!AN17="","",'Rekapitulácia stavby'!AN17)</f>
        <v/>
      </c>
      <c r="K21" s="31"/>
      <c r="L21" s="49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9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0" t="s">
        <v>30</v>
      </c>
      <c r="E23" s="31"/>
      <c r="F23" s="31"/>
      <c r="G23" s="31"/>
      <c r="H23" s="31"/>
      <c r="I23" s="110" t="s">
        <v>24</v>
      </c>
      <c r="J23" s="111" t="str">
        <f>IF('Rekapitulácia stavby'!AN19="","",'Rekapitulácia stavby'!AN19)</f>
        <v/>
      </c>
      <c r="K23" s="31"/>
      <c r="L23" s="49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1" t="str">
        <f>IF('Rekapitulácia stavby'!E20="","",'Rekapitulácia stavby'!E20)</f>
        <v xml:space="preserve"> </v>
      </c>
      <c r="F24" s="31"/>
      <c r="G24" s="31"/>
      <c r="H24" s="31"/>
      <c r="I24" s="110" t="s">
        <v>25</v>
      </c>
      <c r="J24" s="111" t="str">
        <f>IF('Rekapitulácia stavby'!AN20="","",'Rekapitulácia stavby'!AN20)</f>
        <v/>
      </c>
      <c r="K24" s="31"/>
      <c r="L24" s="49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9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0" t="s">
        <v>31</v>
      </c>
      <c r="E26" s="31"/>
      <c r="F26" s="31"/>
      <c r="G26" s="31"/>
      <c r="H26" s="31"/>
      <c r="I26" s="31"/>
      <c r="J26" s="31"/>
      <c r="K26" s="31"/>
      <c r="L26" s="49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3"/>
      <c r="B27" s="114"/>
      <c r="C27" s="113"/>
      <c r="D27" s="113"/>
      <c r="E27" s="270" t="s">
        <v>1</v>
      </c>
      <c r="F27" s="270"/>
      <c r="G27" s="270"/>
      <c r="H27" s="270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9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6"/>
      <c r="E29" s="116"/>
      <c r="F29" s="116"/>
      <c r="G29" s="116"/>
      <c r="H29" s="116"/>
      <c r="I29" s="116"/>
      <c r="J29" s="116"/>
      <c r="K29" s="116"/>
      <c r="L29" s="49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9" t="s">
        <v>32</v>
      </c>
      <c r="E30" s="31"/>
      <c r="F30" s="31"/>
      <c r="G30" s="31"/>
      <c r="H30" s="31"/>
      <c r="I30" s="31"/>
      <c r="J30" s="120">
        <f>ROUND(J127, 2)</f>
        <v>0</v>
      </c>
      <c r="K30" s="31"/>
      <c r="L30" s="49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6"/>
      <c r="E31" s="116"/>
      <c r="F31" s="116"/>
      <c r="G31" s="116"/>
      <c r="H31" s="116"/>
      <c r="I31" s="116"/>
      <c r="J31" s="116"/>
      <c r="K31" s="116"/>
      <c r="L31" s="49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1" t="s">
        <v>34</v>
      </c>
      <c r="G32" s="31"/>
      <c r="H32" s="31"/>
      <c r="I32" s="121" t="s">
        <v>33</v>
      </c>
      <c r="J32" s="121" t="s">
        <v>35</v>
      </c>
      <c r="K32" s="31"/>
      <c r="L32" s="49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2" t="s">
        <v>36</v>
      </c>
      <c r="E33" s="123" t="s">
        <v>37</v>
      </c>
      <c r="F33" s="124">
        <f>ROUND((SUM(BE127:BE159)),  2)</f>
        <v>0</v>
      </c>
      <c r="G33" s="118"/>
      <c r="H33" s="118"/>
      <c r="I33" s="125">
        <v>0.2</v>
      </c>
      <c r="J33" s="124">
        <f>ROUND(((SUM(BE127:BE159))*I33),  2)</f>
        <v>0</v>
      </c>
      <c r="K33" s="31"/>
      <c r="L33" s="49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23" t="s">
        <v>38</v>
      </c>
      <c r="F34" s="124">
        <f>ROUND((SUM(BF127:BF159)),  2)</f>
        <v>0</v>
      </c>
      <c r="G34" s="118"/>
      <c r="H34" s="118"/>
      <c r="I34" s="125">
        <v>0.2</v>
      </c>
      <c r="J34" s="124">
        <f>ROUND(((SUM(BF127:BF159))*I34),  2)</f>
        <v>0</v>
      </c>
      <c r="K34" s="31"/>
      <c r="L34" s="49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10" t="s">
        <v>39</v>
      </c>
      <c r="F35" s="126">
        <f>ROUND((SUM(BG127:BG159)),  2)</f>
        <v>0</v>
      </c>
      <c r="G35" s="31"/>
      <c r="H35" s="31"/>
      <c r="I35" s="127">
        <v>0.2</v>
      </c>
      <c r="J35" s="126">
        <f>0</f>
        <v>0</v>
      </c>
      <c r="K35" s="31"/>
      <c r="L35" s="49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0" t="s">
        <v>40</v>
      </c>
      <c r="F36" s="126">
        <f>ROUND((SUM(BH127:BH159)),  2)</f>
        <v>0</v>
      </c>
      <c r="G36" s="31"/>
      <c r="H36" s="31"/>
      <c r="I36" s="127">
        <v>0.2</v>
      </c>
      <c r="J36" s="126">
        <f>0</f>
        <v>0</v>
      </c>
      <c r="K36" s="31"/>
      <c r="L36" s="49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3" t="s">
        <v>41</v>
      </c>
      <c r="F37" s="124">
        <f>ROUND((SUM(BI127:BI159)),  2)</f>
        <v>0</v>
      </c>
      <c r="G37" s="118"/>
      <c r="H37" s="118"/>
      <c r="I37" s="125">
        <v>0</v>
      </c>
      <c r="J37" s="124">
        <f>0</f>
        <v>0</v>
      </c>
      <c r="K37" s="31"/>
      <c r="L37" s="49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9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8"/>
      <c r="D39" s="129" t="s">
        <v>42</v>
      </c>
      <c r="E39" s="130"/>
      <c r="F39" s="130"/>
      <c r="G39" s="131" t="s">
        <v>43</v>
      </c>
      <c r="H39" s="132" t="s">
        <v>44</v>
      </c>
      <c r="I39" s="130"/>
      <c r="J39" s="133">
        <f>SUM(J30:J37)</f>
        <v>0</v>
      </c>
      <c r="K39" s="134"/>
      <c r="L39" s="49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9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9"/>
      <c r="D50" s="135" t="s">
        <v>45</v>
      </c>
      <c r="E50" s="136"/>
      <c r="F50" s="136"/>
      <c r="G50" s="135" t="s">
        <v>46</v>
      </c>
      <c r="H50" s="136"/>
      <c r="I50" s="136"/>
      <c r="J50" s="136"/>
      <c r="K50" s="136"/>
      <c r="L50" s="4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7" t="s">
        <v>47</v>
      </c>
      <c r="E61" s="138"/>
      <c r="F61" s="139" t="s">
        <v>48</v>
      </c>
      <c r="G61" s="137" t="s">
        <v>47</v>
      </c>
      <c r="H61" s="138"/>
      <c r="I61" s="138"/>
      <c r="J61" s="140" t="s">
        <v>48</v>
      </c>
      <c r="K61" s="138"/>
      <c r="L61" s="49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35" t="s">
        <v>49</v>
      </c>
      <c r="E65" s="141"/>
      <c r="F65" s="141"/>
      <c r="G65" s="135" t="s">
        <v>50</v>
      </c>
      <c r="H65" s="141"/>
      <c r="I65" s="141"/>
      <c r="J65" s="141"/>
      <c r="K65" s="141"/>
      <c r="L65" s="49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7" t="s">
        <v>47</v>
      </c>
      <c r="E76" s="138"/>
      <c r="F76" s="139" t="s">
        <v>48</v>
      </c>
      <c r="G76" s="137" t="s">
        <v>47</v>
      </c>
      <c r="H76" s="138"/>
      <c r="I76" s="138"/>
      <c r="J76" s="140" t="s">
        <v>48</v>
      </c>
      <c r="K76" s="138"/>
      <c r="L76" s="49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2"/>
      <c r="C77" s="143"/>
      <c r="D77" s="143"/>
      <c r="E77" s="143"/>
      <c r="F77" s="143"/>
      <c r="G77" s="143"/>
      <c r="H77" s="143"/>
      <c r="I77" s="143"/>
      <c r="J77" s="143"/>
      <c r="K77" s="143"/>
      <c r="L77" s="49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hidden="1" customHeight="1">
      <c r="A81" s="31"/>
      <c r="B81" s="144"/>
      <c r="C81" s="145"/>
      <c r="D81" s="145"/>
      <c r="E81" s="145"/>
      <c r="F81" s="145"/>
      <c r="G81" s="145"/>
      <c r="H81" s="145"/>
      <c r="I81" s="145"/>
      <c r="J81" s="145"/>
      <c r="K81" s="145"/>
      <c r="L81" s="49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106</v>
      </c>
      <c r="D82" s="33"/>
      <c r="E82" s="33"/>
      <c r="F82" s="33"/>
      <c r="G82" s="33"/>
      <c r="H82" s="33"/>
      <c r="I82" s="33"/>
      <c r="J82" s="33"/>
      <c r="K82" s="33"/>
      <c r="L82" s="49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9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49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71" t="str">
        <f>E7</f>
        <v>Fedákov mlyn</v>
      </c>
      <c r="F85" s="272"/>
      <c r="G85" s="272"/>
      <c r="H85" s="272"/>
      <c r="I85" s="33"/>
      <c r="J85" s="33"/>
      <c r="K85" s="33"/>
      <c r="L85" s="49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104</v>
      </c>
      <c r="D86" s="33"/>
      <c r="E86" s="33"/>
      <c r="F86" s="33"/>
      <c r="G86" s="33"/>
      <c r="H86" s="33"/>
      <c r="I86" s="33"/>
      <c r="J86" s="33"/>
      <c r="K86" s="33"/>
      <c r="L86" s="49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23" t="str">
        <f>E9</f>
        <v>05 - Vodovodna prípojka</v>
      </c>
      <c r="F87" s="273"/>
      <c r="G87" s="273"/>
      <c r="H87" s="273"/>
      <c r="I87" s="33"/>
      <c r="J87" s="33"/>
      <c r="K87" s="33"/>
      <c r="L87" s="49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9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19</v>
      </c>
      <c r="D89" s="33"/>
      <c r="E89" s="33"/>
      <c r="F89" s="24" t="str">
        <f>F12</f>
        <v xml:space="preserve"> </v>
      </c>
      <c r="G89" s="33"/>
      <c r="H89" s="33"/>
      <c r="I89" s="26" t="s">
        <v>21</v>
      </c>
      <c r="J89" s="64" t="str">
        <f>IF(J12="","",J12)</f>
        <v>17. 9. 2024</v>
      </c>
      <c r="K89" s="33"/>
      <c r="L89" s="49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9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hidden="1" customHeight="1">
      <c r="A91" s="31"/>
      <c r="B91" s="32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28</v>
      </c>
      <c r="J91" s="29" t="str">
        <f>E21</f>
        <v xml:space="preserve"> </v>
      </c>
      <c r="K91" s="33"/>
      <c r="L91" s="49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hidden="1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30</v>
      </c>
      <c r="J92" s="29" t="str">
        <f>E24</f>
        <v xml:space="preserve"> </v>
      </c>
      <c r="K92" s="33"/>
      <c r="L92" s="49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9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6" t="s">
        <v>107</v>
      </c>
      <c r="D94" s="147"/>
      <c r="E94" s="147"/>
      <c r="F94" s="147"/>
      <c r="G94" s="147"/>
      <c r="H94" s="147"/>
      <c r="I94" s="147"/>
      <c r="J94" s="148" t="s">
        <v>108</v>
      </c>
      <c r="K94" s="147"/>
      <c r="L94" s="49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9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hidden="1" customHeight="1">
      <c r="A96" s="31"/>
      <c r="B96" s="32"/>
      <c r="C96" s="149" t="s">
        <v>109</v>
      </c>
      <c r="D96" s="33"/>
      <c r="E96" s="33"/>
      <c r="F96" s="33"/>
      <c r="G96" s="33"/>
      <c r="H96" s="33"/>
      <c r="I96" s="33"/>
      <c r="J96" s="82">
        <f>J127</f>
        <v>0</v>
      </c>
      <c r="K96" s="33"/>
      <c r="L96" s="49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110</v>
      </c>
    </row>
    <row r="97" spans="1:31" s="9" customFormat="1" ht="24.95" hidden="1" customHeight="1">
      <c r="B97" s="150"/>
      <c r="C97" s="151"/>
      <c r="D97" s="152" t="s">
        <v>111</v>
      </c>
      <c r="E97" s="153"/>
      <c r="F97" s="153"/>
      <c r="G97" s="153"/>
      <c r="H97" s="153"/>
      <c r="I97" s="153"/>
      <c r="J97" s="154">
        <f>J128</f>
        <v>0</v>
      </c>
      <c r="K97" s="151"/>
      <c r="L97" s="155"/>
    </row>
    <row r="98" spans="1:31" s="10" customFormat="1" ht="19.899999999999999" hidden="1" customHeight="1">
      <c r="B98" s="156"/>
      <c r="C98" s="157"/>
      <c r="D98" s="158" t="s">
        <v>112</v>
      </c>
      <c r="E98" s="159"/>
      <c r="F98" s="159"/>
      <c r="G98" s="159"/>
      <c r="H98" s="159"/>
      <c r="I98" s="159"/>
      <c r="J98" s="160">
        <f>J129</f>
        <v>0</v>
      </c>
      <c r="K98" s="157"/>
      <c r="L98" s="161"/>
    </row>
    <row r="99" spans="1:31" s="10" customFormat="1" ht="19.899999999999999" hidden="1" customHeight="1">
      <c r="B99" s="156"/>
      <c r="C99" s="157"/>
      <c r="D99" s="158" t="s">
        <v>115</v>
      </c>
      <c r="E99" s="159"/>
      <c r="F99" s="159"/>
      <c r="G99" s="159"/>
      <c r="H99" s="159"/>
      <c r="I99" s="159"/>
      <c r="J99" s="160">
        <f>J138</f>
        <v>0</v>
      </c>
      <c r="K99" s="157"/>
      <c r="L99" s="161"/>
    </row>
    <row r="100" spans="1:31" s="10" customFormat="1" ht="19.899999999999999" hidden="1" customHeight="1">
      <c r="B100" s="156"/>
      <c r="C100" s="157"/>
      <c r="D100" s="158" t="s">
        <v>1436</v>
      </c>
      <c r="E100" s="159"/>
      <c r="F100" s="159"/>
      <c r="G100" s="159"/>
      <c r="H100" s="159"/>
      <c r="I100" s="159"/>
      <c r="J100" s="160">
        <f>J140</f>
        <v>0</v>
      </c>
      <c r="K100" s="157"/>
      <c r="L100" s="161"/>
    </row>
    <row r="101" spans="1:31" s="10" customFormat="1" ht="19.899999999999999" hidden="1" customHeight="1">
      <c r="B101" s="156"/>
      <c r="C101" s="157"/>
      <c r="D101" s="158" t="s">
        <v>1437</v>
      </c>
      <c r="E101" s="159"/>
      <c r="F101" s="159"/>
      <c r="G101" s="159"/>
      <c r="H101" s="159"/>
      <c r="I101" s="159"/>
      <c r="J101" s="160">
        <f>J146</f>
        <v>0</v>
      </c>
      <c r="K101" s="157"/>
      <c r="L101" s="161"/>
    </row>
    <row r="102" spans="1:31" s="9" customFormat="1" ht="24.95" hidden="1" customHeight="1">
      <c r="B102" s="150"/>
      <c r="C102" s="151"/>
      <c r="D102" s="152" t="s">
        <v>118</v>
      </c>
      <c r="E102" s="153"/>
      <c r="F102" s="153"/>
      <c r="G102" s="153"/>
      <c r="H102" s="153"/>
      <c r="I102" s="153"/>
      <c r="J102" s="154">
        <f>J148</f>
        <v>0</v>
      </c>
      <c r="K102" s="151"/>
      <c r="L102" s="155"/>
    </row>
    <row r="103" spans="1:31" s="10" customFormat="1" ht="19.899999999999999" hidden="1" customHeight="1">
      <c r="B103" s="156"/>
      <c r="C103" s="157"/>
      <c r="D103" s="158" t="s">
        <v>121</v>
      </c>
      <c r="E103" s="159"/>
      <c r="F103" s="159"/>
      <c r="G103" s="159"/>
      <c r="H103" s="159"/>
      <c r="I103" s="159"/>
      <c r="J103" s="160">
        <f>J149</f>
        <v>0</v>
      </c>
      <c r="K103" s="157"/>
      <c r="L103" s="161"/>
    </row>
    <row r="104" spans="1:31" s="9" customFormat="1" ht="24.95" hidden="1" customHeight="1">
      <c r="B104" s="150"/>
      <c r="C104" s="151"/>
      <c r="D104" s="152" t="s">
        <v>134</v>
      </c>
      <c r="E104" s="153"/>
      <c r="F104" s="153"/>
      <c r="G104" s="153"/>
      <c r="H104" s="153"/>
      <c r="I104" s="153"/>
      <c r="J104" s="154">
        <f>J151</f>
        <v>0</v>
      </c>
      <c r="K104" s="151"/>
      <c r="L104" s="155"/>
    </row>
    <row r="105" spans="1:31" s="9" customFormat="1" ht="24.95" hidden="1" customHeight="1">
      <c r="B105" s="150"/>
      <c r="C105" s="151"/>
      <c r="D105" s="152" t="s">
        <v>1438</v>
      </c>
      <c r="E105" s="153"/>
      <c r="F105" s="153"/>
      <c r="G105" s="153"/>
      <c r="H105" s="153"/>
      <c r="I105" s="153"/>
      <c r="J105" s="154">
        <f>J153</f>
        <v>0</v>
      </c>
      <c r="K105" s="151"/>
      <c r="L105" s="155"/>
    </row>
    <row r="106" spans="1:31" s="10" customFormat="1" ht="19.899999999999999" hidden="1" customHeight="1">
      <c r="B106" s="156"/>
      <c r="C106" s="157"/>
      <c r="D106" s="158" t="s">
        <v>1439</v>
      </c>
      <c r="E106" s="159"/>
      <c r="F106" s="159"/>
      <c r="G106" s="159"/>
      <c r="H106" s="159"/>
      <c r="I106" s="159"/>
      <c r="J106" s="160">
        <f>J154</f>
        <v>0</v>
      </c>
      <c r="K106" s="157"/>
      <c r="L106" s="161"/>
    </row>
    <row r="107" spans="1:31" s="10" customFormat="1" ht="19.899999999999999" hidden="1" customHeight="1">
      <c r="B107" s="156"/>
      <c r="C107" s="157"/>
      <c r="D107" s="158" t="s">
        <v>1440</v>
      </c>
      <c r="E107" s="159"/>
      <c r="F107" s="159"/>
      <c r="G107" s="159"/>
      <c r="H107" s="159"/>
      <c r="I107" s="159"/>
      <c r="J107" s="160">
        <f>J157</f>
        <v>0</v>
      </c>
      <c r="K107" s="157"/>
      <c r="L107" s="161"/>
    </row>
    <row r="108" spans="1:31" s="2" customFormat="1" ht="21.75" hidden="1" customHeight="1">
      <c r="A108" s="31"/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49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5" hidden="1" customHeight="1">
      <c r="A109" s="31"/>
      <c r="B109" s="52"/>
      <c r="C109" s="53"/>
      <c r="D109" s="53"/>
      <c r="E109" s="53"/>
      <c r="F109" s="53"/>
      <c r="G109" s="53"/>
      <c r="H109" s="53"/>
      <c r="I109" s="53"/>
      <c r="J109" s="53"/>
      <c r="K109" s="53"/>
      <c r="L109" s="49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ht="11.25" hidden="1"/>
    <row r="111" spans="1:31" ht="11.25" hidden="1"/>
    <row r="112" spans="1:31" ht="11.25" hidden="1"/>
    <row r="113" spans="1:63" s="2" customFormat="1" ht="6.95" customHeight="1">
      <c r="A113" s="31"/>
      <c r="B113" s="54"/>
      <c r="C113" s="55"/>
      <c r="D113" s="55"/>
      <c r="E113" s="55"/>
      <c r="F113" s="55"/>
      <c r="G113" s="55"/>
      <c r="H113" s="55"/>
      <c r="I113" s="55"/>
      <c r="J113" s="55"/>
      <c r="K113" s="55"/>
      <c r="L113" s="49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24.95" customHeight="1">
      <c r="A114" s="31"/>
      <c r="B114" s="32"/>
      <c r="C114" s="20" t="s">
        <v>136</v>
      </c>
      <c r="D114" s="33"/>
      <c r="E114" s="33"/>
      <c r="F114" s="33"/>
      <c r="G114" s="33"/>
      <c r="H114" s="33"/>
      <c r="I114" s="33"/>
      <c r="J114" s="33"/>
      <c r="K114" s="33"/>
      <c r="L114" s="49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6.9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49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12" customHeight="1">
      <c r="A116" s="31"/>
      <c r="B116" s="32"/>
      <c r="C116" s="26" t="s">
        <v>15</v>
      </c>
      <c r="D116" s="33"/>
      <c r="E116" s="33"/>
      <c r="F116" s="33"/>
      <c r="G116" s="33"/>
      <c r="H116" s="33"/>
      <c r="I116" s="33"/>
      <c r="J116" s="33"/>
      <c r="K116" s="33"/>
      <c r="L116" s="49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6.5" customHeight="1">
      <c r="A117" s="31"/>
      <c r="B117" s="32"/>
      <c r="C117" s="33"/>
      <c r="D117" s="33"/>
      <c r="E117" s="271" t="str">
        <f>E7</f>
        <v>Fedákov mlyn</v>
      </c>
      <c r="F117" s="272"/>
      <c r="G117" s="272"/>
      <c r="H117" s="272"/>
      <c r="I117" s="33"/>
      <c r="J117" s="33"/>
      <c r="K117" s="33"/>
      <c r="L117" s="49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2" customHeight="1">
      <c r="A118" s="31"/>
      <c r="B118" s="32"/>
      <c r="C118" s="26" t="s">
        <v>104</v>
      </c>
      <c r="D118" s="33"/>
      <c r="E118" s="33"/>
      <c r="F118" s="33"/>
      <c r="G118" s="33"/>
      <c r="H118" s="33"/>
      <c r="I118" s="33"/>
      <c r="J118" s="33"/>
      <c r="K118" s="33"/>
      <c r="L118" s="49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6.5" customHeight="1">
      <c r="A119" s="31"/>
      <c r="B119" s="32"/>
      <c r="C119" s="33"/>
      <c r="D119" s="33"/>
      <c r="E119" s="223" t="str">
        <f>E9</f>
        <v>05 - Vodovodna prípojka</v>
      </c>
      <c r="F119" s="273"/>
      <c r="G119" s="273"/>
      <c r="H119" s="273"/>
      <c r="I119" s="33"/>
      <c r="J119" s="33"/>
      <c r="K119" s="33"/>
      <c r="L119" s="49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6.9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49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12" customHeight="1">
      <c r="A121" s="31"/>
      <c r="B121" s="32"/>
      <c r="C121" s="26" t="s">
        <v>19</v>
      </c>
      <c r="D121" s="33"/>
      <c r="E121" s="33"/>
      <c r="F121" s="24" t="str">
        <f>F12</f>
        <v xml:space="preserve"> </v>
      </c>
      <c r="G121" s="33"/>
      <c r="H121" s="33"/>
      <c r="I121" s="26" t="s">
        <v>21</v>
      </c>
      <c r="J121" s="64" t="str">
        <f>IF(J12="","",J12)</f>
        <v>17. 9. 2024</v>
      </c>
      <c r="K121" s="33"/>
      <c r="L121" s="49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6.95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49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2" customHeight="1">
      <c r="A123" s="31"/>
      <c r="B123" s="32"/>
      <c r="C123" s="26" t="s">
        <v>23</v>
      </c>
      <c r="D123" s="33"/>
      <c r="E123" s="33"/>
      <c r="F123" s="24" t="str">
        <f>E15</f>
        <v xml:space="preserve"> </v>
      </c>
      <c r="G123" s="33"/>
      <c r="H123" s="33"/>
      <c r="I123" s="26" t="s">
        <v>28</v>
      </c>
      <c r="J123" s="29" t="str">
        <f>E21</f>
        <v xml:space="preserve"> </v>
      </c>
      <c r="K123" s="33"/>
      <c r="L123" s="49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2" customHeight="1">
      <c r="A124" s="31"/>
      <c r="B124" s="32"/>
      <c r="C124" s="26" t="s">
        <v>26</v>
      </c>
      <c r="D124" s="33"/>
      <c r="E124" s="33"/>
      <c r="F124" s="24" t="str">
        <f>IF(E18="","",E18)</f>
        <v>Vyplň údaj</v>
      </c>
      <c r="G124" s="33"/>
      <c r="H124" s="33"/>
      <c r="I124" s="26" t="s">
        <v>30</v>
      </c>
      <c r="J124" s="29" t="str">
        <f>E24</f>
        <v xml:space="preserve"> </v>
      </c>
      <c r="K124" s="33"/>
      <c r="L124" s="49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0.35" customHeight="1">
      <c r="A125" s="31"/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49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11" customFormat="1" ht="29.25" customHeight="1">
      <c r="A126" s="162"/>
      <c r="B126" s="163"/>
      <c r="C126" s="164" t="s">
        <v>137</v>
      </c>
      <c r="D126" s="165" t="s">
        <v>57</v>
      </c>
      <c r="E126" s="165" t="s">
        <v>53</v>
      </c>
      <c r="F126" s="165" t="s">
        <v>54</v>
      </c>
      <c r="G126" s="165" t="s">
        <v>138</v>
      </c>
      <c r="H126" s="165" t="s">
        <v>139</v>
      </c>
      <c r="I126" s="165" t="s">
        <v>140</v>
      </c>
      <c r="J126" s="166" t="s">
        <v>108</v>
      </c>
      <c r="K126" s="167" t="s">
        <v>141</v>
      </c>
      <c r="L126" s="168"/>
      <c r="M126" s="73" t="s">
        <v>1</v>
      </c>
      <c r="N126" s="74" t="s">
        <v>36</v>
      </c>
      <c r="O126" s="74" t="s">
        <v>142</v>
      </c>
      <c r="P126" s="74" t="s">
        <v>143</v>
      </c>
      <c r="Q126" s="74" t="s">
        <v>144</v>
      </c>
      <c r="R126" s="74" t="s">
        <v>145</v>
      </c>
      <c r="S126" s="74" t="s">
        <v>146</v>
      </c>
      <c r="T126" s="75" t="s">
        <v>147</v>
      </c>
      <c r="U126" s="162"/>
      <c r="V126" s="162"/>
      <c r="W126" s="162"/>
      <c r="X126" s="162"/>
      <c r="Y126" s="162"/>
      <c r="Z126" s="162"/>
      <c r="AA126" s="162"/>
      <c r="AB126" s="162"/>
      <c r="AC126" s="162"/>
      <c r="AD126" s="162"/>
      <c r="AE126" s="162"/>
    </row>
    <row r="127" spans="1:63" s="2" customFormat="1" ht="22.9" customHeight="1">
      <c r="A127" s="31"/>
      <c r="B127" s="32"/>
      <c r="C127" s="80" t="s">
        <v>109</v>
      </c>
      <c r="D127" s="33"/>
      <c r="E127" s="33"/>
      <c r="F127" s="33"/>
      <c r="G127" s="33"/>
      <c r="H127" s="33"/>
      <c r="I127" s="33"/>
      <c r="J127" s="169">
        <f>BK127</f>
        <v>0</v>
      </c>
      <c r="K127" s="33"/>
      <c r="L127" s="36"/>
      <c r="M127" s="76"/>
      <c r="N127" s="170"/>
      <c r="O127" s="77"/>
      <c r="P127" s="171">
        <f>P128+P148+P151+P153</f>
        <v>0</v>
      </c>
      <c r="Q127" s="77"/>
      <c r="R127" s="171">
        <f>R128+R148+R151+R153</f>
        <v>22.319521999999999</v>
      </c>
      <c r="S127" s="77"/>
      <c r="T127" s="172">
        <f>T128+T148+T151+T153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4" t="s">
        <v>71</v>
      </c>
      <c r="AU127" s="14" t="s">
        <v>110</v>
      </c>
      <c r="BK127" s="173">
        <f>BK128+BK148+BK151+BK153</f>
        <v>0</v>
      </c>
    </row>
    <row r="128" spans="1:63" s="12" customFormat="1" ht="25.9" customHeight="1">
      <c r="B128" s="174"/>
      <c r="C128" s="175"/>
      <c r="D128" s="176" t="s">
        <v>71</v>
      </c>
      <c r="E128" s="177" t="s">
        <v>148</v>
      </c>
      <c r="F128" s="177" t="s">
        <v>149</v>
      </c>
      <c r="G128" s="175"/>
      <c r="H128" s="175"/>
      <c r="I128" s="178"/>
      <c r="J128" s="179">
        <f>BK128</f>
        <v>0</v>
      </c>
      <c r="K128" s="175"/>
      <c r="L128" s="180"/>
      <c r="M128" s="181"/>
      <c r="N128" s="182"/>
      <c r="O128" s="182"/>
      <c r="P128" s="183">
        <f>P129+P138+P140+P146</f>
        <v>0</v>
      </c>
      <c r="Q128" s="182"/>
      <c r="R128" s="183">
        <f>R129+R138+R140+R146</f>
        <v>22.312847999999999</v>
      </c>
      <c r="S128" s="182"/>
      <c r="T128" s="184">
        <f>T129+T138+T140+T146</f>
        <v>0</v>
      </c>
      <c r="AR128" s="185" t="s">
        <v>80</v>
      </c>
      <c r="AT128" s="186" t="s">
        <v>71</v>
      </c>
      <c r="AU128" s="186" t="s">
        <v>72</v>
      </c>
      <c r="AY128" s="185" t="s">
        <v>150</v>
      </c>
      <c r="BK128" s="187">
        <f>BK129+BK138+BK140+BK146</f>
        <v>0</v>
      </c>
    </row>
    <row r="129" spans="1:65" s="12" customFormat="1" ht="22.9" customHeight="1">
      <c r="B129" s="174"/>
      <c r="C129" s="175"/>
      <c r="D129" s="176" t="s">
        <v>71</v>
      </c>
      <c r="E129" s="188" t="s">
        <v>80</v>
      </c>
      <c r="F129" s="188" t="s">
        <v>151</v>
      </c>
      <c r="G129" s="175"/>
      <c r="H129" s="175"/>
      <c r="I129" s="178"/>
      <c r="J129" s="189">
        <f>BK129</f>
        <v>0</v>
      </c>
      <c r="K129" s="175"/>
      <c r="L129" s="180"/>
      <c r="M129" s="181"/>
      <c r="N129" s="182"/>
      <c r="O129" s="182"/>
      <c r="P129" s="183">
        <f>SUM(P130:P137)</f>
        <v>0</v>
      </c>
      <c r="Q129" s="182"/>
      <c r="R129" s="183">
        <f>SUM(R130:R137)</f>
        <v>8.9130000000000003</v>
      </c>
      <c r="S129" s="182"/>
      <c r="T129" s="184">
        <f>SUM(T130:T137)</f>
        <v>0</v>
      </c>
      <c r="AR129" s="185" t="s">
        <v>80</v>
      </c>
      <c r="AT129" s="186" t="s">
        <v>71</v>
      </c>
      <c r="AU129" s="186" t="s">
        <v>80</v>
      </c>
      <c r="AY129" s="185" t="s">
        <v>150</v>
      </c>
      <c r="BK129" s="187">
        <f>SUM(BK130:BK137)</f>
        <v>0</v>
      </c>
    </row>
    <row r="130" spans="1:65" s="2" customFormat="1" ht="16.5" customHeight="1">
      <c r="A130" s="31"/>
      <c r="B130" s="32"/>
      <c r="C130" s="190" t="s">
        <v>80</v>
      </c>
      <c r="D130" s="190" t="s">
        <v>152</v>
      </c>
      <c r="E130" s="191" t="s">
        <v>1441</v>
      </c>
      <c r="F130" s="192" t="s">
        <v>1442</v>
      </c>
      <c r="G130" s="193" t="s">
        <v>155</v>
      </c>
      <c r="H130" s="194">
        <v>37.728000000000002</v>
      </c>
      <c r="I130" s="195"/>
      <c r="J130" s="196">
        <f t="shared" ref="J130:J137" si="0">ROUND(I130*H130,2)</f>
        <v>0</v>
      </c>
      <c r="K130" s="197"/>
      <c r="L130" s="36"/>
      <c r="M130" s="198" t="s">
        <v>1</v>
      </c>
      <c r="N130" s="199" t="s">
        <v>38</v>
      </c>
      <c r="O130" s="69"/>
      <c r="P130" s="200">
        <f t="shared" ref="P130:P137" si="1">O130*H130</f>
        <v>0</v>
      </c>
      <c r="Q130" s="200">
        <v>0</v>
      </c>
      <c r="R130" s="200">
        <f t="shared" ref="R130:R137" si="2">Q130*H130</f>
        <v>0</v>
      </c>
      <c r="S130" s="200">
        <v>0</v>
      </c>
      <c r="T130" s="201">
        <f t="shared" ref="T130:T137" si="3"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02" t="s">
        <v>156</v>
      </c>
      <c r="AT130" s="202" t="s">
        <v>152</v>
      </c>
      <c r="AU130" s="202" t="s">
        <v>157</v>
      </c>
      <c r="AY130" s="14" t="s">
        <v>150</v>
      </c>
      <c r="BE130" s="203">
        <f t="shared" ref="BE130:BE137" si="4">IF(N130="základná",J130,0)</f>
        <v>0</v>
      </c>
      <c r="BF130" s="203">
        <f t="shared" ref="BF130:BF137" si="5">IF(N130="znížená",J130,0)</f>
        <v>0</v>
      </c>
      <c r="BG130" s="203">
        <f t="shared" ref="BG130:BG137" si="6">IF(N130="zákl. prenesená",J130,0)</f>
        <v>0</v>
      </c>
      <c r="BH130" s="203">
        <f t="shared" ref="BH130:BH137" si="7">IF(N130="zníž. prenesená",J130,0)</f>
        <v>0</v>
      </c>
      <c r="BI130" s="203">
        <f t="shared" ref="BI130:BI137" si="8">IF(N130="nulová",J130,0)</f>
        <v>0</v>
      </c>
      <c r="BJ130" s="14" t="s">
        <v>157</v>
      </c>
      <c r="BK130" s="203">
        <f t="shared" ref="BK130:BK137" si="9">ROUND(I130*H130,2)</f>
        <v>0</v>
      </c>
      <c r="BL130" s="14" t="s">
        <v>156</v>
      </c>
      <c r="BM130" s="202" t="s">
        <v>157</v>
      </c>
    </row>
    <row r="131" spans="1:65" s="2" customFormat="1" ht="37.9" customHeight="1">
      <c r="A131" s="31"/>
      <c r="B131" s="32"/>
      <c r="C131" s="190" t="s">
        <v>157</v>
      </c>
      <c r="D131" s="190" t="s">
        <v>152</v>
      </c>
      <c r="E131" s="191" t="s">
        <v>1443</v>
      </c>
      <c r="F131" s="192" t="s">
        <v>1444</v>
      </c>
      <c r="G131" s="193" t="s">
        <v>155</v>
      </c>
      <c r="H131" s="194">
        <v>37.728000000000002</v>
      </c>
      <c r="I131" s="195"/>
      <c r="J131" s="196">
        <f t="shared" si="0"/>
        <v>0</v>
      </c>
      <c r="K131" s="197"/>
      <c r="L131" s="36"/>
      <c r="M131" s="198" t="s">
        <v>1</v>
      </c>
      <c r="N131" s="199" t="s">
        <v>38</v>
      </c>
      <c r="O131" s="69"/>
      <c r="P131" s="200">
        <f t="shared" si="1"/>
        <v>0</v>
      </c>
      <c r="Q131" s="200">
        <v>0</v>
      </c>
      <c r="R131" s="200">
        <f t="shared" si="2"/>
        <v>0</v>
      </c>
      <c r="S131" s="200">
        <v>0</v>
      </c>
      <c r="T131" s="201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2" t="s">
        <v>156</v>
      </c>
      <c r="AT131" s="202" t="s">
        <v>152</v>
      </c>
      <c r="AU131" s="202" t="s">
        <v>157</v>
      </c>
      <c r="AY131" s="14" t="s">
        <v>150</v>
      </c>
      <c r="BE131" s="203">
        <f t="shared" si="4"/>
        <v>0</v>
      </c>
      <c r="BF131" s="203">
        <f t="shared" si="5"/>
        <v>0</v>
      </c>
      <c r="BG131" s="203">
        <f t="shared" si="6"/>
        <v>0</v>
      </c>
      <c r="BH131" s="203">
        <f t="shared" si="7"/>
        <v>0</v>
      </c>
      <c r="BI131" s="203">
        <f t="shared" si="8"/>
        <v>0</v>
      </c>
      <c r="BJ131" s="14" t="s">
        <v>157</v>
      </c>
      <c r="BK131" s="203">
        <f t="shared" si="9"/>
        <v>0</v>
      </c>
      <c r="BL131" s="14" t="s">
        <v>156</v>
      </c>
      <c r="BM131" s="202" t="s">
        <v>156</v>
      </c>
    </row>
    <row r="132" spans="1:65" s="2" customFormat="1" ht="33" customHeight="1">
      <c r="A132" s="31"/>
      <c r="B132" s="32"/>
      <c r="C132" s="190" t="s">
        <v>160</v>
      </c>
      <c r="D132" s="190" t="s">
        <v>152</v>
      </c>
      <c r="E132" s="191" t="s">
        <v>1445</v>
      </c>
      <c r="F132" s="192" t="s">
        <v>1446</v>
      </c>
      <c r="G132" s="193" t="s">
        <v>155</v>
      </c>
      <c r="H132" s="194">
        <v>12.576000000000001</v>
      </c>
      <c r="I132" s="195"/>
      <c r="J132" s="196">
        <f t="shared" si="0"/>
        <v>0</v>
      </c>
      <c r="K132" s="197"/>
      <c r="L132" s="36"/>
      <c r="M132" s="198" t="s">
        <v>1</v>
      </c>
      <c r="N132" s="199" t="s">
        <v>38</v>
      </c>
      <c r="O132" s="69"/>
      <c r="P132" s="200">
        <f t="shared" si="1"/>
        <v>0</v>
      </c>
      <c r="Q132" s="200">
        <v>0</v>
      </c>
      <c r="R132" s="200">
        <f t="shared" si="2"/>
        <v>0</v>
      </c>
      <c r="S132" s="200">
        <v>0</v>
      </c>
      <c r="T132" s="201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2" t="s">
        <v>156</v>
      </c>
      <c r="AT132" s="202" t="s">
        <v>152</v>
      </c>
      <c r="AU132" s="202" t="s">
        <v>157</v>
      </c>
      <c r="AY132" s="14" t="s">
        <v>150</v>
      </c>
      <c r="BE132" s="203">
        <f t="shared" si="4"/>
        <v>0</v>
      </c>
      <c r="BF132" s="203">
        <f t="shared" si="5"/>
        <v>0</v>
      </c>
      <c r="BG132" s="203">
        <f t="shared" si="6"/>
        <v>0</v>
      </c>
      <c r="BH132" s="203">
        <f t="shared" si="7"/>
        <v>0</v>
      </c>
      <c r="BI132" s="203">
        <f t="shared" si="8"/>
        <v>0</v>
      </c>
      <c r="BJ132" s="14" t="s">
        <v>157</v>
      </c>
      <c r="BK132" s="203">
        <f t="shared" si="9"/>
        <v>0</v>
      </c>
      <c r="BL132" s="14" t="s">
        <v>156</v>
      </c>
      <c r="BM132" s="202" t="s">
        <v>163</v>
      </c>
    </row>
    <row r="133" spans="1:65" s="2" customFormat="1" ht="24.2" customHeight="1">
      <c r="A133" s="31"/>
      <c r="B133" s="32"/>
      <c r="C133" s="190" t="s">
        <v>156</v>
      </c>
      <c r="D133" s="190" t="s">
        <v>152</v>
      </c>
      <c r="E133" s="191" t="s">
        <v>1447</v>
      </c>
      <c r="F133" s="192" t="s">
        <v>1448</v>
      </c>
      <c r="G133" s="193" t="s">
        <v>155</v>
      </c>
      <c r="H133" s="194">
        <v>37.728000000000002</v>
      </c>
      <c r="I133" s="195"/>
      <c r="J133" s="196">
        <f t="shared" si="0"/>
        <v>0</v>
      </c>
      <c r="K133" s="197"/>
      <c r="L133" s="36"/>
      <c r="M133" s="198" t="s">
        <v>1</v>
      </c>
      <c r="N133" s="199" t="s">
        <v>38</v>
      </c>
      <c r="O133" s="69"/>
      <c r="P133" s="200">
        <f t="shared" si="1"/>
        <v>0</v>
      </c>
      <c r="Q133" s="200">
        <v>0</v>
      </c>
      <c r="R133" s="200">
        <f t="shared" si="2"/>
        <v>0</v>
      </c>
      <c r="S133" s="200">
        <v>0</v>
      </c>
      <c r="T133" s="201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2" t="s">
        <v>156</v>
      </c>
      <c r="AT133" s="202" t="s">
        <v>152</v>
      </c>
      <c r="AU133" s="202" t="s">
        <v>157</v>
      </c>
      <c r="AY133" s="14" t="s">
        <v>150</v>
      </c>
      <c r="BE133" s="203">
        <f t="shared" si="4"/>
        <v>0</v>
      </c>
      <c r="BF133" s="203">
        <f t="shared" si="5"/>
        <v>0</v>
      </c>
      <c r="BG133" s="203">
        <f t="shared" si="6"/>
        <v>0</v>
      </c>
      <c r="BH133" s="203">
        <f t="shared" si="7"/>
        <v>0</v>
      </c>
      <c r="BI133" s="203">
        <f t="shared" si="8"/>
        <v>0</v>
      </c>
      <c r="BJ133" s="14" t="s">
        <v>157</v>
      </c>
      <c r="BK133" s="203">
        <f t="shared" si="9"/>
        <v>0</v>
      </c>
      <c r="BL133" s="14" t="s">
        <v>156</v>
      </c>
      <c r="BM133" s="202" t="s">
        <v>166</v>
      </c>
    </row>
    <row r="134" spans="1:65" s="2" customFormat="1" ht="33" customHeight="1">
      <c r="A134" s="31"/>
      <c r="B134" s="32"/>
      <c r="C134" s="190" t="s">
        <v>167</v>
      </c>
      <c r="D134" s="190" t="s">
        <v>152</v>
      </c>
      <c r="E134" s="191" t="s">
        <v>1449</v>
      </c>
      <c r="F134" s="192" t="s">
        <v>1450</v>
      </c>
      <c r="G134" s="193" t="s">
        <v>155</v>
      </c>
      <c r="H134" s="194">
        <v>12.576000000000001</v>
      </c>
      <c r="I134" s="195"/>
      <c r="J134" s="196">
        <f t="shared" si="0"/>
        <v>0</v>
      </c>
      <c r="K134" s="197"/>
      <c r="L134" s="36"/>
      <c r="M134" s="198" t="s">
        <v>1</v>
      </c>
      <c r="N134" s="199" t="s">
        <v>38</v>
      </c>
      <c r="O134" s="69"/>
      <c r="P134" s="200">
        <f t="shared" si="1"/>
        <v>0</v>
      </c>
      <c r="Q134" s="200">
        <v>0</v>
      </c>
      <c r="R134" s="200">
        <f t="shared" si="2"/>
        <v>0</v>
      </c>
      <c r="S134" s="200">
        <v>0</v>
      </c>
      <c r="T134" s="201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2" t="s">
        <v>156</v>
      </c>
      <c r="AT134" s="202" t="s">
        <v>152</v>
      </c>
      <c r="AU134" s="202" t="s">
        <v>157</v>
      </c>
      <c r="AY134" s="14" t="s">
        <v>150</v>
      </c>
      <c r="BE134" s="203">
        <f t="shared" si="4"/>
        <v>0</v>
      </c>
      <c r="BF134" s="203">
        <f t="shared" si="5"/>
        <v>0</v>
      </c>
      <c r="BG134" s="203">
        <f t="shared" si="6"/>
        <v>0</v>
      </c>
      <c r="BH134" s="203">
        <f t="shared" si="7"/>
        <v>0</v>
      </c>
      <c r="BI134" s="203">
        <f t="shared" si="8"/>
        <v>0</v>
      </c>
      <c r="BJ134" s="14" t="s">
        <v>157</v>
      </c>
      <c r="BK134" s="203">
        <f t="shared" si="9"/>
        <v>0</v>
      </c>
      <c r="BL134" s="14" t="s">
        <v>156</v>
      </c>
      <c r="BM134" s="202" t="s">
        <v>170</v>
      </c>
    </row>
    <row r="135" spans="1:65" s="2" customFormat="1" ht="24.2" customHeight="1">
      <c r="A135" s="31"/>
      <c r="B135" s="32"/>
      <c r="C135" s="190" t="s">
        <v>163</v>
      </c>
      <c r="D135" s="190" t="s">
        <v>152</v>
      </c>
      <c r="E135" s="191" t="s">
        <v>1451</v>
      </c>
      <c r="F135" s="192" t="s">
        <v>1452</v>
      </c>
      <c r="G135" s="193" t="s">
        <v>155</v>
      </c>
      <c r="H135" s="194">
        <v>25.152000000000001</v>
      </c>
      <c r="I135" s="195"/>
      <c r="J135" s="196">
        <f t="shared" si="0"/>
        <v>0</v>
      </c>
      <c r="K135" s="197"/>
      <c r="L135" s="36"/>
      <c r="M135" s="198" t="s">
        <v>1</v>
      </c>
      <c r="N135" s="199" t="s">
        <v>38</v>
      </c>
      <c r="O135" s="69"/>
      <c r="P135" s="200">
        <f t="shared" si="1"/>
        <v>0</v>
      </c>
      <c r="Q135" s="200">
        <v>0</v>
      </c>
      <c r="R135" s="200">
        <f t="shared" si="2"/>
        <v>0</v>
      </c>
      <c r="S135" s="200">
        <v>0</v>
      </c>
      <c r="T135" s="201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02" t="s">
        <v>156</v>
      </c>
      <c r="AT135" s="202" t="s">
        <v>152</v>
      </c>
      <c r="AU135" s="202" t="s">
        <v>157</v>
      </c>
      <c r="AY135" s="14" t="s">
        <v>150</v>
      </c>
      <c r="BE135" s="203">
        <f t="shared" si="4"/>
        <v>0</v>
      </c>
      <c r="BF135" s="203">
        <f t="shared" si="5"/>
        <v>0</v>
      </c>
      <c r="BG135" s="203">
        <f t="shared" si="6"/>
        <v>0</v>
      </c>
      <c r="BH135" s="203">
        <f t="shared" si="7"/>
        <v>0</v>
      </c>
      <c r="BI135" s="203">
        <f t="shared" si="8"/>
        <v>0</v>
      </c>
      <c r="BJ135" s="14" t="s">
        <v>157</v>
      </c>
      <c r="BK135" s="203">
        <f t="shared" si="9"/>
        <v>0</v>
      </c>
      <c r="BL135" s="14" t="s">
        <v>156</v>
      </c>
      <c r="BM135" s="202" t="s">
        <v>173</v>
      </c>
    </row>
    <row r="136" spans="1:65" s="2" customFormat="1" ht="24.2" customHeight="1">
      <c r="A136" s="31"/>
      <c r="B136" s="32"/>
      <c r="C136" s="190" t="s">
        <v>174</v>
      </c>
      <c r="D136" s="190" t="s">
        <v>152</v>
      </c>
      <c r="E136" s="191" t="s">
        <v>1453</v>
      </c>
      <c r="F136" s="192" t="s">
        <v>1454</v>
      </c>
      <c r="G136" s="193" t="s">
        <v>155</v>
      </c>
      <c r="H136" s="194">
        <v>4.7160000000000002</v>
      </c>
      <c r="I136" s="195"/>
      <c r="J136" s="196">
        <f t="shared" si="0"/>
        <v>0</v>
      </c>
      <c r="K136" s="197"/>
      <c r="L136" s="36"/>
      <c r="M136" s="198" t="s">
        <v>1</v>
      </c>
      <c r="N136" s="199" t="s">
        <v>38</v>
      </c>
      <c r="O136" s="69"/>
      <c r="P136" s="200">
        <f t="shared" si="1"/>
        <v>0</v>
      </c>
      <c r="Q136" s="200">
        <v>0</v>
      </c>
      <c r="R136" s="200">
        <f t="shared" si="2"/>
        <v>0</v>
      </c>
      <c r="S136" s="200">
        <v>0</v>
      </c>
      <c r="T136" s="201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2" t="s">
        <v>156</v>
      </c>
      <c r="AT136" s="202" t="s">
        <v>152</v>
      </c>
      <c r="AU136" s="202" t="s">
        <v>157</v>
      </c>
      <c r="AY136" s="14" t="s">
        <v>150</v>
      </c>
      <c r="BE136" s="203">
        <f t="shared" si="4"/>
        <v>0</v>
      </c>
      <c r="BF136" s="203">
        <f t="shared" si="5"/>
        <v>0</v>
      </c>
      <c r="BG136" s="203">
        <f t="shared" si="6"/>
        <v>0</v>
      </c>
      <c r="BH136" s="203">
        <f t="shared" si="7"/>
        <v>0</v>
      </c>
      <c r="BI136" s="203">
        <f t="shared" si="8"/>
        <v>0</v>
      </c>
      <c r="BJ136" s="14" t="s">
        <v>157</v>
      </c>
      <c r="BK136" s="203">
        <f t="shared" si="9"/>
        <v>0</v>
      </c>
      <c r="BL136" s="14" t="s">
        <v>156</v>
      </c>
      <c r="BM136" s="202" t="s">
        <v>177</v>
      </c>
    </row>
    <row r="137" spans="1:65" s="2" customFormat="1" ht="16.5" customHeight="1">
      <c r="A137" s="31"/>
      <c r="B137" s="32"/>
      <c r="C137" s="204" t="s">
        <v>166</v>
      </c>
      <c r="D137" s="204" t="s">
        <v>363</v>
      </c>
      <c r="E137" s="205" t="s">
        <v>1455</v>
      </c>
      <c r="F137" s="206" t="s">
        <v>1456</v>
      </c>
      <c r="G137" s="207" t="s">
        <v>216</v>
      </c>
      <c r="H137" s="208">
        <v>8.9130000000000003</v>
      </c>
      <c r="I137" s="209"/>
      <c r="J137" s="210">
        <f t="shared" si="0"/>
        <v>0</v>
      </c>
      <c r="K137" s="211"/>
      <c r="L137" s="212"/>
      <c r="M137" s="213" t="s">
        <v>1</v>
      </c>
      <c r="N137" s="214" t="s">
        <v>38</v>
      </c>
      <c r="O137" s="69"/>
      <c r="P137" s="200">
        <f t="shared" si="1"/>
        <v>0</v>
      </c>
      <c r="Q137" s="200">
        <v>1</v>
      </c>
      <c r="R137" s="200">
        <f t="shared" si="2"/>
        <v>8.9130000000000003</v>
      </c>
      <c r="S137" s="200">
        <v>0</v>
      </c>
      <c r="T137" s="201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2" t="s">
        <v>166</v>
      </c>
      <c r="AT137" s="202" t="s">
        <v>363</v>
      </c>
      <c r="AU137" s="202" t="s">
        <v>157</v>
      </c>
      <c r="AY137" s="14" t="s">
        <v>150</v>
      </c>
      <c r="BE137" s="203">
        <f t="shared" si="4"/>
        <v>0</v>
      </c>
      <c r="BF137" s="203">
        <f t="shared" si="5"/>
        <v>0</v>
      </c>
      <c r="BG137" s="203">
        <f t="shared" si="6"/>
        <v>0</v>
      </c>
      <c r="BH137" s="203">
        <f t="shared" si="7"/>
        <v>0</v>
      </c>
      <c r="BI137" s="203">
        <f t="shared" si="8"/>
        <v>0</v>
      </c>
      <c r="BJ137" s="14" t="s">
        <v>157</v>
      </c>
      <c r="BK137" s="203">
        <f t="shared" si="9"/>
        <v>0</v>
      </c>
      <c r="BL137" s="14" t="s">
        <v>156</v>
      </c>
      <c r="BM137" s="202" t="s">
        <v>180</v>
      </c>
    </row>
    <row r="138" spans="1:65" s="12" customFormat="1" ht="22.9" customHeight="1">
      <c r="B138" s="174"/>
      <c r="C138" s="175"/>
      <c r="D138" s="176" t="s">
        <v>71</v>
      </c>
      <c r="E138" s="188" t="s">
        <v>156</v>
      </c>
      <c r="F138" s="188" t="s">
        <v>262</v>
      </c>
      <c r="G138" s="175"/>
      <c r="H138" s="175"/>
      <c r="I138" s="178"/>
      <c r="J138" s="189">
        <f>BK138</f>
        <v>0</v>
      </c>
      <c r="K138" s="175"/>
      <c r="L138" s="180"/>
      <c r="M138" s="181"/>
      <c r="N138" s="182"/>
      <c r="O138" s="182"/>
      <c r="P138" s="183">
        <f>P139</f>
        <v>0</v>
      </c>
      <c r="Q138" s="182"/>
      <c r="R138" s="183">
        <f>R139</f>
        <v>13.388724000000002</v>
      </c>
      <c r="S138" s="182"/>
      <c r="T138" s="184">
        <f>T139</f>
        <v>0</v>
      </c>
      <c r="AR138" s="185" t="s">
        <v>80</v>
      </c>
      <c r="AT138" s="186" t="s">
        <v>71</v>
      </c>
      <c r="AU138" s="186" t="s">
        <v>80</v>
      </c>
      <c r="AY138" s="185" t="s">
        <v>150</v>
      </c>
      <c r="BK138" s="187">
        <f>BK139</f>
        <v>0</v>
      </c>
    </row>
    <row r="139" spans="1:65" s="2" customFormat="1" ht="24.2" customHeight="1">
      <c r="A139" s="31"/>
      <c r="B139" s="32"/>
      <c r="C139" s="190" t="s">
        <v>181</v>
      </c>
      <c r="D139" s="190" t="s">
        <v>152</v>
      </c>
      <c r="E139" s="191" t="s">
        <v>1457</v>
      </c>
      <c r="F139" s="192" t="s">
        <v>1458</v>
      </c>
      <c r="G139" s="193" t="s">
        <v>155</v>
      </c>
      <c r="H139" s="194">
        <v>7.86</v>
      </c>
      <c r="I139" s="195"/>
      <c r="J139" s="196">
        <f>ROUND(I139*H139,2)</f>
        <v>0</v>
      </c>
      <c r="K139" s="197"/>
      <c r="L139" s="36"/>
      <c r="M139" s="198" t="s">
        <v>1</v>
      </c>
      <c r="N139" s="199" t="s">
        <v>38</v>
      </c>
      <c r="O139" s="69"/>
      <c r="P139" s="200">
        <f>O139*H139</f>
        <v>0</v>
      </c>
      <c r="Q139" s="200">
        <v>1.7034</v>
      </c>
      <c r="R139" s="200">
        <f>Q139*H139</f>
        <v>13.388724000000002</v>
      </c>
      <c r="S139" s="200">
        <v>0</v>
      </c>
      <c r="T139" s="201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2" t="s">
        <v>156</v>
      </c>
      <c r="AT139" s="202" t="s">
        <v>152</v>
      </c>
      <c r="AU139" s="202" t="s">
        <v>157</v>
      </c>
      <c r="AY139" s="14" t="s">
        <v>150</v>
      </c>
      <c r="BE139" s="203">
        <f>IF(N139="základná",J139,0)</f>
        <v>0</v>
      </c>
      <c r="BF139" s="203">
        <f>IF(N139="znížená",J139,0)</f>
        <v>0</v>
      </c>
      <c r="BG139" s="203">
        <f>IF(N139="zákl. prenesená",J139,0)</f>
        <v>0</v>
      </c>
      <c r="BH139" s="203">
        <f>IF(N139="zníž. prenesená",J139,0)</f>
        <v>0</v>
      </c>
      <c r="BI139" s="203">
        <f>IF(N139="nulová",J139,0)</f>
        <v>0</v>
      </c>
      <c r="BJ139" s="14" t="s">
        <v>157</v>
      </c>
      <c r="BK139" s="203">
        <f>ROUND(I139*H139,2)</f>
        <v>0</v>
      </c>
      <c r="BL139" s="14" t="s">
        <v>156</v>
      </c>
      <c r="BM139" s="202" t="s">
        <v>184</v>
      </c>
    </row>
    <row r="140" spans="1:65" s="12" customFormat="1" ht="22.9" customHeight="1">
      <c r="B140" s="174"/>
      <c r="C140" s="175"/>
      <c r="D140" s="176" t="s">
        <v>71</v>
      </c>
      <c r="E140" s="188" t="s">
        <v>166</v>
      </c>
      <c r="F140" s="188" t="s">
        <v>1459</v>
      </c>
      <c r="G140" s="175"/>
      <c r="H140" s="175"/>
      <c r="I140" s="178"/>
      <c r="J140" s="189">
        <f>BK140</f>
        <v>0</v>
      </c>
      <c r="K140" s="175"/>
      <c r="L140" s="180"/>
      <c r="M140" s="181"/>
      <c r="N140" s="182"/>
      <c r="O140" s="182"/>
      <c r="P140" s="183">
        <f>SUM(P141:P145)</f>
        <v>0</v>
      </c>
      <c r="Q140" s="182"/>
      <c r="R140" s="183">
        <f>SUM(R141:R145)</f>
        <v>1.1123999999999998E-2</v>
      </c>
      <c r="S140" s="182"/>
      <c r="T140" s="184">
        <f>SUM(T141:T145)</f>
        <v>0</v>
      </c>
      <c r="AR140" s="185" t="s">
        <v>80</v>
      </c>
      <c r="AT140" s="186" t="s">
        <v>71</v>
      </c>
      <c r="AU140" s="186" t="s">
        <v>80</v>
      </c>
      <c r="AY140" s="185" t="s">
        <v>150</v>
      </c>
      <c r="BK140" s="187">
        <f>SUM(BK141:BK145)</f>
        <v>0</v>
      </c>
    </row>
    <row r="141" spans="1:65" s="2" customFormat="1" ht="24.2" customHeight="1">
      <c r="A141" s="31"/>
      <c r="B141" s="32"/>
      <c r="C141" s="190" t="s">
        <v>170</v>
      </c>
      <c r="D141" s="190" t="s">
        <v>152</v>
      </c>
      <c r="E141" s="191" t="s">
        <v>1460</v>
      </c>
      <c r="F141" s="192" t="s">
        <v>1461</v>
      </c>
      <c r="G141" s="193" t="s">
        <v>370</v>
      </c>
      <c r="H141" s="194">
        <v>39.299999999999997</v>
      </c>
      <c r="I141" s="195"/>
      <c r="J141" s="196">
        <f>ROUND(I141*H141,2)</f>
        <v>0</v>
      </c>
      <c r="K141" s="197"/>
      <c r="L141" s="36"/>
      <c r="M141" s="198" t="s">
        <v>1</v>
      </c>
      <c r="N141" s="199" t="s">
        <v>38</v>
      </c>
      <c r="O141" s="69"/>
      <c r="P141" s="200">
        <f>O141*H141</f>
        <v>0</v>
      </c>
      <c r="Q141" s="200">
        <v>0</v>
      </c>
      <c r="R141" s="200">
        <f>Q141*H141</f>
        <v>0</v>
      </c>
      <c r="S141" s="200">
        <v>0</v>
      </c>
      <c r="T141" s="201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2" t="s">
        <v>156</v>
      </c>
      <c r="AT141" s="202" t="s">
        <v>152</v>
      </c>
      <c r="AU141" s="202" t="s">
        <v>157</v>
      </c>
      <c r="AY141" s="14" t="s">
        <v>150</v>
      </c>
      <c r="BE141" s="203">
        <f>IF(N141="základná",J141,0)</f>
        <v>0</v>
      </c>
      <c r="BF141" s="203">
        <f>IF(N141="znížená",J141,0)</f>
        <v>0</v>
      </c>
      <c r="BG141" s="203">
        <f>IF(N141="zákl. prenesená",J141,0)</f>
        <v>0</v>
      </c>
      <c r="BH141" s="203">
        <f>IF(N141="zníž. prenesená",J141,0)</f>
        <v>0</v>
      </c>
      <c r="BI141" s="203">
        <f>IF(N141="nulová",J141,0)</f>
        <v>0</v>
      </c>
      <c r="BJ141" s="14" t="s">
        <v>157</v>
      </c>
      <c r="BK141" s="203">
        <f>ROUND(I141*H141,2)</f>
        <v>0</v>
      </c>
      <c r="BL141" s="14" t="s">
        <v>156</v>
      </c>
      <c r="BM141" s="202" t="s">
        <v>7</v>
      </c>
    </row>
    <row r="142" spans="1:65" s="2" customFormat="1" ht="16.5" customHeight="1">
      <c r="A142" s="31"/>
      <c r="B142" s="32"/>
      <c r="C142" s="204" t="s">
        <v>188</v>
      </c>
      <c r="D142" s="204" t="s">
        <v>363</v>
      </c>
      <c r="E142" s="205" t="s">
        <v>1462</v>
      </c>
      <c r="F142" s="206" t="s">
        <v>1463</v>
      </c>
      <c r="G142" s="207" t="s">
        <v>370</v>
      </c>
      <c r="H142" s="208">
        <v>39.299999999999997</v>
      </c>
      <c r="I142" s="209"/>
      <c r="J142" s="210">
        <f>ROUND(I142*H142,2)</f>
        <v>0</v>
      </c>
      <c r="K142" s="211"/>
      <c r="L142" s="212"/>
      <c r="M142" s="213" t="s">
        <v>1</v>
      </c>
      <c r="N142" s="214" t="s">
        <v>38</v>
      </c>
      <c r="O142" s="69"/>
      <c r="P142" s="200">
        <f>O142*H142</f>
        <v>0</v>
      </c>
      <c r="Q142" s="200">
        <v>2.7999999999999998E-4</v>
      </c>
      <c r="R142" s="200">
        <f>Q142*H142</f>
        <v>1.1003999999999998E-2</v>
      </c>
      <c r="S142" s="200">
        <v>0</v>
      </c>
      <c r="T142" s="201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2" t="s">
        <v>166</v>
      </c>
      <c r="AT142" s="202" t="s">
        <v>363</v>
      </c>
      <c r="AU142" s="202" t="s">
        <v>157</v>
      </c>
      <c r="AY142" s="14" t="s">
        <v>150</v>
      </c>
      <c r="BE142" s="203">
        <f>IF(N142="základná",J142,0)</f>
        <v>0</v>
      </c>
      <c r="BF142" s="203">
        <f>IF(N142="znížená",J142,0)</f>
        <v>0</v>
      </c>
      <c r="BG142" s="203">
        <f>IF(N142="zákl. prenesená",J142,0)</f>
        <v>0</v>
      </c>
      <c r="BH142" s="203">
        <f>IF(N142="zníž. prenesená",J142,0)</f>
        <v>0</v>
      </c>
      <c r="BI142" s="203">
        <f>IF(N142="nulová",J142,0)</f>
        <v>0</v>
      </c>
      <c r="BJ142" s="14" t="s">
        <v>157</v>
      </c>
      <c r="BK142" s="203">
        <f>ROUND(I142*H142,2)</f>
        <v>0</v>
      </c>
      <c r="BL142" s="14" t="s">
        <v>156</v>
      </c>
      <c r="BM142" s="202" t="s">
        <v>191</v>
      </c>
    </row>
    <row r="143" spans="1:65" s="2" customFormat="1" ht="24.2" customHeight="1">
      <c r="A143" s="31"/>
      <c r="B143" s="32"/>
      <c r="C143" s="204" t="s">
        <v>173</v>
      </c>
      <c r="D143" s="204" t="s">
        <v>363</v>
      </c>
      <c r="E143" s="205" t="s">
        <v>1464</v>
      </c>
      <c r="F143" s="206" t="s">
        <v>1465</v>
      </c>
      <c r="G143" s="207" t="s">
        <v>239</v>
      </c>
      <c r="H143" s="208">
        <v>2</v>
      </c>
      <c r="I143" s="209"/>
      <c r="J143" s="210">
        <f>ROUND(I143*H143,2)</f>
        <v>0</v>
      </c>
      <c r="K143" s="211"/>
      <c r="L143" s="212"/>
      <c r="M143" s="213" t="s">
        <v>1</v>
      </c>
      <c r="N143" s="214" t="s">
        <v>38</v>
      </c>
      <c r="O143" s="69"/>
      <c r="P143" s="200">
        <f>O143*H143</f>
        <v>0</v>
      </c>
      <c r="Q143" s="200">
        <v>6.0000000000000002E-5</v>
      </c>
      <c r="R143" s="200">
        <f>Q143*H143</f>
        <v>1.2E-4</v>
      </c>
      <c r="S143" s="200">
        <v>0</v>
      </c>
      <c r="T143" s="201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2" t="s">
        <v>166</v>
      </c>
      <c r="AT143" s="202" t="s">
        <v>363</v>
      </c>
      <c r="AU143" s="202" t="s">
        <v>157</v>
      </c>
      <c r="AY143" s="14" t="s">
        <v>150</v>
      </c>
      <c r="BE143" s="203">
        <f>IF(N143="základná",J143,0)</f>
        <v>0</v>
      </c>
      <c r="BF143" s="203">
        <f>IF(N143="znížená",J143,0)</f>
        <v>0</v>
      </c>
      <c r="BG143" s="203">
        <f>IF(N143="zákl. prenesená",J143,0)</f>
        <v>0</v>
      </c>
      <c r="BH143" s="203">
        <f>IF(N143="zníž. prenesená",J143,0)</f>
        <v>0</v>
      </c>
      <c r="BI143" s="203">
        <f>IF(N143="nulová",J143,0)</f>
        <v>0</v>
      </c>
      <c r="BJ143" s="14" t="s">
        <v>157</v>
      </c>
      <c r="BK143" s="203">
        <f>ROUND(I143*H143,2)</f>
        <v>0</v>
      </c>
      <c r="BL143" s="14" t="s">
        <v>156</v>
      </c>
      <c r="BM143" s="202" t="s">
        <v>194</v>
      </c>
    </row>
    <row r="144" spans="1:65" s="2" customFormat="1" ht="21.75" customHeight="1">
      <c r="A144" s="31"/>
      <c r="B144" s="32"/>
      <c r="C144" s="190" t="s">
        <v>195</v>
      </c>
      <c r="D144" s="190" t="s">
        <v>152</v>
      </c>
      <c r="E144" s="191" t="s">
        <v>1466</v>
      </c>
      <c r="F144" s="192" t="s">
        <v>1467</v>
      </c>
      <c r="G144" s="193" t="s">
        <v>370</v>
      </c>
      <c r="H144" s="194">
        <v>39.299999999999997</v>
      </c>
      <c r="I144" s="195"/>
      <c r="J144" s="196">
        <f>ROUND(I144*H144,2)</f>
        <v>0</v>
      </c>
      <c r="K144" s="197"/>
      <c r="L144" s="36"/>
      <c r="M144" s="198" t="s">
        <v>1</v>
      </c>
      <c r="N144" s="199" t="s">
        <v>38</v>
      </c>
      <c r="O144" s="69"/>
      <c r="P144" s="200">
        <f>O144*H144</f>
        <v>0</v>
      </c>
      <c r="Q144" s="200">
        <v>0</v>
      </c>
      <c r="R144" s="200">
        <f>Q144*H144</f>
        <v>0</v>
      </c>
      <c r="S144" s="200">
        <v>0</v>
      </c>
      <c r="T144" s="201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2" t="s">
        <v>156</v>
      </c>
      <c r="AT144" s="202" t="s">
        <v>152</v>
      </c>
      <c r="AU144" s="202" t="s">
        <v>157</v>
      </c>
      <c r="AY144" s="14" t="s">
        <v>150</v>
      </c>
      <c r="BE144" s="203">
        <f>IF(N144="základná",J144,0)</f>
        <v>0</v>
      </c>
      <c r="BF144" s="203">
        <f>IF(N144="znížená",J144,0)</f>
        <v>0</v>
      </c>
      <c r="BG144" s="203">
        <f>IF(N144="zákl. prenesená",J144,0)</f>
        <v>0</v>
      </c>
      <c r="BH144" s="203">
        <f>IF(N144="zníž. prenesená",J144,0)</f>
        <v>0</v>
      </c>
      <c r="BI144" s="203">
        <f>IF(N144="nulová",J144,0)</f>
        <v>0</v>
      </c>
      <c r="BJ144" s="14" t="s">
        <v>157</v>
      </c>
      <c r="BK144" s="203">
        <f>ROUND(I144*H144,2)</f>
        <v>0</v>
      </c>
      <c r="BL144" s="14" t="s">
        <v>156</v>
      </c>
      <c r="BM144" s="202" t="s">
        <v>199</v>
      </c>
    </row>
    <row r="145" spans="1:65" s="2" customFormat="1" ht="24.2" customHeight="1">
      <c r="A145" s="31"/>
      <c r="B145" s="32"/>
      <c r="C145" s="190" t="s">
        <v>177</v>
      </c>
      <c r="D145" s="190" t="s">
        <v>152</v>
      </c>
      <c r="E145" s="191" t="s">
        <v>1468</v>
      </c>
      <c r="F145" s="192" t="s">
        <v>1469</v>
      </c>
      <c r="G145" s="193" t="s">
        <v>370</v>
      </c>
      <c r="H145" s="194">
        <v>39.299999999999997</v>
      </c>
      <c r="I145" s="195"/>
      <c r="J145" s="196">
        <f>ROUND(I145*H145,2)</f>
        <v>0</v>
      </c>
      <c r="K145" s="197"/>
      <c r="L145" s="36"/>
      <c r="M145" s="198" t="s">
        <v>1</v>
      </c>
      <c r="N145" s="199" t="s">
        <v>38</v>
      </c>
      <c r="O145" s="69"/>
      <c r="P145" s="200">
        <f>O145*H145</f>
        <v>0</v>
      </c>
      <c r="Q145" s="200">
        <v>0</v>
      </c>
      <c r="R145" s="200">
        <f>Q145*H145</f>
        <v>0</v>
      </c>
      <c r="S145" s="200">
        <v>0</v>
      </c>
      <c r="T145" s="201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2" t="s">
        <v>156</v>
      </c>
      <c r="AT145" s="202" t="s">
        <v>152</v>
      </c>
      <c r="AU145" s="202" t="s">
        <v>157</v>
      </c>
      <c r="AY145" s="14" t="s">
        <v>150</v>
      </c>
      <c r="BE145" s="203">
        <f>IF(N145="základná",J145,0)</f>
        <v>0</v>
      </c>
      <c r="BF145" s="203">
        <f>IF(N145="znížená",J145,0)</f>
        <v>0</v>
      </c>
      <c r="BG145" s="203">
        <f>IF(N145="zákl. prenesená",J145,0)</f>
        <v>0</v>
      </c>
      <c r="BH145" s="203">
        <f>IF(N145="zníž. prenesená",J145,0)</f>
        <v>0</v>
      </c>
      <c r="BI145" s="203">
        <f>IF(N145="nulová",J145,0)</f>
        <v>0</v>
      </c>
      <c r="BJ145" s="14" t="s">
        <v>157</v>
      </c>
      <c r="BK145" s="203">
        <f>ROUND(I145*H145,2)</f>
        <v>0</v>
      </c>
      <c r="BL145" s="14" t="s">
        <v>156</v>
      </c>
      <c r="BM145" s="202" t="s">
        <v>202</v>
      </c>
    </row>
    <row r="146" spans="1:65" s="12" customFormat="1" ht="22.9" customHeight="1">
      <c r="B146" s="174"/>
      <c r="C146" s="175"/>
      <c r="D146" s="176" t="s">
        <v>71</v>
      </c>
      <c r="E146" s="188" t="s">
        <v>506</v>
      </c>
      <c r="F146" s="188" t="s">
        <v>1470</v>
      </c>
      <c r="G146" s="175"/>
      <c r="H146" s="175"/>
      <c r="I146" s="178"/>
      <c r="J146" s="189">
        <f>BK146</f>
        <v>0</v>
      </c>
      <c r="K146" s="175"/>
      <c r="L146" s="180"/>
      <c r="M146" s="181"/>
      <c r="N146" s="182"/>
      <c r="O146" s="182"/>
      <c r="P146" s="183">
        <f>P147</f>
        <v>0</v>
      </c>
      <c r="Q146" s="182"/>
      <c r="R146" s="183">
        <f>R147</f>
        <v>0</v>
      </c>
      <c r="S146" s="182"/>
      <c r="T146" s="184">
        <f>T147</f>
        <v>0</v>
      </c>
      <c r="AR146" s="185" t="s">
        <v>80</v>
      </c>
      <c r="AT146" s="186" t="s">
        <v>71</v>
      </c>
      <c r="AU146" s="186" t="s">
        <v>80</v>
      </c>
      <c r="AY146" s="185" t="s">
        <v>150</v>
      </c>
      <c r="BK146" s="187">
        <f>BK147</f>
        <v>0</v>
      </c>
    </row>
    <row r="147" spans="1:65" s="2" customFormat="1" ht="33" customHeight="1">
      <c r="A147" s="31"/>
      <c r="B147" s="32"/>
      <c r="C147" s="190" t="s">
        <v>203</v>
      </c>
      <c r="D147" s="190" t="s">
        <v>152</v>
      </c>
      <c r="E147" s="191" t="s">
        <v>1471</v>
      </c>
      <c r="F147" s="192" t="s">
        <v>1472</v>
      </c>
      <c r="G147" s="193" t="s">
        <v>216</v>
      </c>
      <c r="H147" s="194">
        <v>8.9309999999999992</v>
      </c>
      <c r="I147" s="195"/>
      <c r="J147" s="196">
        <f>ROUND(I147*H147,2)</f>
        <v>0</v>
      </c>
      <c r="K147" s="197"/>
      <c r="L147" s="36"/>
      <c r="M147" s="198" t="s">
        <v>1</v>
      </c>
      <c r="N147" s="199" t="s">
        <v>38</v>
      </c>
      <c r="O147" s="69"/>
      <c r="P147" s="200">
        <f>O147*H147</f>
        <v>0</v>
      </c>
      <c r="Q147" s="200">
        <v>0</v>
      </c>
      <c r="R147" s="200">
        <f>Q147*H147</f>
        <v>0</v>
      </c>
      <c r="S147" s="200">
        <v>0</v>
      </c>
      <c r="T147" s="201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2" t="s">
        <v>156</v>
      </c>
      <c r="AT147" s="202" t="s">
        <v>152</v>
      </c>
      <c r="AU147" s="202" t="s">
        <v>157</v>
      </c>
      <c r="AY147" s="14" t="s">
        <v>150</v>
      </c>
      <c r="BE147" s="203">
        <f>IF(N147="základná",J147,0)</f>
        <v>0</v>
      </c>
      <c r="BF147" s="203">
        <f>IF(N147="znížená",J147,0)</f>
        <v>0</v>
      </c>
      <c r="BG147" s="203">
        <f>IF(N147="zákl. prenesená",J147,0)</f>
        <v>0</v>
      </c>
      <c r="BH147" s="203">
        <f>IF(N147="zníž. prenesená",J147,0)</f>
        <v>0</v>
      </c>
      <c r="BI147" s="203">
        <f>IF(N147="nulová",J147,0)</f>
        <v>0</v>
      </c>
      <c r="BJ147" s="14" t="s">
        <v>157</v>
      </c>
      <c r="BK147" s="203">
        <f>ROUND(I147*H147,2)</f>
        <v>0</v>
      </c>
      <c r="BL147" s="14" t="s">
        <v>156</v>
      </c>
      <c r="BM147" s="202" t="s">
        <v>206</v>
      </c>
    </row>
    <row r="148" spans="1:65" s="12" customFormat="1" ht="25.9" customHeight="1">
      <c r="B148" s="174"/>
      <c r="C148" s="175"/>
      <c r="D148" s="176" t="s">
        <v>71</v>
      </c>
      <c r="E148" s="177" t="s">
        <v>460</v>
      </c>
      <c r="F148" s="177" t="s">
        <v>461</v>
      </c>
      <c r="G148" s="175"/>
      <c r="H148" s="175"/>
      <c r="I148" s="178"/>
      <c r="J148" s="179">
        <f>BK148</f>
        <v>0</v>
      </c>
      <c r="K148" s="175"/>
      <c r="L148" s="180"/>
      <c r="M148" s="181"/>
      <c r="N148" s="182"/>
      <c r="O148" s="182"/>
      <c r="P148" s="183">
        <f>P149</f>
        <v>0</v>
      </c>
      <c r="Q148" s="182"/>
      <c r="R148" s="183">
        <f>R149</f>
        <v>2.7439999999999999E-3</v>
      </c>
      <c r="S148" s="182"/>
      <c r="T148" s="184">
        <f>T149</f>
        <v>0</v>
      </c>
      <c r="AR148" s="185" t="s">
        <v>157</v>
      </c>
      <c r="AT148" s="186" t="s">
        <v>71</v>
      </c>
      <c r="AU148" s="186" t="s">
        <v>72</v>
      </c>
      <c r="AY148" s="185" t="s">
        <v>150</v>
      </c>
      <c r="BK148" s="187">
        <f>BK149</f>
        <v>0</v>
      </c>
    </row>
    <row r="149" spans="1:65" s="12" customFormat="1" ht="22.9" customHeight="1">
      <c r="B149" s="174"/>
      <c r="C149" s="175"/>
      <c r="D149" s="176" t="s">
        <v>71</v>
      </c>
      <c r="E149" s="188" t="s">
        <v>542</v>
      </c>
      <c r="F149" s="188" t="s">
        <v>543</v>
      </c>
      <c r="G149" s="175"/>
      <c r="H149" s="175"/>
      <c r="I149" s="178"/>
      <c r="J149" s="189">
        <f>BK149</f>
        <v>0</v>
      </c>
      <c r="K149" s="175"/>
      <c r="L149" s="180"/>
      <c r="M149" s="181"/>
      <c r="N149" s="182"/>
      <c r="O149" s="182"/>
      <c r="P149" s="183">
        <f>P150</f>
        <v>0</v>
      </c>
      <c r="Q149" s="182"/>
      <c r="R149" s="183">
        <f>R150</f>
        <v>2.7439999999999999E-3</v>
      </c>
      <c r="S149" s="182"/>
      <c r="T149" s="184">
        <f>T150</f>
        <v>0</v>
      </c>
      <c r="AR149" s="185" t="s">
        <v>157</v>
      </c>
      <c r="AT149" s="186" t="s">
        <v>71</v>
      </c>
      <c r="AU149" s="186" t="s">
        <v>80</v>
      </c>
      <c r="AY149" s="185" t="s">
        <v>150</v>
      </c>
      <c r="BK149" s="187">
        <f>BK150</f>
        <v>0</v>
      </c>
    </row>
    <row r="150" spans="1:65" s="2" customFormat="1" ht="16.5" customHeight="1">
      <c r="A150" s="31"/>
      <c r="B150" s="32"/>
      <c r="C150" s="190" t="s">
        <v>180</v>
      </c>
      <c r="D150" s="190" t="s">
        <v>152</v>
      </c>
      <c r="E150" s="191" t="s">
        <v>1473</v>
      </c>
      <c r="F150" s="192" t="s">
        <v>1474</v>
      </c>
      <c r="G150" s="193" t="s">
        <v>239</v>
      </c>
      <c r="H150" s="194">
        <v>1</v>
      </c>
      <c r="I150" s="195"/>
      <c r="J150" s="196">
        <f>ROUND(I150*H150,2)</f>
        <v>0</v>
      </c>
      <c r="K150" s="197"/>
      <c r="L150" s="36"/>
      <c r="M150" s="198" t="s">
        <v>1</v>
      </c>
      <c r="N150" s="199" t="s">
        <v>38</v>
      </c>
      <c r="O150" s="69"/>
      <c r="P150" s="200">
        <f>O150*H150</f>
        <v>0</v>
      </c>
      <c r="Q150" s="200">
        <v>2.7439999999999999E-3</v>
      </c>
      <c r="R150" s="200">
        <f>Q150*H150</f>
        <v>2.7439999999999999E-3</v>
      </c>
      <c r="S150" s="200">
        <v>0</v>
      </c>
      <c r="T150" s="201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2" t="s">
        <v>180</v>
      </c>
      <c r="AT150" s="202" t="s">
        <v>152</v>
      </c>
      <c r="AU150" s="202" t="s">
        <v>157</v>
      </c>
      <c r="AY150" s="14" t="s">
        <v>150</v>
      </c>
      <c r="BE150" s="203">
        <f>IF(N150="základná",J150,0)</f>
        <v>0</v>
      </c>
      <c r="BF150" s="203">
        <f>IF(N150="znížená",J150,0)</f>
        <v>0</v>
      </c>
      <c r="BG150" s="203">
        <f>IF(N150="zákl. prenesená",J150,0)</f>
        <v>0</v>
      </c>
      <c r="BH150" s="203">
        <f>IF(N150="zníž. prenesená",J150,0)</f>
        <v>0</v>
      </c>
      <c r="BI150" s="203">
        <f>IF(N150="nulová",J150,0)</f>
        <v>0</v>
      </c>
      <c r="BJ150" s="14" t="s">
        <v>157</v>
      </c>
      <c r="BK150" s="203">
        <f>ROUND(I150*H150,2)</f>
        <v>0</v>
      </c>
      <c r="BL150" s="14" t="s">
        <v>180</v>
      </c>
      <c r="BM150" s="202" t="s">
        <v>209</v>
      </c>
    </row>
    <row r="151" spans="1:65" s="12" customFormat="1" ht="25.9" customHeight="1">
      <c r="B151" s="174"/>
      <c r="C151" s="175"/>
      <c r="D151" s="176" t="s">
        <v>71</v>
      </c>
      <c r="E151" s="177" t="s">
        <v>897</v>
      </c>
      <c r="F151" s="177" t="s">
        <v>898</v>
      </c>
      <c r="G151" s="175"/>
      <c r="H151" s="175"/>
      <c r="I151" s="178"/>
      <c r="J151" s="179">
        <f>BK151</f>
        <v>0</v>
      </c>
      <c r="K151" s="175"/>
      <c r="L151" s="180"/>
      <c r="M151" s="181"/>
      <c r="N151" s="182"/>
      <c r="O151" s="182"/>
      <c r="P151" s="183">
        <f>P152</f>
        <v>0</v>
      </c>
      <c r="Q151" s="182"/>
      <c r="R151" s="183">
        <f>R152</f>
        <v>0</v>
      </c>
      <c r="S151" s="182"/>
      <c r="T151" s="184">
        <f>T152</f>
        <v>0</v>
      </c>
      <c r="AR151" s="185" t="s">
        <v>156</v>
      </c>
      <c r="AT151" s="186" t="s">
        <v>71</v>
      </c>
      <c r="AU151" s="186" t="s">
        <v>72</v>
      </c>
      <c r="AY151" s="185" t="s">
        <v>150</v>
      </c>
      <c r="BK151" s="187">
        <f>BK152</f>
        <v>0</v>
      </c>
    </row>
    <row r="152" spans="1:65" s="2" customFormat="1" ht="16.5" customHeight="1">
      <c r="A152" s="31"/>
      <c r="B152" s="32"/>
      <c r="C152" s="190" t="s">
        <v>184</v>
      </c>
      <c r="D152" s="190" t="s">
        <v>152</v>
      </c>
      <c r="E152" s="191" t="s">
        <v>905</v>
      </c>
      <c r="F152" s="192" t="s">
        <v>906</v>
      </c>
      <c r="G152" s="193" t="s">
        <v>901</v>
      </c>
      <c r="H152" s="194">
        <v>20</v>
      </c>
      <c r="I152" s="195"/>
      <c r="J152" s="196">
        <f>ROUND(I152*H152,2)</f>
        <v>0</v>
      </c>
      <c r="K152" s="197"/>
      <c r="L152" s="36"/>
      <c r="M152" s="198" t="s">
        <v>1</v>
      </c>
      <c r="N152" s="199" t="s">
        <v>38</v>
      </c>
      <c r="O152" s="69"/>
      <c r="P152" s="200">
        <f>O152*H152</f>
        <v>0</v>
      </c>
      <c r="Q152" s="200">
        <v>0</v>
      </c>
      <c r="R152" s="200">
        <f>Q152*H152</f>
        <v>0</v>
      </c>
      <c r="S152" s="200">
        <v>0</v>
      </c>
      <c r="T152" s="201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2" t="s">
        <v>902</v>
      </c>
      <c r="AT152" s="202" t="s">
        <v>152</v>
      </c>
      <c r="AU152" s="202" t="s">
        <v>80</v>
      </c>
      <c r="AY152" s="14" t="s">
        <v>150</v>
      </c>
      <c r="BE152" s="203">
        <f>IF(N152="základná",J152,0)</f>
        <v>0</v>
      </c>
      <c r="BF152" s="203">
        <f>IF(N152="znížená",J152,0)</f>
        <v>0</v>
      </c>
      <c r="BG152" s="203">
        <f>IF(N152="zákl. prenesená",J152,0)</f>
        <v>0</v>
      </c>
      <c r="BH152" s="203">
        <f>IF(N152="zníž. prenesená",J152,0)</f>
        <v>0</v>
      </c>
      <c r="BI152" s="203">
        <f>IF(N152="nulová",J152,0)</f>
        <v>0</v>
      </c>
      <c r="BJ152" s="14" t="s">
        <v>157</v>
      </c>
      <c r="BK152" s="203">
        <f>ROUND(I152*H152,2)</f>
        <v>0</v>
      </c>
      <c r="BL152" s="14" t="s">
        <v>902</v>
      </c>
      <c r="BM152" s="202" t="s">
        <v>213</v>
      </c>
    </row>
    <row r="153" spans="1:65" s="12" customFormat="1" ht="25.9" customHeight="1">
      <c r="B153" s="174"/>
      <c r="C153" s="175"/>
      <c r="D153" s="176" t="s">
        <v>71</v>
      </c>
      <c r="E153" s="177" t="s">
        <v>363</v>
      </c>
      <c r="F153" s="177" t="s">
        <v>1475</v>
      </c>
      <c r="G153" s="175"/>
      <c r="H153" s="175"/>
      <c r="I153" s="178"/>
      <c r="J153" s="179">
        <f>BK153</f>
        <v>0</v>
      </c>
      <c r="K153" s="175"/>
      <c r="L153" s="180"/>
      <c r="M153" s="181"/>
      <c r="N153" s="182"/>
      <c r="O153" s="182"/>
      <c r="P153" s="183">
        <f>P154+P157</f>
        <v>0</v>
      </c>
      <c r="Q153" s="182"/>
      <c r="R153" s="183">
        <f>R154+R157</f>
        <v>3.9300000000000003E-3</v>
      </c>
      <c r="S153" s="182"/>
      <c r="T153" s="184">
        <f>T154+T157</f>
        <v>0</v>
      </c>
      <c r="AR153" s="185" t="s">
        <v>160</v>
      </c>
      <c r="AT153" s="186" t="s">
        <v>71</v>
      </c>
      <c r="AU153" s="186" t="s">
        <v>72</v>
      </c>
      <c r="AY153" s="185" t="s">
        <v>150</v>
      </c>
      <c r="BK153" s="187">
        <f>BK154+BK157</f>
        <v>0</v>
      </c>
    </row>
    <row r="154" spans="1:65" s="12" customFormat="1" ht="22.9" customHeight="1">
      <c r="B154" s="174"/>
      <c r="C154" s="175"/>
      <c r="D154" s="176" t="s">
        <v>71</v>
      </c>
      <c r="E154" s="188" t="s">
        <v>1476</v>
      </c>
      <c r="F154" s="188" t="s">
        <v>1477</v>
      </c>
      <c r="G154" s="175"/>
      <c r="H154" s="175"/>
      <c r="I154" s="178"/>
      <c r="J154" s="189">
        <f>BK154</f>
        <v>0</v>
      </c>
      <c r="K154" s="175"/>
      <c r="L154" s="180"/>
      <c r="M154" s="181"/>
      <c r="N154" s="182"/>
      <c r="O154" s="182"/>
      <c r="P154" s="183">
        <f>SUM(P155:P156)</f>
        <v>0</v>
      </c>
      <c r="Q154" s="182"/>
      <c r="R154" s="183">
        <f>SUM(R155:R156)</f>
        <v>0</v>
      </c>
      <c r="S154" s="182"/>
      <c r="T154" s="184">
        <f>SUM(T155:T156)</f>
        <v>0</v>
      </c>
      <c r="AR154" s="185" t="s">
        <v>160</v>
      </c>
      <c r="AT154" s="186" t="s">
        <v>71</v>
      </c>
      <c r="AU154" s="186" t="s">
        <v>80</v>
      </c>
      <c r="AY154" s="185" t="s">
        <v>150</v>
      </c>
      <c r="BK154" s="187">
        <f>SUM(BK155:BK156)</f>
        <v>0</v>
      </c>
    </row>
    <row r="155" spans="1:65" s="2" customFormat="1" ht="16.5" customHeight="1">
      <c r="A155" s="31"/>
      <c r="B155" s="32"/>
      <c r="C155" s="190" t="s">
        <v>218</v>
      </c>
      <c r="D155" s="190" t="s">
        <v>152</v>
      </c>
      <c r="E155" s="191" t="s">
        <v>1478</v>
      </c>
      <c r="F155" s="192" t="s">
        <v>1479</v>
      </c>
      <c r="G155" s="193" t="s">
        <v>1480</v>
      </c>
      <c r="H155" s="194">
        <v>1</v>
      </c>
      <c r="I155" s="195"/>
      <c r="J155" s="196">
        <f>ROUND(I155*H155,2)</f>
        <v>0</v>
      </c>
      <c r="K155" s="197"/>
      <c r="L155" s="36"/>
      <c r="M155" s="198" t="s">
        <v>1</v>
      </c>
      <c r="N155" s="199" t="s">
        <v>38</v>
      </c>
      <c r="O155" s="69"/>
      <c r="P155" s="200">
        <f>O155*H155</f>
        <v>0</v>
      </c>
      <c r="Q155" s="200">
        <v>0</v>
      </c>
      <c r="R155" s="200">
        <f>Q155*H155</f>
        <v>0</v>
      </c>
      <c r="S155" s="200">
        <v>0</v>
      </c>
      <c r="T155" s="201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2" t="s">
        <v>269</v>
      </c>
      <c r="AT155" s="202" t="s">
        <v>152</v>
      </c>
      <c r="AU155" s="202" t="s">
        <v>157</v>
      </c>
      <c r="AY155" s="14" t="s">
        <v>150</v>
      </c>
      <c r="BE155" s="203">
        <f>IF(N155="základná",J155,0)</f>
        <v>0</v>
      </c>
      <c r="BF155" s="203">
        <f>IF(N155="znížená",J155,0)</f>
        <v>0</v>
      </c>
      <c r="BG155" s="203">
        <f>IF(N155="zákl. prenesená",J155,0)</f>
        <v>0</v>
      </c>
      <c r="BH155" s="203">
        <f>IF(N155="zníž. prenesená",J155,0)</f>
        <v>0</v>
      </c>
      <c r="BI155" s="203">
        <f>IF(N155="nulová",J155,0)</f>
        <v>0</v>
      </c>
      <c r="BJ155" s="14" t="s">
        <v>157</v>
      </c>
      <c r="BK155" s="203">
        <f>ROUND(I155*H155,2)</f>
        <v>0</v>
      </c>
      <c r="BL155" s="14" t="s">
        <v>269</v>
      </c>
      <c r="BM155" s="202" t="s">
        <v>217</v>
      </c>
    </row>
    <row r="156" spans="1:65" s="2" customFormat="1" ht="24.2" customHeight="1">
      <c r="A156" s="31"/>
      <c r="B156" s="32"/>
      <c r="C156" s="190" t="s">
        <v>7</v>
      </c>
      <c r="D156" s="190" t="s">
        <v>152</v>
      </c>
      <c r="E156" s="191" t="s">
        <v>1481</v>
      </c>
      <c r="F156" s="192" t="s">
        <v>1482</v>
      </c>
      <c r="G156" s="193" t="s">
        <v>370</v>
      </c>
      <c r="H156" s="194">
        <v>39.299999999999997</v>
      </c>
      <c r="I156" s="195"/>
      <c r="J156" s="196">
        <f>ROUND(I156*H156,2)</f>
        <v>0</v>
      </c>
      <c r="K156" s="197"/>
      <c r="L156" s="36"/>
      <c r="M156" s="198" t="s">
        <v>1</v>
      </c>
      <c r="N156" s="199" t="s">
        <v>38</v>
      </c>
      <c r="O156" s="69"/>
      <c r="P156" s="200">
        <f>O156*H156</f>
        <v>0</v>
      </c>
      <c r="Q156" s="200">
        <v>0</v>
      </c>
      <c r="R156" s="200">
        <f>Q156*H156</f>
        <v>0</v>
      </c>
      <c r="S156" s="200">
        <v>0</v>
      </c>
      <c r="T156" s="201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2" t="s">
        <v>269</v>
      </c>
      <c r="AT156" s="202" t="s">
        <v>152</v>
      </c>
      <c r="AU156" s="202" t="s">
        <v>157</v>
      </c>
      <c r="AY156" s="14" t="s">
        <v>150</v>
      </c>
      <c r="BE156" s="203">
        <f>IF(N156="základná",J156,0)</f>
        <v>0</v>
      </c>
      <c r="BF156" s="203">
        <f>IF(N156="znížená",J156,0)</f>
        <v>0</v>
      </c>
      <c r="BG156" s="203">
        <f>IF(N156="zákl. prenesená",J156,0)</f>
        <v>0</v>
      </c>
      <c r="BH156" s="203">
        <f>IF(N156="zníž. prenesená",J156,0)</f>
        <v>0</v>
      </c>
      <c r="BI156" s="203">
        <f>IF(N156="nulová",J156,0)</f>
        <v>0</v>
      </c>
      <c r="BJ156" s="14" t="s">
        <v>157</v>
      </c>
      <c r="BK156" s="203">
        <f>ROUND(I156*H156,2)</f>
        <v>0</v>
      </c>
      <c r="BL156" s="14" t="s">
        <v>269</v>
      </c>
      <c r="BM156" s="202" t="s">
        <v>221</v>
      </c>
    </row>
    <row r="157" spans="1:65" s="12" customFormat="1" ht="22.9" customHeight="1">
      <c r="B157" s="174"/>
      <c r="C157" s="175"/>
      <c r="D157" s="176" t="s">
        <v>71</v>
      </c>
      <c r="E157" s="188" t="s">
        <v>1483</v>
      </c>
      <c r="F157" s="188" t="s">
        <v>1484</v>
      </c>
      <c r="G157" s="175"/>
      <c r="H157" s="175"/>
      <c r="I157" s="178"/>
      <c r="J157" s="189">
        <f>BK157</f>
        <v>0</v>
      </c>
      <c r="K157" s="175"/>
      <c r="L157" s="180"/>
      <c r="M157" s="181"/>
      <c r="N157" s="182"/>
      <c r="O157" s="182"/>
      <c r="P157" s="183">
        <f>SUM(P158:P159)</f>
        <v>0</v>
      </c>
      <c r="Q157" s="182"/>
      <c r="R157" s="183">
        <f>SUM(R158:R159)</f>
        <v>3.9300000000000003E-3</v>
      </c>
      <c r="S157" s="182"/>
      <c r="T157" s="184">
        <f>SUM(T158:T159)</f>
        <v>0</v>
      </c>
      <c r="AR157" s="185" t="s">
        <v>160</v>
      </c>
      <c r="AT157" s="186" t="s">
        <v>71</v>
      </c>
      <c r="AU157" s="186" t="s">
        <v>80</v>
      </c>
      <c r="AY157" s="185" t="s">
        <v>150</v>
      </c>
      <c r="BK157" s="187">
        <f>SUM(BK158:BK159)</f>
        <v>0</v>
      </c>
    </row>
    <row r="158" spans="1:65" s="2" customFormat="1" ht="24.2" customHeight="1">
      <c r="A158" s="31"/>
      <c r="B158" s="32"/>
      <c r="C158" s="190" t="s">
        <v>225</v>
      </c>
      <c r="D158" s="190" t="s">
        <v>152</v>
      </c>
      <c r="E158" s="191" t="s">
        <v>1176</v>
      </c>
      <c r="F158" s="192" t="s">
        <v>1485</v>
      </c>
      <c r="G158" s="193" t="s">
        <v>370</v>
      </c>
      <c r="H158" s="194">
        <v>39.299999999999997</v>
      </c>
      <c r="I158" s="195"/>
      <c r="J158" s="196">
        <f>ROUND(I158*H158,2)</f>
        <v>0</v>
      </c>
      <c r="K158" s="197"/>
      <c r="L158" s="36"/>
      <c r="M158" s="198" t="s">
        <v>1</v>
      </c>
      <c r="N158" s="199" t="s">
        <v>38</v>
      </c>
      <c r="O158" s="69"/>
      <c r="P158" s="200">
        <f>O158*H158</f>
        <v>0</v>
      </c>
      <c r="Q158" s="200">
        <v>0</v>
      </c>
      <c r="R158" s="200">
        <f>Q158*H158</f>
        <v>0</v>
      </c>
      <c r="S158" s="200">
        <v>0</v>
      </c>
      <c r="T158" s="201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2" t="s">
        <v>269</v>
      </c>
      <c r="AT158" s="202" t="s">
        <v>152</v>
      </c>
      <c r="AU158" s="202" t="s">
        <v>157</v>
      </c>
      <c r="AY158" s="14" t="s">
        <v>150</v>
      </c>
      <c r="BE158" s="203">
        <f>IF(N158="základná",J158,0)</f>
        <v>0</v>
      </c>
      <c r="BF158" s="203">
        <f>IF(N158="znížená",J158,0)</f>
        <v>0</v>
      </c>
      <c r="BG158" s="203">
        <f>IF(N158="zákl. prenesená",J158,0)</f>
        <v>0</v>
      </c>
      <c r="BH158" s="203">
        <f>IF(N158="zníž. prenesená",J158,0)</f>
        <v>0</v>
      </c>
      <c r="BI158" s="203">
        <f>IF(N158="nulová",J158,0)</f>
        <v>0</v>
      </c>
      <c r="BJ158" s="14" t="s">
        <v>157</v>
      </c>
      <c r="BK158" s="203">
        <f>ROUND(I158*H158,2)</f>
        <v>0</v>
      </c>
      <c r="BL158" s="14" t="s">
        <v>269</v>
      </c>
      <c r="BM158" s="202" t="s">
        <v>224</v>
      </c>
    </row>
    <row r="159" spans="1:65" s="2" customFormat="1" ht="16.5" customHeight="1">
      <c r="A159" s="31"/>
      <c r="B159" s="32"/>
      <c r="C159" s="204" t="s">
        <v>191</v>
      </c>
      <c r="D159" s="204" t="s">
        <v>363</v>
      </c>
      <c r="E159" s="205" t="s">
        <v>1486</v>
      </c>
      <c r="F159" s="206" t="s">
        <v>1487</v>
      </c>
      <c r="G159" s="207" t="s">
        <v>370</v>
      </c>
      <c r="H159" s="208">
        <v>39.299999999999997</v>
      </c>
      <c r="I159" s="209"/>
      <c r="J159" s="210">
        <f>ROUND(I159*H159,2)</f>
        <v>0</v>
      </c>
      <c r="K159" s="211"/>
      <c r="L159" s="212"/>
      <c r="M159" s="221" t="s">
        <v>1</v>
      </c>
      <c r="N159" s="222" t="s">
        <v>38</v>
      </c>
      <c r="O159" s="218"/>
      <c r="P159" s="219">
        <f>O159*H159</f>
        <v>0</v>
      </c>
      <c r="Q159" s="219">
        <v>1E-4</v>
      </c>
      <c r="R159" s="219">
        <f>Q159*H159</f>
        <v>3.9300000000000003E-3</v>
      </c>
      <c r="S159" s="219">
        <v>0</v>
      </c>
      <c r="T159" s="220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2" t="s">
        <v>611</v>
      </c>
      <c r="AT159" s="202" t="s">
        <v>363</v>
      </c>
      <c r="AU159" s="202" t="s">
        <v>157</v>
      </c>
      <c r="AY159" s="14" t="s">
        <v>150</v>
      </c>
      <c r="BE159" s="203">
        <f>IF(N159="základná",J159,0)</f>
        <v>0</v>
      </c>
      <c r="BF159" s="203">
        <f>IF(N159="znížená",J159,0)</f>
        <v>0</v>
      </c>
      <c r="BG159" s="203">
        <f>IF(N159="zákl. prenesená",J159,0)</f>
        <v>0</v>
      </c>
      <c r="BH159" s="203">
        <f>IF(N159="zníž. prenesená",J159,0)</f>
        <v>0</v>
      </c>
      <c r="BI159" s="203">
        <f>IF(N159="nulová",J159,0)</f>
        <v>0</v>
      </c>
      <c r="BJ159" s="14" t="s">
        <v>157</v>
      </c>
      <c r="BK159" s="203">
        <f>ROUND(I159*H159,2)</f>
        <v>0</v>
      </c>
      <c r="BL159" s="14" t="s">
        <v>269</v>
      </c>
      <c r="BM159" s="202" t="s">
        <v>228</v>
      </c>
    </row>
    <row r="160" spans="1:65" s="2" customFormat="1" ht="6.95" customHeight="1">
      <c r="A160" s="31"/>
      <c r="B160" s="52"/>
      <c r="C160" s="53"/>
      <c r="D160" s="53"/>
      <c r="E160" s="53"/>
      <c r="F160" s="53"/>
      <c r="G160" s="53"/>
      <c r="H160" s="53"/>
      <c r="I160" s="53"/>
      <c r="J160" s="53"/>
      <c r="K160" s="53"/>
      <c r="L160" s="36"/>
      <c r="M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</row>
  </sheetData>
  <sheetProtection algorithmName="SHA-512" hashValue="2MJoWl40fDkjFbiWi9sIxuV38E2giFxTxqs04emTnB03D4K0HKJ4OXaVT7SxuBYzSmrmQPybsltsjeRAnX35Dg==" saltValue="TqRzAzt0x1+ggql3i4pnaC1hHFuScIE+O3+8bU90vmVS1e2AFMyNILck03efSJ+GPEIa++Jngord3jffdprCoA==" spinCount="100000" sheet="1" objects="1" scenarios="1" formatColumns="0" formatRows="0" autoFilter="0"/>
  <autoFilter ref="C126:K159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AT2" s="14" t="s">
        <v>96</v>
      </c>
    </row>
    <row r="3" spans="1:46" s="1" customFormat="1" ht="6.95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7"/>
      <c r="AT3" s="14" t="s">
        <v>72</v>
      </c>
    </row>
    <row r="4" spans="1:46" s="1" customFormat="1" ht="24.95" customHeight="1">
      <c r="B4" s="17"/>
      <c r="D4" s="108" t="s">
        <v>103</v>
      </c>
      <c r="L4" s="17"/>
      <c r="M4" s="109" t="s">
        <v>9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0" t="s">
        <v>15</v>
      </c>
      <c r="L6" s="17"/>
    </row>
    <row r="7" spans="1:46" s="1" customFormat="1" ht="16.5" customHeight="1">
      <c r="B7" s="17"/>
      <c r="E7" s="264" t="str">
        <f>'Rekapitulácia stavby'!K6</f>
        <v>Fedákov mlyn</v>
      </c>
      <c r="F7" s="265"/>
      <c r="G7" s="265"/>
      <c r="H7" s="265"/>
      <c r="L7" s="17"/>
    </row>
    <row r="8" spans="1:46" s="2" customFormat="1" ht="12" customHeight="1">
      <c r="A8" s="31"/>
      <c r="B8" s="36"/>
      <c r="C8" s="31"/>
      <c r="D8" s="110" t="s">
        <v>104</v>
      </c>
      <c r="E8" s="31"/>
      <c r="F8" s="31"/>
      <c r="G8" s="31"/>
      <c r="H8" s="31"/>
      <c r="I8" s="31"/>
      <c r="J8" s="31"/>
      <c r="K8" s="31"/>
      <c r="L8" s="49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6" t="s">
        <v>1488</v>
      </c>
      <c r="F9" s="267"/>
      <c r="G9" s="267"/>
      <c r="H9" s="267"/>
      <c r="I9" s="31"/>
      <c r="J9" s="31"/>
      <c r="K9" s="31"/>
      <c r="L9" s="49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9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0" t="s">
        <v>17</v>
      </c>
      <c r="E11" s="31"/>
      <c r="F11" s="111" t="s">
        <v>1</v>
      </c>
      <c r="G11" s="31"/>
      <c r="H11" s="31"/>
      <c r="I11" s="110" t="s">
        <v>18</v>
      </c>
      <c r="J11" s="111" t="s">
        <v>1</v>
      </c>
      <c r="K11" s="31"/>
      <c r="L11" s="49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0" t="s">
        <v>19</v>
      </c>
      <c r="E12" s="31"/>
      <c r="F12" s="111" t="s">
        <v>20</v>
      </c>
      <c r="G12" s="31"/>
      <c r="H12" s="31"/>
      <c r="I12" s="110" t="s">
        <v>21</v>
      </c>
      <c r="J12" s="112" t="str">
        <f>'Rekapitulácia stavby'!AN8</f>
        <v>17. 9. 2024</v>
      </c>
      <c r="K12" s="31"/>
      <c r="L12" s="49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9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0" t="s">
        <v>23</v>
      </c>
      <c r="E14" s="31"/>
      <c r="F14" s="31"/>
      <c r="G14" s="31"/>
      <c r="H14" s="31"/>
      <c r="I14" s="110" t="s">
        <v>24</v>
      </c>
      <c r="J14" s="111" t="str">
        <f>IF('Rekapitulácia stavby'!AN10="","",'Rekapitulácia stavby'!AN10)</f>
        <v/>
      </c>
      <c r="K14" s="31"/>
      <c r="L14" s="49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1" t="str">
        <f>IF('Rekapitulácia stavby'!E11="","",'Rekapitulácia stavby'!E11)</f>
        <v xml:space="preserve"> </v>
      </c>
      <c r="F15" s="31"/>
      <c r="G15" s="31"/>
      <c r="H15" s="31"/>
      <c r="I15" s="110" t="s">
        <v>25</v>
      </c>
      <c r="J15" s="111" t="str">
        <f>IF('Rekapitulácia stavby'!AN11="","",'Rekapitulácia stavby'!AN11)</f>
        <v/>
      </c>
      <c r="K15" s="31"/>
      <c r="L15" s="49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9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0" t="s">
        <v>26</v>
      </c>
      <c r="E17" s="31"/>
      <c r="F17" s="31"/>
      <c r="G17" s="31"/>
      <c r="H17" s="31"/>
      <c r="I17" s="110" t="s">
        <v>24</v>
      </c>
      <c r="J17" s="27" t="str">
        <f>'Rekapitulácia stavby'!AN13</f>
        <v>Vyplň údaj</v>
      </c>
      <c r="K17" s="31"/>
      <c r="L17" s="49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8" t="str">
        <f>'Rekapitulácia stavby'!E14</f>
        <v>Vyplň údaj</v>
      </c>
      <c r="F18" s="269"/>
      <c r="G18" s="269"/>
      <c r="H18" s="269"/>
      <c r="I18" s="110" t="s">
        <v>25</v>
      </c>
      <c r="J18" s="27" t="str">
        <f>'Rekapitulácia stavby'!AN14</f>
        <v>Vyplň údaj</v>
      </c>
      <c r="K18" s="31"/>
      <c r="L18" s="49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9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0" t="s">
        <v>28</v>
      </c>
      <c r="E20" s="31"/>
      <c r="F20" s="31"/>
      <c r="G20" s="31"/>
      <c r="H20" s="31"/>
      <c r="I20" s="110" t="s">
        <v>24</v>
      </c>
      <c r="J20" s="111" t="str">
        <f>IF('Rekapitulácia stavby'!AN16="","",'Rekapitulácia stavby'!AN16)</f>
        <v/>
      </c>
      <c r="K20" s="31"/>
      <c r="L20" s="49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1" t="str">
        <f>IF('Rekapitulácia stavby'!E17="","",'Rekapitulácia stavby'!E17)</f>
        <v xml:space="preserve"> </v>
      </c>
      <c r="F21" s="31"/>
      <c r="G21" s="31"/>
      <c r="H21" s="31"/>
      <c r="I21" s="110" t="s">
        <v>25</v>
      </c>
      <c r="J21" s="111" t="str">
        <f>IF('Rekapitulácia stavby'!AN17="","",'Rekapitulácia stavby'!AN17)</f>
        <v/>
      </c>
      <c r="K21" s="31"/>
      <c r="L21" s="49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9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0" t="s">
        <v>30</v>
      </c>
      <c r="E23" s="31"/>
      <c r="F23" s="31"/>
      <c r="G23" s="31"/>
      <c r="H23" s="31"/>
      <c r="I23" s="110" t="s">
        <v>24</v>
      </c>
      <c r="J23" s="111" t="str">
        <f>IF('Rekapitulácia stavby'!AN19="","",'Rekapitulácia stavby'!AN19)</f>
        <v/>
      </c>
      <c r="K23" s="31"/>
      <c r="L23" s="49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1" t="str">
        <f>IF('Rekapitulácia stavby'!E20="","",'Rekapitulácia stavby'!E20)</f>
        <v xml:space="preserve"> </v>
      </c>
      <c r="F24" s="31"/>
      <c r="G24" s="31"/>
      <c r="H24" s="31"/>
      <c r="I24" s="110" t="s">
        <v>25</v>
      </c>
      <c r="J24" s="111" t="str">
        <f>IF('Rekapitulácia stavby'!AN20="","",'Rekapitulácia stavby'!AN20)</f>
        <v/>
      </c>
      <c r="K24" s="31"/>
      <c r="L24" s="49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9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0" t="s">
        <v>31</v>
      </c>
      <c r="E26" s="31"/>
      <c r="F26" s="31"/>
      <c r="G26" s="31"/>
      <c r="H26" s="31"/>
      <c r="I26" s="31"/>
      <c r="J26" s="31"/>
      <c r="K26" s="31"/>
      <c r="L26" s="49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3"/>
      <c r="B27" s="114"/>
      <c r="C27" s="113"/>
      <c r="D27" s="113"/>
      <c r="E27" s="270" t="s">
        <v>1</v>
      </c>
      <c r="F27" s="270"/>
      <c r="G27" s="270"/>
      <c r="H27" s="270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9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6"/>
      <c r="E29" s="116"/>
      <c r="F29" s="116"/>
      <c r="G29" s="116"/>
      <c r="H29" s="116"/>
      <c r="I29" s="116"/>
      <c r="J29" s="116"/>
      <c r="K29" s="116"/>
      <c r="L29" s="49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9" t="s">
        <v>32</v>
      </c>
      <c r="E30" s="31"/>
      <c r="F30" s="31"/>
      <c r="G30" s="31"/>
      <c r="H30" s="31"/>
      <c r="I30" s="31"/>
      <c r="J30" s="120">
        <f>ROUND(J125, 2)</f>
        <v>0</v>
      </c>
      <c r="K30" s="31"/>
      <c r="L30" s="49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6"/>
      <c r="E31" s="116"/>
      <c r="F31" s="116"/>
      <c r="G31" s="116"/>
      <c r="H31" s="116"/>
      <c r="I31" s="116"/>
      <c r="J31" s="116"/>
      <c r="K31" s="116"/>
      <c r="L31" s="49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1" t="s">
        <v>34</v>
      </c>
      <c r="G32" s="31"/>
      <c r="H32" s="31"/>
      <c r="I32" s="121" t="s">
        <v>33</v>
      </c>
      <c r="J32" s="121" t="s">
        <v>35</v>
      </c>
      <c r="K32" s="31"/>
      <c r="L32" s="49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2" t="s">
        <v>36</v>
      </c>
      <c r="E33" s="123" t="s">
        <v>37</v>
      </c>
      <c r="F33" s="124">
        <f>ROUND((SUM(BE125:BE165)),  2)</f>
        <v>0</v>
      </c>
      <c r="G33" s="118"/>
      <c r="H33" s="118"/>
      <c r="I33" s="125">
        <v>0.2</v>
      </c>
      <c r="J33" s="124">
        <f>ROUND(((SUM(BE125:BE165))*I33),  2)</f>
        <v>0</v>
      </c>
      <c r="K33" s="31"/>
      <c r="L33" s="49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23" t="s">
        <v>38</v>
      </c>
      <c r="F34" s="124">
        <f>ROUND((SUM(BF125:BF165)),  2)</f>
        <v>0</v>
      </c>
      <c r="G34" s="118"/>
      <c r="H34" s="118"/>
      <c r="I34" s="125">
        <v>0.2</v>
      </c>
      <c r="J34" s="124">
        <f>ROUND(((SUM(BF125:BF165))*I34),  2)</f>
        <v>0</v>
      </c>
      <c r="K34" s="31"/>
      <c r="L34" s="49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10" t="s">
        <v>39</v>
      </c>
      <c r="F35" s="126">
        <f>ROUND((SUM(BG125:BG165)),  2)</f>
        <v>0</v>
      </c>
      <c r="G35" s="31"/>
      <c r="H35" s="31"/>
      <c r="I35" s="127">
        <v>0.2</v>
      </c>
      <c r="J35" s="126">
        <f>0</f>
        <v>0</v>
      </c>
      <c r="K35" s="31"/>
      <c r="L35" s="49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0" t="s">
        <v>40</v>
      </c>
      <c r="F36" s="126">
        <f>ROUND((SUM(BH125:BH165)),  2)</f>
        <v>0</v>
      </c>
      <c r="G36" s="31"/>
      <c r="H36" s="31"/>
      <c r="I36" s="127">
        <v>0.2</v>
      </c>
      <c r="J36" s="126">
        <f>0</f>
        <v>0</v>
      </c>
      <c r="K36" s="31"/>
      <c r="L36" s="49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3" t="s">
        <v>41</v>
      </c>
      <c r="F37" s="124">
        <f>ROUND((SUM(BI125:BI165)),  2)</f>
        <v>0</v>
      </c>
      <c r="G37" s="118"/>
      <c r="H37" s="118"/>
      <c r="I37" s="125">
        <v>0</v>
      </c>
      <c r="J37" s="124">
        <f>0</f>
        <v>0</v>
      </c>
      <c r="K37" s="31"/>
      <c r="L37" s="49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9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8"/>
      <c r="D39" s="129" t="s">
        <v>42</v>
      </c>
      <c r="E39" s="130"/>
      <c r="F39" s="130"/>
      <c r="G39" s="131" t="s">
        <v>43</v>
      </c>
      <c r="H39" s="132" t="s">
        <v>44</v>
      </c>
      <c r="I39" s="130"/>
      <c r="J39" s="133">
        <f>SUM(J30:J37)</f>
        <v>0</v>
      </c>
      <c r="K39" s="134"/>
      <c r="L39" s="49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9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9"/>
      <c r="D50" s="135" t="s">
        <v>45</v>
      </c>
      <c r="E50" s="136"/>
      <c r="F50" s="136"/>
      <c r="G50" s="135" t="s">
        <v>46</v>
      </c>
      <c r="H50" s="136"/>
      <c r="I50" s="136"/>
      <c r="J50" s="136"/>
      <c r="K50" s="136"/>
      <c r="L50" s="4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7" t="s">
        <v>47</v>
      </c>
      <c r="E61" s="138"/>
      <c r="F61" s="139" t="s">
        <v>48</v>
      </c>
      <c r="G61" s="137" t="s">
        <v>47</v>
      </c>
      <c r="H61" s="138"/>
      <c r="I61" s="138"/>
      <c r="J61" s="140" t="s">
        <v>48</v>
      </c>
      <c r="K61" s="138"/>
      <c r="L61" s="49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35" t="s">
        <v>49</v>
      </c>
      <c r="E65" s="141"/>
      <c r="F65" s="141"/>
      <c r="G65" s="135" t="s">
        <v>50</v>
      </c>
      <c r="H65" s="141"/>
      <c r="I65" s="141"/>
      <c r="J65" s="141"/>
      <c r="K65" s="141"/>
      <c r="L65" s="49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7" t="s">
        <v>47</v>
      </c>
      <c r="E76" s="138"/>
      <c r="F76" s="139" t="s">
        <v>48</v>
      </c>
      <c r="G76" s="137" t="s">
        <v>47</v>
      </c>
      <c r="H76" s="138"/>
      <c r="I76" s="138"/>
      <c r="J76" s="140" t="s">
        <v>48</v>
      </c>
      <c r="K76" s="138"/>
      <c r="L76" s="49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2"/>
      <c r="C77" s="143"/>
      <c r="D77" s="143"/>
      <c r="E77" s="143"/>
      <c r="F77" s="143"/>
      <c r="G77" s="143"/>
      <c r="H77" s="143"/>
      <c r="I77" s="143"/>
      <c r="J77" s="143"/>
      <c r="K77" s="143"/>
      <c r="L77" s="49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hidden="1" customHeight="1">
      <c r="A81" s="31"/>
      <c r="B81" s="144"/>
      <c r="C81" s="145"/>
      <c r="D81" s="145"/>
      <c r="E81" s="145"/>
      <c r="F81" s="145"/>
      <c r="G81" s="145"/>
      <c r="H81" s="145"/>
      <c r="I81" s="145"/>
      <c r="J81" s="145"/>
      <c r="K81" s="145"/>
      <c r="L81" s="49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106</v>
      </c>
      <c r="D82" s="33"/>
      <c r="E82" s="33"/>
      <c r="F82" s="33"/>
      <c r="G82" s="33"/>
      <c r="H82" s="33"/>
      <c r="I82" s="33"/>
      <c r="J82" s="33"/>
      <c r="K82" s="33"/>
      <c r="L82" s="49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9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49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71" t="str">
        <f>E7</f>
        <v>Fedákov mlyn</v>
      </c>
      <c r="F85" s="272"/>
      <c r="G85" s="272"/>
      <c r="H85" s="272"/>
      <c r="I85" s="33"/>
      <c r="J85" s="33"/>
      <c r="K85" s="33"/>
      <c r="L85" s="49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104</v>
      </c>
      <c r="D86" s="33"/>
      <c r="E86" s="33"/>
      <c r="F86" s="33"/>
      <c r="G86" s="33"/>
      <c r="H86" s="33"/>
      <c r="I86" s="33"/>
      <c r="J86" s="33"/>
      <c r="K86" s="33"/>
      <c r="L86" s="49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23" t="str">
        <f>E9</f>
        <v>06 - Kanalizačna prípojka</v>
      </c>
      <c r="F87" s="273"/>
      <c r="G87" s="273"/>
      <c r="H87" s="273"/>
      <c r="I87" s="33"/>
      <c r="J87" s="33"/>
      <c r="K87" s="33"/>
      <c r="L87" s="49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9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19</v>
      </c>
      <c r="D89" s="33"/>
      <c r="E89" s="33"/>
      <c r="F89" s="24" t="str">
        <f>F12</f>
        <v xml:space="preserve"> </v>
      </c>
      <c r="G89" s="33"/>
      <c r="H89" s="33"/>
      <c r="I89" s="26" t="s">
        <v>21</v>
      </c>
      <c r="J89" s="64" t="str">
        <f>IF(J12="","",J12)</f>
        <v>17. 9. 2024</v>
      </c>
      <c r="K89" s="33"/>
      <c r="L89" s="49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9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hidden="1" customHeight="1">
      <c r="A91" s="31"/>
      <c r="B91" s="32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28</v>
      </c>
      <c r="J91" s="29" t="str">
        <f>E21</f>
        <v xml:space="preserve"> </v>
      </c>
      <c r="K91" s="33"/>
      <c r="L91" s="49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hidden="1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30</v>
      </c>
      <c r="J92" s="29" t="str">
        <f>E24</f>
        <v xml:space="preserve"> </v>
      </c>
      <c r="K92" s="33"/>
      <c r="L92" s="49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9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6" t="s">
        <v>107</v>
      </c>
      <c r="D94" s="147"/>
      <c r="E94" s="147"/>
      <c r="F94" s="147"/>
      <c r="G94" s="147"/>
      <c r="H94" s="147"/>
      <c r="I94" s="147"/>
      <c r="J94" s="148" t="s">
        <v>108</v>
      </c>
      <c r="K94" s="147"/>
      <c r="L94" s="49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9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hidden="1" customHeight="1">
      <c r="A96" s="31"/>
      <c r="B96" s="32"/>
      <c r="C96" s="149" t="s">
        <v>109</v>
      </c>
      <c r="D96" s="33"/>
      <c r="E96" s="33"/>
      <c r="F96" s="33"/>
      <c r="G96" s="33"/>
      <c r="H96" s="33"/>
      <c r="I96" s="33"/>
      <c r="J96" s="82">
        <f>J125</f>
        <v>0</v>
      </c>
      <c r="K96" s="33"/>
      <c r="L96" s="49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110</v>
      </c>
    </row>
    <row r="97" spans="1:31" s="9" customFormat="1" ht="24.95" hidden="1" customHeight="1">
      <c r="B97" s="150"/>
      <c r="C97" s="151"/>
      <c r="D97" s="152" t="s">
        <v>111</v>
      </c>
      <c r="E97" s="153"/>
      <c r="F97" s="153"/>
      <c r="G97" s="153"/>
      <c r="H97" s="153"/>
      <c r="I97" s="153"/>
      <c r="J97" s="154">
        <f>J126</f>
        <v>0</v>
      </c>
      <c r="K97" s="151"/>
      <c r="L97" s="155"/>
    </row>
    <row r="98" spans="1:31" s="10" customFormat="1" ht="19.899999999999999" hidden="1" customHeight="1">
      <c r="B98" s="156"/>
      <c r="C98" s="157"/>
      <c r="D98" s="158" t="s">
        <v>112</v>
      </c>
      <c r="E98" s="159"/>
      <c r="F98" s="159"/>
      <c r="G98" s="159"/>
      <c r="H98" s="159"/>
      <c r="I98" s="159"/>
      <c r="J98" s="160">
        <f>J127</f>
        <v>0</v>
      </c>
      <c r="K98" s="157"/>
      <c r="L98" s="161"/>
    </row>
    <row r="99" spans="1:31" s="10" customFormat="1" ht="19.899999999999999" hidden="1" customHeight="1">
      <c r="B99" s="156"/>
      <c r="C99" s="157"/>
      <c r="D99" s="158" t="s">
        <v>115</v>
      </c>
      <c r="E99" s="159"/>
      <c r="F99" s="159"/>
      <c r="G99" s="159"/>
      <c r="H99" s="159"/>
      <c r="I99" s="159"/>
      <c r="J99" s="160">
        <f>J138</f>
        <v>0</v>
      </c>
      <c r="K99" s="157"/>
      <c r="L99" s="161"/>
    </row>
    <row r="100" spans="1:31" s="10" customFormat="1" ht="19.899999999999999" hidden="1" customHeight="1">
      <c r="B100" s="156"/>
      <c r="C100" s="157"/>
      <c r="D100" s="158" t="s">
        <v>1436</v>
      </c>
      <c r="E100" s="159"/>
      <c r="F100" s="159"/>
      <c r="G100" s="159"/>
      <c r="H100" s="159"/>
      <c r="I100" s="159"/>
      <c r="J100" s="160">
        <f>J141</f>
        <v>0</v>
      </c>
      <c r="K100" s="157"/>
      <c r="L100" s="161"/>
    </row>
    <row r="101" spans="1:31" s="10" customFormat="1" ht="19.899999999999999" hidden="1" customHeight="1">
      <c r="B101" s="156"/>
      <c r="C101" s="157"/>
      <c r="D101" s="158" t="s">
        <v>1437</v>
      </c>
      <c r="E101" s="159"/>
      <c r="F101" s="159"/>
      <c r="G101" s="159"/>
      <c r="H101" s="159"/>
      <c r="I101" s="159"/>
      <c r="J101" s="160">
        <f>J156</f>
        <v>0</v>
      </c>
      <c r="K101" s="157"/>
      <c r="L101" s="161"/>
    </row>
    <row r="102" spans="1:31" s="9" customFormat="1" ht="24.95" hidden="1" customHeight="1">
      <c r="B102" s="150"/>
      <c r="C102" s="151"/>
      <c r="D102" s="152" t="s">
        <v>134</v>
      </c>
      <c r="E102" s="153"/>
      <c r="F102" s="153"/>
      <c r="G102" s="153"/>
      <c r="H102" s="153"/>
      <c r="I102" s="153"/>
      <c r="J102" s="154">
        <f>J158</f>
        <v>0</v>
      </c>
      <c r="K102" s="151"/>
      <c r="L102" s="155"/>
    </row>
    <row r="103" spans="1:31" s="9" customFormat="1" ht="24.95" hidden="1" customHeight="1">
      <c r="B103" s="150"/>
      <c r="C103" s="151"/>
      <c r="D103" s="152" t="s">
        <v>1438</v>
      </c>
      <c r="E103" s="153"/>
      <c r="F103" s="153"/>
      <c r="G103" s="153"/>
      <c r="H103" s="153"/>
      <c r="I103" s="153"/>
      <c r="J103" s="154">
        <f>J160</f>
        <v>0</v>
      </c>
      <c r="K103" s="151"/>
      <c r="L103" s="155"/>
    </row>
    <row r="104" spans="1:31" s="10" customFormat="1" ht="19.899999999999999" hidden="1" customHeight="1">
      <c r="B104" s="156"/>
      <c r="C104" s="157"/>
      <c r="D104" s="158" t="s">
        <v>1439</v>
      </c>
      <c r="E104" s="159"/>
      <c r="F104" s="159"/>
      <c r="G104" s="159"/>
      <c r="H104" s="159"/>
      <c r="I104" s="159"/>
      <c r="J104" s="160">
        <f>J161</f>
        <v>0</v>
      </c>
      <c r="K104" s="157"/>
      <c r="L104" s="161"/>
    </row>
    <row r="105" spans="1:31" s="10" customFormat="1" ht="19.899999999999999" hidden="1" customHeight="1">
      <c r="B105" s="156"/>
      <c r="C105" s="157"/>
      <c r="D105" s="158" t="s">
        <v>1440</v>
      </c>
      <c r="E105" s="159"/>
      <c r="F105" s="159"/>
      <c r="G105" s="159"/>
      <c r="H105" s="159"/>
      <c r="I105" s="159"/>
      <c r="J105" s="160">
        <f>J163</f>
        <v>0</v>
      </c>
      <c r="K105" s="157"/>
      <c r="L105" s="161"/>
    </row>
    <row r="106" spans="1:31" s="2" customFormat="1" ht="21.75" hidden="1" customHeight="1">
      <c r="A106" s="31"/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49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6.95" hidden="1" customHeight="1">
      <c r="A107" s="31"/>
      <c r="B107" s="52"/>
      <c r="C107" s="53"/>
      <c r="D107" s="53"/>
      <c r="E107" s="53"/>
      <c r="F107" s="53"/>
      <c r="G107" s="53"/>
      <c r="H107" s="53"/>
      <c r="I107" s="53"/>
      <c r="J107" s="53"/>
      <c r="K107" s="53"/>
      <c r="L107" s="49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ht="11.25" hidden="1"/>
    <row r="109" spans="1:31" ht="11.25" hidden="1"/>
    <row r="110" spans="1:31" ht="11.25" hidden="1"/>
    <row r="111" spans="1:31" s="2" customFormat="1" ht="6.95" customHeight="1">
      <c r="A111" s="31"/>
      <c r="B111" s="54"/>
      <c r="C111" s="55"/>
      <c r="D111" s="55"/>
      <c r="E111" s="55"/>
      <c r="F111" s="55"/>
      <c r="G111" s="55"/>
      <c r="H111" s="55"/>
      <c r="I111" s="55"/>
      <c r="J111" s="55"/>
      <c r="K111" s="55"/>
      <c r="L111" s="49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24.95" customHeight="1">
      <c r="A112" s="31"/>
      <c r="B112" s="32"/>
      <c r="C112" s="20" t="s">
        <v>136</v>
      </c>
      <c r="D112" s="33"/>
      <c r="E112" s="33"/>
      <c r="F112" s="33"/>
      <c r="G112" s="33"/>
      <c r="H112" s="33"/>
      <c r="I112" s="33"/>
      <c r="J112" s="33"/>
      <c r="K112" s="33"/>
      <c r="L112" s="49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49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15</v>
      </c>
      <c r="D114" s="33"/>
      <c r="E114" s="33"/>
      <c r="F114" s="33"/>
      <c r="G114" s="33"/>
      <c r="H114" s="33"/>
      <c r="I114" s="33"/>
      <c r="J114" s="33"/>
      <c r="K114" s="33"/>
      <c r="L114" s="49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6.5" customHeight="1">
      <c r="A115" s="31"/>
      <c r="B115" s="32"/>
      <c r="C115" s="33"/>
      <c r="D115" s="33"/>
      <c r="E115" s="271" t="str">
        <f>E7</f>
        <v>Fedákov mlyn</v>
      </c>
      <c r="F115" s="272"/>
      <c r="G115" s="272"/>
      <c r="H115" s="272"/>
      <c r="I115" s="33"/>
      <c r="J115" s="33"/>
      <c r="K115" s="33"/>
      <c r="L115" s="49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6" t="s">
        <v>104</v>
      </c>
      <c r="D116" s="33"/>
      <c r="E116" s="33"/>
      <c r="F116" s="33"/>
      <c r="G116" s="33"/>
      <c r="H116" s="33"/>
      <c r="I116" s="33"/>
      <c r="J116" s="33"/>
      <c r="K116" s="33"/>
      <c r="L116" s="49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6.5" customHeight="1">
      <c r="A117" s="31"/>
      <c r="B117" s="32"/>
      <c r="C117" s="33"/>
      <c r="D117" s="33"/>
      <c r="E117" s="223" t="str">
        <f>E9</f>
        <v>06 - Kanalizačna prípojka</v>
      </c>
      <c r="F117" s="273"/>
      <c r="G117" s="273"/>
      <c r="H117" s="273"/>
      <c r="I117" s="33"/>
      <c r="J117" s="33"/>
      <c r="K117" s="33"/>
      <c r="L117" s="49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5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49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2" customHeight="1">
      <c r="A119" s="31"/>
      <c r="B119" s="32"/>
      <c r="C119" s="26" t="s">
        <v>19</v>
      </c>
      <c r="D119" s="33"/>
      <c r="E119" s="33"/>
      <c r="F119" s="24" t="str">
        <f>F12</f>
        <v xml:space="preserve"> </v>
      </c>
      <c r="G119" s="33"/>
      <c r="H119" s="33"/>
      <c r="I119" s="26" t="s">
        <v>21</v>
      </c>
      <c r="J119" s="64" t="str">
        <f>IF(J12="","",J12)</f>
        <v>17. 9. 2024</v>
      </c>
      <c r="K119" s="33"/>
      <c r="L119" s="49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6.9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49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5.2" customHeight="1">
      <c r="A121" s="31"/>
      <c r="B121" s="32"/>
      <c r="C121" s="26" t="s">
        <v>23</v>
      </c>
      <c r="D121" s="33"/>
      <c r="E121" s="33"/>
      <c r="F121" s="24" t="str">
        <f>E15</f>
        <v xml:space="preserve"> </v>
      </c>
      <c r="G121" s="33"/>
      <c r="H121" s="33"/>
      <c r="I121" s="26" t="s">
        <v>28</v>
      </c>
      <c r="J121" s="29" t="str">
        <f>E21</f>
        <v xml:space="preserve"> </v>
      </c>
      <c r="K121" s="33"/>
      <c r="L121" s="49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15.2" customHeight="1">
      <c r="A122" s="31"/>
      <c r="B122" s="32"/>
      <c r="C122" s="26" t="s">
        <v>26</v>
      </c>
      <c r="D122" s="33"/>
      <c r="E122" s="33"/>
      <c r="F122" s="24" t="str">
        <f>IF(E18="","",E18)</f>
        <v>Vyplň údaj</v>
      </c>
      <c r="G122" s="33"/>
      <c r="H122" s="33"/>
      <c r="I122" s="26" t="s">
        <v>30</v>
      </c>
      <c r="J122" s="29" t="str">
        <f>E24</f>
        <v xml:space="preserve"> </v>
      </c>
      <c r="K122" s="33"/>
      <c r="L122" s="49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10.35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49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11" customFormat="1" ht="29.25" customHeight="1">
      <c r="A124" s="162"/>
      <c r="B124" s="163"/>
      <c r="C124" s="164" t="s">
        <v>137</v>
      </c>
      <c r="D124" s="165" t="s">
        <v>57</v>
      </c>
      <c r="E124" s="165" t="s">
        <v>53</v>
      </c>
      <c r="F124" s="165" t="s">
        <v>54</v>
      </c>
      <c r="G124" s="165" t="s">
        <v>138</v>
      </c>
      <c r="H124" s="165" t="s">
        <v>139</v>
      </c>
      <c r="I124" s="165" t="s">
        <v>140</v>
      </c>
      <c r="J124" s="166" t="s">
        <v>108</v>
      </c>
      <c r="K124" s="167" t="s">
        <v>141</v>
      </c>
      <c r="L124" s="168"/>
      <c r="M124" s="73" t="s">
        <v>1</v>
      </c>
      <c r="N124" s="74" t="s">
        <v>36</v>
      </c>
      <c r="O124" s="74" t="s">
        <v>142</v>
      </c>
      <c r="P124" s="74" t="s">
        <v>143</v>
      </c>
      <c r="Q124" s="74" t="s">
        <v>144</v>
      </c>
      <c r="R124" s="74" t="s">
        <v>145</v>
      </c>
      <c r="S124" s="74" t="s">
        <v>146</v>
      </c>
      <c r="T124" s="75" t="s">
        <v>147</v>
      </c>
      <c r="U124" s="162"/>
      <c r="V124" s="162"/>
      <c r="W124" s="162"/>
      <c r="X124" s="162"/>
      <c r="Y124" s="162"/>
      <c r="Z124" s="162"/>
      <c r="AA124" s="162"/>
      <c r="AB124" s="162"/>
      <c r="AC124" s="162"/>
      <c r="AD124" s="162"/>
      <c r="AE124" s="162"/>
    </row>
    <row r="125" spans="1:65" s="2" customFormat="1" ht="22.9" customHeight="1">
      <c r="A125" s="31"/>
      <c r="B125" s="32"/>
      <c r="C125" s="80" t="s">
        <v>109</v>
      </c>
      <c r="D125" s="33"/>
      <c r="E125" s="33"/>
      <c r="F125" s="33"/>
      <c r="G125" s="33"/>
      <c r="H125" s="33"/>
      <c r="I125" s="33"/>
      <c r="J125" s="169">
        <f>BK125</f>
        <v>0</v>
      </c>
      <c r="K125" s="33"/>
      <c r="L125" s="36"/>
      <c r="M125" s="76"/>
      <c r="N125" s="170"/>
      <c r="O125" s="77"/>
      <c r="P125" s="171">
        <f>P126+P158+P160</f>
        <v>0</v>
      </c>
      <c r="Q125" s="77"/>
      <c r="R125" s="171">
        <f>R126+R158+R160</f>
        <v>2.7838780000000001</v>
      </c>
      <c r="S125" s="77"/>
      <c r="T125" s="172">
        <f>T126+T158+T160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T125" s="14" t="s">
        <v>71</v>
      </c>
      <c r="AU125" s="14" t="s">
        <v>110</v>
      </c>
      <c r="BK125" s="173">
        <f>BK126+BK158+BK160</f>
        <v>0</v>
      </c>
    </row>
    <row r="126" spans="1:65" s="12" customFormat="1" ht="25.9" customHeight="1">
      <c r="B126" s="174"/>
      <c r="C126" s="175"/>
      <c r="D126" s="176" t="s">
        <v>71</v>
      </c>
      <c r="E126" s="177" t="s">
        <v>148</v>
      </c>
      <c r="F126" s="177" t="s">
        <v>149</v>
      </c>
      <c r="G126" s="175"/>
      <c r="H126" s="175"/>
      <c r="I126" s="178"/>
      <c r="J126" s="179">
        <f>BK126</f>
        <v>0</v>
      </c>
      <c r="K126" s="175"/>
      <c r="L126" s="180"/>
      <c r="M126" s="181"/>
      <c r="N126" s="182"/>
      <c r="O126" s="182"/>
      <c r="P126" s="183">
        <f>P127+P138+P141+P156</f>
        <v>0</v>
      </c>
      <c r="Q126" s="182"/>
      <c r="R126" s="183">
        <f>R127+R138+R141+R156</f>
        <v>2.7834780000000001</v>
      </c>
      <c r="S126" s="182"/>
      <c r="T126" s="184">
        <f>T127+T138+T141+T156</f>
        <v>0</v>
      </c>
      <c r="AR126" s="185" t="s">
        <v>80</v>
      </c>
      <c r="AT126" s="186" t="s">
        <v>71</v>
      </c>
      <c r="AU126" s="186" t="s">
        <v>72</v>
      </c>
      <c r="AY126" s="185" t="s">
        <v>150</v>
      </c>
      <c r="BK126" s="187">
        <f>BK127+BK138+BK141+BK156</f>
        <v>0</v>
      </c>
    </row>
    <row r="127" spans="1:65" s="12" customFormat="1" ht="22.9" customHeight="1">
      <c r="B127" s="174"/>
      <c r="C127" s="175"/>
      <c r="D127" s="176" t="s">
        <v>71</v>
      </c>
      <c r="E127" s="188" t="s">
        <v>80</v>
      </c>
      <c r="F127" s="188" t="s">
        <v>151</v>
      </c>
      <c r="G127" s="175"/>
      <c r="H127" s="175"/>
      <c r="I127" s="178"/>
      <c r="J127" s="189">
        <f>BK127</f>
        <v>0</v>
      </c>
      <c r="K127" s="175"/>
      <c r="L127" s="180"/>
      <c r="M127" s="181"/>
      <c r="N127" s="182"/>
      <c r="O127" s="182"/>
      <c r="P127" s="183">
        <f>SUM(P128:P137)</f>
        <v>0</v>
      </c>
      <c r="Q127" s="182"/>
      <c r="R127" s="183">
        <f>SUM(R128:R137)</f>
        <v>0.90700000000000003</v>
      </c>
      <c r="S127" s="182"/>
      <c r="T127" s="184">
        <f>SUM(T128:T137)</f>
        <v>0</v>
      </c>
      <c r="AR127" s="185" t="s">
        <v>80</v>
      </c>
      <c r="AT127" s="186" t="s">
        <v>71</v>
      </c>
      <c r="AU127" s="186" t="s">
        <v>80</v>
      </c>
      <c r="AY127" s="185" t="s">
        <v>150</v>
      </c>
      <c r="BK127" s="187">
        <f>SUM(BK128:BK137)</f>
        <v>0</v>
      </c>
    </row>
    <row r="128" spans="1:65" s="2" customFormat="1" ht="21.75" customHeight="1">
      <c r="A128" s="31"/>
      <c r="B128" s="32"/>
      <c r="C128" s="190" t="s">
        <v>80</v>
      </c>
      <c r="D128" s="190" t="s">
        <v>152</v>
      </c>
      <c r="E128" s="191" t="s">
        <v>1489</v>
      </c>
      <c r="F128" s="192" t="s">
        <v>1490</v>
      </c>
      <c r="G128" s="193" t="s">
        <v>155</v>
      </c>
      <c r="H128" s="194">
        <v>2</v>
      </c>
      <c r="I128" s="195"/>
      <c r="J128" s="196">
        <f t="shared" ref="J128:J137" si="0">ROUND(I128*H128,2)</f>
        <v>0</v>
      </c>
      <c r="K128" s="197"/>
      <c r="L128" s="36"/>
      <c r="M128" s="198" t="s">
        <v>1</v>
      </c>
      <c r="N128" s="199" t="s">
        <v>38</v>
      </c>
      <c r="O128" s="69"/>
      <c r="P128" s="200">
        <f t="shared" ref="P128:P137" si="1">O128*H128</f>
        <v>0</v>
      </c>
      <c r="Q128" s="200">
        <v>0</v>
      </c>
      <c r="R128" s="200">
        <f t="shared" ref="R128:R137" si="2">Q128*H128</f>
        <v>0</v>
      </c>
      <c r="S128" s="200">
        <v>0</v>
      </c>
      <c r="T128" s="201">
        <f t="shared" ref="T128:T137" si="3"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02" t="s">
        <v>156</v>
      </c>
      <c r="AT128" s="202" t="s">
        <v>152</v>
      </c>
      <c r="AU128" s="202" t="s">
        <v>157</v>
      </c>
      <c r="AY128" s="14" t="s">
        <v>150</v>
      </c>
      <c r="BE128" s="203">
        <f t="shared" ref="BE128:BE137" si="4">IF(N128="základná",J128,0)</f>
        <v>0</v>
      </c>
      <c r="BF128" s="203">
        <f t="shared" ref="BF128:BF137" si="5">IF(N128="znížená",J128,0)</f>
        <v>0</v>
      </c>
      <c r="BG128" s="203">
        <f t="shared" ref="BG128:BG137" si="6">IF(N128="zákl. prenesená",J128,0)</f>
        <v>0</v>
      </c>
      <c r="BH128" s="203">
        <f t="shared" ref="BH128:BH137" si="7">IF(N128="zníž. prenesená",J128,0)</f>
        <v>0</v>
      </c>
      <c r="BI128" s="203">
        <f t="shared" ref="BI128:BI137" si="8">IF(N128="nulová",J128,0)</f>
        <v>0</v>
      </c>
      <c r="BJ128" s="14" t="s">
        <v>157</v>
      </c>
      <c r="BK128" s="203">
        <f t="shared" ref="BK128:BK137" si="9">ROUND(I128*H128,2)</f>
        <v>0</v>
      </c>
      <c r="BL128" s="14" t="s">
        <v>156</v>
      </c>
      <c r="BM128" s="202" t="s">
        <v>157</v>
      </c>
    </row>
    <row r="129" spans="1:65" s="2" customFormat="1" ht="24.2" customHeight="1">
      <c r="A129" s="31"/>
      <c r="B129" s="32"/>
      <c r="C129" s="190" t="s">
        <v>157</v>
      </c>
      <c r="D129" s="190" t="s">
        <v>152</v>
      </c>
      <c r="E129" s="191" t="s">
        <v>1491</v>
      </c>
      <c r="F129" s="192" t="s">
        <v>1492</v>
      </c>
      <c r="G129" s="193" t="s">
        <v>155</v>
      </c>
      <c r="H129" s="194">
        <v>2</v>
      </c>
      <c r="I129" s="195"/>
      <c r="J129" s="196">
        <f t="shared" si="0"/>
        <v>0</v>
      </c>
      <c r="K129" s="197"/>
      <c r="L129" s="36"/>
      <c r="M129" s="198" t="s">
        <v>1</v>
      </c>
      <c r="N129" s="199" t="s">
        <v>38</v>
      </c>
      <c r="O129" s="69"/>
      <c r="P129" s="200">
        <f t="shared" si="1"/>
        <v>0</v>
      </c>
      <c r="Q129" s="200">
        <v>0</v>
      </c>
      <c r="R129" s="200">
        <f t="shared" si="2"/>
        <v>0</v>
      </c>
      <c r="S129" s="200">
        <v>0</v>
      </c>
      <c r="T129" s="201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02" t="s">
        <v>156</v>
      </c>
      <c r="AT129" s="202" t="s">
        <v>152</v>
      </c>
      <c r="AU129" s="202" t="s">
        <v>157</v>
      </c>
      <c r="AY129" s="14" t="s">
        <v>150</v>
      </c>
      <c r="BE129" s="203">
        <f t="shared" si="4"/>
        <v>0</v>
      </c>
      <c r="BF129" s="203">
        <f t="shared" si="5"/>
        <v>0</v>
      </c>
      <c r="BG129" s="203">
        <f t="shared" si="6"/>
        <v>0</v>
      </c>
      <c r="BH129" s="203">
        <f t="shared" si="7"/>
        <v>0</v>
      </c>
      <c r="BI129" s="203">
        <f t="shared" si="8"/>
        <v>0</v>
      </c>
      <c r="BJ129" s="14" t="s">
        <v>157</v>
      </c>
      <c r="BK129" s="203">
        <f t="shared" si="9"/>
        <v>0</v>
      </c>
      <c r="BL129" s="14" t="s">
        <v>156</v>
      </c>
      <c r="BM129" s="202" t="s">
        <v>156</v>
      </c>
    </row>
    <row r="130" spans="1:65" s="2" customFormat="1" ht="16.5" customHeight="1">
      <c r="A130" s="31"/>
      <c r="B130" s="32"/>
      <c r="C130" s="190" t="s">
        <v>160</v>
      </c>
      <c r="D130" s="190" t="s">
        <v>152</v>
      </c>
      <c r="E130" s="191" t="s">
        <v>1441</v>
      </c>
      <c r="F130" s="192" t="s">
        <v>1442</v>
      </c>
      <c r="G130" s="193" t="s">
        <v>155</v>
      </c>
      <c r="H130" s="194">
        <v>3.84</v>
      </c>
      <c r="I130" s="195"/>
      <c r="J130" s="196">
        <f t="shared" si="0"/>
        <v>0</v>
      </c>
      <c r="K130" s="197"/>
      <c r="L130" s="36"/>
      <c r="M130" s="198" t="s">
        <v>1</v>
      </c>
      <c r="N130" s="199" t="s">
        <v>38</v>
      </c>
      <c r="O130" s="69"/>
      <c r="P130" s="200">
        <f t="shared" si="1"/>
        <v>0</v>
      </c>
      <c r="Q130" s="200">
        <v>0</v>
      </c>
      <c r="R130" s="200">
        <f t="shared" si="2"/>
        <v>0</v>
      </c>
      <c r="S130" s="200">
        <v>0</v>
      </c>
      <c r="T130" s="201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02" t="s">
        <v>156</v>
      </c>
      <c r="AT130" s="202" t="s">
        <v>152</v>
      </c>
      <c r="AU130" s="202" t="s">
        <v>157</v>
      </c>
      <c r="AY130" s="14" t="s">
        <v>150</v>
      </c>
      <c r="BE130" s="203">
        <f t="shared" si="4"/>
        <v>0</v>
      </c>
      <c r="BF130" s="203">
        <f t="shared" si="5"/>
        <v>0</v>
      </c>
      <c r="BG130" s="203">
        <f t="shared" si="6"/>
        <v>0</v>
      </c>
      <c r="BH130" s="203">
        <f t="shared" si="7"/>
        <v>0</v>
      </c>
      <c r="BI130" s="203">
        <f t="shared" si="8"/>
        <v>0</v>
      </c>
      <c r="BJ130" s="14" t="s">
        <v>157</v>
      </c>
      <c r="BK130" s="203">
        <f t="shared" si="9"/>
        <v>0</v>
      </c>
      <c r="BL130" s="14" t="s">
        <v>156</v>
      </c>
      <c r="BM130" s="202" t="s">
        <v>163</v>
      </c>
    </row>
    <row r="131" spans="1:65" s="2" customFormat="1" ht="37.9" customHeight="1">
      <c r="A131" s="31"/>
      <c r="B131" s="32"/>
      <c r="C131" s="190" t="s">
        <v>156</v>
      </c>
      <c r="D131" s="190" t="s">
        <v>152</v>
      </c>
      <c r="E131" s="191" t="s">
        <v>1443</v>
      </c>
      <c r="F131" s="192" t="s">
        <v>1444</v>
      </c>
      <c r="G131" s="193" t="s">
        <v>155</v>
      </c>
      <c r="H131" s="194">
        <v>3.84</v>
      </c>
      <c r="I131" s="195"/>
      <c r="J131" s="196">
        <f t="shared" si="0"/>
        <v>0</v>
      </c>
      <c r="K131" s="197"/>
      <c r="L131" s="36"/>
      <c r="M131" s="198" t="s">
        <v>1</v>
      </c>
      <c r="N131" s="199" t="s">
        <v>38</v>
      </c>
      <c r="O131" s="69"/>
      <c r="P131" s="200">
        <f t="shared" si="1"/>
        <v>0</v>
      </c>
      <c r="Q131" s="200">
        <v>0</v>
      </c>
      <c r="R131" s="200">
        <f t="shared" si="2"/>
        <v>0</v>
      </c>
      <c r="S131" s="200">
        <v>0</v>
      </c>
      <c r="T131" s="201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2" t="s">
        <v>156</v>
      </c>
      <c r="AT131" s="202" t="s">
        <v>152</v>
      </c>
      <c r="AU131" s="202" t="s">
        <v>157</v>
      </c>
      <c r="AY131" s="14" t="s">
        <v>150</v>
      </c>
      <c r="BE131" s="203">
        <f t="shared" si="4"/>
        <v>0</v>
      </c>
      <c r="BF131" s="203">
        <f t="shared" si="5"/>
        <v>0</v>
      </c>
      <c r="BG131" s="203">
        <f t="shared" si="6"/>
        <v>0</v>
      </c>
      <c r="BH131" s="203">
        <f t="shared" si="7"/>
        <v>0</v>
      </c>
      <c r="BI131" s="203">
        <f t="shared" si="8"/>
        <v>0</v>
      </c>
      <c r="BJ131" s="14" t="s">
        <v>157</v>
      </c>
      <c r="BK131" s="203">
        <f t="shared" si="9"/>
        <v>0</v>
      </c>
      <c r="BL131" s="14" t="s">
        <v>156</v>
      </c>
      <c r="BM131" s="202" t="s">
        <v>166</v>
      </c>
    </row>
    <row r="132" spans="1:65" s="2" customFormat="1" ht="33" customHeight="1">
      <c r="A132" s="31"/>
      <c r="B132" s="32"/>
      <c r="C132" s="190" t="s">
        <v>167</v>
      </c>
      <c r="D132" s="190" t="s">
        <v>152</v>
      </c>
      <c r="E132" s="191" t="s">
        <v>1445</v>
      </c>
      <c r="F132" s="192" t="s">
        <v>1446</v>
      </c>
      <c r="G132" s="193" t="s">
        <v>155</v>
      </c>
      <c r="H132" s="194">
        <v>3.28</v>
      </c>
      <c r="I132" s="195"/>
      <c r="J132" s="196">
        <f t="shared" si="0"/>
        <v>0</v>
      </c>
      <c r="K132" s="197"/>
      <c r="L132" s="36"/>
      <c r="M132" s="198" t="s">
        <v>1</v>
      </c>
      <c r="N132" s="199" t="s">
        <v>38</v>
      </c>
      <c r="O132" s="69"/>
      <c r="P132" s="200">
        <f t="shared" si="1"/>
        <v>0</v>
      </c>
      <c r="Q132" s="200">
        <v>0</v>
      </c>
      <c r="R132" s="200">
        <f t="shared" si="2"/>
        <v>0</v>
      </c>
      <c r="S132" s="200">
        <v>0</v>
      </c>
      <c r="T132" s="201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2" t="s">
        <v>156</v>
      </c>
      <c r="AT132" s="202" t="s">
        <v>152</v>
      </c>
      <c r="AU132" s="202" t="s">
        <v>157</v>
      </c>
      <c r="AY132" s="14" t="s">
        <v>150</v>
      </c>
      <c r="BE132" s="203">
        <f t="shared" si="4"/>
        <v>0</v>
      </c>
      <c r="BF132" s="203">
        <f t="shared" si="5"/>
        <v>0</v>
      </c>
      <c r="BG132" s="203">
        <f t="shared" si="6"/>
        <v>0</v>
      </c>
      <c r="BH132" s="203">
        <f t="shared" si="7"/>
        <v>0</v>
      </c>
      <c r="BI132" s="203">
        <f t="shared" si="8"/>
        <v>0</v>
      </c>
      <c r="BJ132" s="14" t="s">
        <v>157</v>
      </c>
      <c r="BK132" s="203">
        <f t="shared" si="9"/>
        <v>0</v>
      </c>
      <c r="BL132" s="14" t="s">
        <v>156</v>
      </c>
      <c r="BM132" s="202" t="s">
        <v>170</v>
      </c>
    </row>
    <row r="133" spans="1:65" s="2" customFormat="1" ht="24.2" customHeight="1">
      <c r="A133" s="31"/>
      <c r="B133" s="32"/>
      <c r="C133" s="190" t="s">
        <v>163</v>
      </c>
      <c r="D133" s="190" t="s">
        <v>152</v>
      </c>
      <c r="E133" s="191" t="s">
        <v>1447</v>
      </c>
      <c r="F133" s="192" t="s">
        <v>1448</v>
      </c>
      <c r="G133" s="193" t="s">
        <v>155</v>
      </c>
      <c r="H133" s="194">
        <v>5.84</v>
      </c>
      <c r="I133" s="195"/>
      <c r="J133" s="196">
        <f t="shared" si="0"/>
        <v>0</v>
      </c>
      <c r="K133" s="197"/>
      <c r="L133" s="36"/>
      <c r="M133" s="198" t="s">
        <v>1</v>
      </c>
      <c r="N133" s="199" t="s">
        <v>38</v>
      </c>
      <c r="O133" s="69"/>
      <c r="P133" s="200">
        <f t="shared" si="1"/>
        <v>0</v>
      </c>
      <c r="Q133" s="200">
        <v>0</v>
      </c>
      <c r="R133" s="200">
        <f t="shared" si="2"/>
        <v>0</v>
      </c>
      <c r="S133" s="200">
        <v>0</v>
      </c>
      <c r="T133" s="201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2" t="s">
        <v>156</v>
      </c>
      <c r="AT133" s="202" t="s">
        <v>152</v>
      </c>
      <c r="AU133" s="202" t="s">
        <v>157</v>
      </c>
      <c r="AY133" s="14" t="s">
        <v>150</v>
      </c>
      <c r="BE133" s="203">
        <f t="shared" si="4"/>
        <v>0</v>
      </c>
      <c r="BF133" s="203">
        <f t="shared" si="5"/>
        <v>0</v>
      </c>
      <c r="BG133" s="203">
        <f t="shared" si="6"/>
        <v>0</v>
      </c>
      <c r="BH133" s="203">
        <f t="shared" si="7"/>
        <v>0</v>
      </c>
      <c r="BI133" s="203">
        <f t="shared" si="8"/>
        <v>0</v>
      </c>
      <c r="BJ133" s="14" t="s">
        <v>157</v>
      </c>
      <c r="BK133" s="203">
        <f t="shared" si="9"/>
        <v>0</v>
      </c>
      <c r="BL133" s="14" t="s">
        <v>156</v>
      </c>
      <c r="BM133" s="202" t="s">
        <v>173</v>
      </c>
    </row>
    <row r="134" spans="1:65" s="2" customFormat="1" ht="33" customHeight="1">
      <c r="A134" s="31"/>
      <c r="B134" s="32"/>
      <c r="C134" s="190" t="s">
        <v>174</v>
      </c>
      <c r="D134" s="190" t="s">
        <v>152</v>
      </c>
      <c r="E134" s="191" t="s">
        <v>1449</v>
      </c>
      <c r="F134" s="192" t="s">
        <v>1450</v>
      </c>
      <c r="G134" s="193" t="s">
        <v>155</v>
      </c>
      <c r="H134" s="194">
        <v>3.28</v>
      </c>
      <c r="I134" s="195"/>
      <c r="J134" s="196">
        <f t="shared" si="0"/>
        <v>0</v>
      </c>
      <c r="K134" s="197"/>
      <c r="L134" s="36"/>
      <c r="M134" s="198" t="s">
        <v>1</v>
      </c>
      <c r="N134" s="199" t="s">
        <v>38</v>
      </c>
      <c r="O134" s="69"/>
      <c r="P134" s="200">
        <f t="shared" si="1"/>
        <v>0</v>
      </c>
      <c r="Q134" s="200">
        <v>0</v>
      </c>
      <c r="R134" s="200">
        <f t="shared" si="2"/>
        <v>0</v>
      </c>
      <c r="S134" s="200">
        <v>0</v>
      </c>
      <c r="T134" s="201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2" t="s">
        <v>156</v>
      </c>
      <c r="AT134" s="202" t="s">
        <v>152</v>
      </c>
      <c r="AU134" s="202" t="s">
        <v>157</v>
      </c>
      <c r="AY134" s="14" t="s">
        <v>150</v>
      </c>
      <c r="BE134" s="203">
        <f t="shared" si="4"/>
        <v>0</v>
      </c>
      <c r="BF134" s="203">
        <f t="shared" si="5"/>
        <v>0</v>
      </c>
      <c r="BG134" s="203">
        <f t="shared" si="6"/>
        <v>0</v>
      </c>
      <c r="BH134" s="203">
        <f t="shared" si="7"/>
        <v>0</v>
      </c>
      <c r="BI134" s="203">
        <f t="shared" si="8"/>
        <v>0</v>
      </c>
      <c r="BJ134" s="14" t="s">
        <v>157</v>
      </c>
      <c r="BK134" s="203">
        <f t="shared" si="9"/>
        <v>0</v>
      </c>
      <c r="BL134" s="14" t="s">
        <v>156</v>
      </c>
      <c r="BM134" s="202" t="s">
        <v>177</v>
      </c>
    </row>
    <row r="135" spans="1:65" s="2" customFormat="1" ht="24.2" customHeight="1">
      <c r="A135" s="31"/>
      <c r="B135" s="32"/>
      <c r="C135" s="190" t="s">
        <v>166</v>
      </c>
      <c r="D135" s="190" t="s">
        <v>152</v>
      </c>
      <c r="E135" s="191" t="s">
        <v>1451</v>
      </c>
      <c r="F135" s="192" t="s">
        <v>1452</v>
      </c>
      <c r="G135" s="193" t="s">
        <v>155</v>
      </c>
      <c r="H135" s="194">
        <v>2.56</v>
      </c>
      <c r="I135" s="195"/>
      <c r="J135" s="196">
        <f t="shared" si="0"/>
        <v>0</v>
      </c>
      <c r="K135" s="197"/>
      <c r="L135" s="36"/>
      <c r="M135" s="198" t="s">
        <v>1</v>
      </c>
      <c r="N135" s="199" t="s">
        <v>38</v>
      </c>
      <c r="O135" s="69"/>
      <c r="P135" s="200">
        <f t="shared" si="1"/>
        <v>0</v>
      </c>
      <c r="Q135" s="200">
        <v>0</v>
      </c>
      <c r="R135" s="200">
        <f t="shared" si="2"/>
        <v>0</v>
      </c>
      <c r="S135" s="200">
        <v>0</v>
      </c>
      <c r="T135" s="201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02" t="s">
        <v>156</v>
      </c>
      <c r="AT135" s="202" t="s">
        <v>152</v>
      </c>
      <c r="AU135" s="202" t="s">
        <v>157</v>
      </c>
      <c r="AY135" s="14" t="s">
        <v>150</v>
      </c>
      <c r="BE135" s="203">
        <f t="shared" si="4"/>
        <v>0</v>
      </c>
      <c r="BF135" s="203">
        <f t="shared" si="5"/>
        <v>0</v>
      </c>
      <c r="BG135" s="203">
        <f t="shared" si="6"/>
        <v>0</v>
      </c>
      <c r="BH135" s="203">
        <f t="shared" si="7"/>
        <v>0</v>
      </c>
      <c r="BI135" s="203">
        <f t="shared" si="8"/>
        <v>0</v>
      </c>
      <c r="BJ135" s="14" t="s">
        <v>157</v>
      </c>
      <c r="BK135" s="203">
        <f t="shared" si="9"/>
        <v>0</v>
      </c>
      <c r="BL135" s="14" t="s">
        <v>156</v>
      </c>
      <c r="BM135" s="202" t="s">
        <v>180</v>
      </c>
    </row>
    <row r="136" spans="1:65" s="2" customFormat="1" ht="24.2" customHeight="1">
      <c r="A136" s="31"/>
      <c r="B136" s="32"/>
      <c r="C136" s="190" t="s">
        <v>181</v>
      </c>
      <c r="D136" s="190" t="s">
        <v>152</v>
      </c>
      <c r="E136" s="191" t="s">
        <v>1453</v>
      </c>
      <c r="F136" s="192" t="s">
        <v>1454</v>
      </c>
      <c r="G136" s="193" t="s">
        <v>155</v>
      </c>
      <c r="H136" s="194">
        <v>0.48</v>
      </c>
      <c r="I136" s="195"/>
      <c r="J136" s="196">
        <f t="shared" si="0"/>
        <v>0</v>
      </c>
      <c r="K136" s="197"/>
      <c r="L136" s="36"/>
      <c r="M136" s="198" t="s">
        <v>1</v>
      </c>
      <c r="N136" s="199" t="s">
        <v>38</v>
      </c>
      <c r="O136" s="69"/>
      <c r="P136" s="200">
        <f t="shared" si="1"/>
        <v>0</v>
      </c>
      <c r="Q136" s="200">
        <v>0</v>
      </c>
      <c r="R136" s="200">
        <f t="shared" si="2"/>
        <v>0</v>
      </c>
      <c r="S136" s="200">
        <v>0</v>
      </c>
      <c r="T136" s="201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2" t="s">
        <v>156</v>
      </c>
      <c r="AT136" s="202" t="s">
        <v>152</v>
      </c>
      <c r="AU136" s="202" t="s">
        <v>157</v>
      </c>
      <c r="AY136" s="14" t="s">
        <v>150</v>
      </c>
      <c r="BE136" s="203">
        <f t="shared" si="4"/>
        <v>0</v>
      </c>
      <c r="BF136" s="203">
        <f t="shared" si="5"/>
        <v>0</v>
      </c>
      <c r="BG136" s="203">
        <f t="shared" si="6"/>
        <v>0</v>
      </c>
      <c r="BH136" s="203">
        <f t="shared" si="7"/>
        <v>0</v>
      </c>
      <c r="BI136" s="203">
        <f t="shared" si="8"/>
        <v>0</v>
      </c>
      <c r="BJ136" s="14" t="s">
        <v>157</v>
      </c>
      <c r="BK136" s="203">
        <f t="shared" si="9"/>
        <v>0</v>
      </c>
      <c r="BL136" s="14" t="s">
        <v>156</v>
      </c>
      <c r="BM136" s="202" t="s">
        <v>184</v>
      </c>
    </row>
    <row r="137" spans="1:65" s="2" customFormat="1" ht="16.5" customHeight="1">
      <c r="A137" s="31"/>
      <c r="B137" s="32"/>
      <c r="C137" s="204" t="s">
        <v>170</v>
      </c>
      <c r="D137" s="204" t="s">
        <v>363</v>
      </c>
      <c r="E137" s="205" t="s">
        <v>1455</v>
      </c>
      <c r="F137" s="206" t="s">
        <v>1456</v>
      </c>
      <c r="G137" s="207" t="s">
        <v>216</v>
      </c>
      <c r="H137" s="208">
        <v>0.90700000000000003</v>
      </c>
      <c r="I137" s="209"/>
      <c r="J137" s="210">
        <f t="shared" si="0"/>
        <v>0</v>
      </c>
      <c r="K137" s="211"/>
      <c r="L137" s="212"/>
      <c r="M137" s="213" t="s">
        <v>1</v>
      </c>
      <c r="N137" s="214" t="s">
        <v>38</v>
      </c>
      <c r="O137" s="69"/>
      <c r="P137" s="200">
        <f t="shared" si="1"/>
        <v>0</v>
      </c>
      <c r="Q137" s="200">
        <v>1</v>
      </c>
      <c r="R137" s="200">
        <f t="shared" si="2"/>
        <v>0.90700000000000003</v>
      </c>
      <c r="S137" s="200">
        <v>0</v>
      </c>
      <c r="T137" s="201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2" t="s">
        <v>166</v>
      </c>
      <c r="AT137" s="202" t="s">
        <v>363</v>
      </c>
      <c r="AU137" s="202" t="s">
        <v>157</v>
      </c>
      <c r="AY137" s="14" t="s">
        <v>150</v>
      </c>
      <c r="BE137" s="203">
        <f t="shared" si="4"/>
        <v>0</v>
      </c>
      <c r="BF137" s="203">
        <f t="shared" si="5"/>
        <v>0</v>
      </c>
      <c r="BG137" s="203">
        <f t="shared" si="6"/>
        <v>0</v>
      </c>
      <c r="BH137" s="203">
        <f t="shared" si="7"/>
        <v>0</v>
      </c>
      <c r="BI137" s="203">
        <f t="shared" si="8"/>
        <v>0</v>
      </c>
      <c r="BJ137" s="14" t="s">
        <v>157</v>
      </c>
      <c r="BK137" s="203">
        <f t="shared" si="9"/>
        <v>0</v>
      </c>
      <c r="BL137" s="14" t="s">
        <v>156</v>
      </c>
      <c r="BM137" s="202" t="s">
        <v>7</v>
      </c>
    </row>
    <row r="138" spans="1:65" s="12" customFormat="1" ht="22.9" customHeight="1">
      <c r="B138" s="174"/>
      <c r="C138" s="175"/>
      <c r="D138" s="176" t="s">
        <v>71</v>
      </c>
      <c r="E138" s="188" t="s">
        <v>156</v>
      </c>
      <c r="F138" s="188" t="s">
        <v>262</v>
      </c>
      <c r="G138" s="175"/>
      <c r="H138" s="175"/>
      <c r="I138" s="178"/>
      <c r="J138" s="189">
        <f>BK138</f>
        <v>0</v>
      </c>
      <c r="K138" s="175"/>
      <c r="L138" s="180"/>
      <c r="M138" s="181"/>
      <c r="N138" s="182"/>
      <c r="O138" s="182"/>
      <c r="P138" s="183">
        <f>SUM(P139:P140)</f>
        <v>0</v>
      </c>
      <c r="Q138" s="182"/>
      <c r="R138" s="183">
        <f>SUM(R139:R140)</f>
        <v>1.8033480000000002</v>
      </c>
      <c r="S138" s="182"/>
      <c r="T138" s="184">
        <f>SUM(T139:T140)</f>
        <v>0</v>
      </c>
      <c r="AR138" s="185" t="s">
        <v>80</v>
      </c>
      <c r="AT138" s="186" t="s">
        <v>71</v>
      </c>
      <c r="AU138" s="186" t="s">
        <v>80</v>
      </c>
      <c r="AY138" s="185" t="s">
        <v>150</v>
      </c>
      <c r="BK138" s="187">
        <f>SUM(BK139:BK140)</f>
        <v>0</v>
      </c>
    </row>
    <row r="139" spans="1:65" s="2" customFormat="1" ht="24.2" customHeight="1">
      <c r="A139" s="31"/>
      <c r="B139" s="32"/>
      <c r="C139" s="190" t="s">
        <v>188</v>
      </c>
      <c r="D139" s="190" t="s">
        <v>152</v>
      </c>
      <c r="E139" s="191" t="s">
        <v>1457</v>
      </c>
      <c r="F139" s="192" t="s">
        <v>1458</v>
      </c>
      <c r="G139" s="193" t="s">
        <v>155</v>
      </c>
      <c r="H139" s="194">
        <v>0.8</v>
      </c>
      <c r="I139" s="195"/>
      <c r="J139" s="196">
        <f>ROUND(I139*H139,2)</f>
        <v>0</v>
      </c>
      <c r="K139" s="197"/>
      <c r="L139" s="36"/>
      <c r="M139" s="198" t="s">
        <v>1</v>
      </c>
      <c r="N139" s="199" t="s">
        <v>38</v>
      </c>
      <c r="O139" s="69"/>
      <c r="P139" s="200">
        <f>O139*H139</f>
        <v>0</v>
      </c>
      <c r="Q139" s="200">
        <v>1.7034</v>
      </c>
      <c r="R139" s="200">
        <f>Q139*H139</f>
        <v>1.3627200000000002</v>
      </c>
      <c r="S139" s="200">
        <v>0</v>
      </c>
      <c r="T139" s="201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2" t="s">
        <v>156</v>
      </c>
      <c r="AT139" s="202" t="s">
        <v>152</v>
      </c>
      <c r="AU139" s="202" t="s">
        <v>157</v>
      </c>
      <c r="AY139" s="14" t="s">
        <v>150</v>
      </c>
      <c r="BE139" s="203">
        <f>IF(N139="základná",J139,0)</f>
        <v>0</v>
      </c>
      <c r="BF139" s="203">
        <f>IF(N139="znížená",J139,0)</f>
        <v>0</v>
      </c>
      <c r="BG139" s="203">
        <f>IF(N139="zákl. prenesená",J139,0)</f>
        <v>0</v>
      </c>
      <c r="BH139" s="203">
        <f>IF(N139="zníž. prenesená",J139,0)</f>
        <v>0</v>
      </c>
      <c r="BI139" s="203">
        <f>IF(N139="nulová",J139,0)</f>
        <v>0</v>
      </c>
      <c r="BJ139" s="14" t="s">
        <v>157</v>
      </c>
      <c r="BK139" s="203">
        <f>ROUND(I139*H139,2)</f>
        <v>0</v>
      </c>
      <c r="BL139" s="14" t="s">
        <v>156</v>
      </c>
      <c r="BM139" s="202" t="s">
        <v>191</v>
      </c>
    </row>
    <row r="140" spans="1:65" s="2" customFormat="1" ht="24.2" customHeight="1">
      <c r="A140" s="31"/>
      <c r="B140" s="32"/>
      <c r="C140" s="190" t="s">
        <v>173</v>
      </c>
      <c r="D140" s="190" t="s">
        <v>152</v>
      </c>
      <c r="E140" s="191" t="s">
        <v>1493</v>
      </c>
      <c r="F140" s="192" t="s">
        <v>1494</v>
      </c>
      <c r="G140" s="193" t="s">
        <v>155</v>
      </c>
      <c r="H140" s="194">
        <v>0.2</v>
      </c>
      <c r="I140" s="195"/>
      <c r="J140" s="196">
        <f>ROUND(I140*H140,2)</f>
        <v>0</v>
      </c>
      <c r="K140" s="197"/>
      <c r="L140" s="36"/>
      <c r="M140" s="198" t="s">
        <v>1</v>
      </c>
      <c r="N140" s="199" t="s">
        <v>38</v>
      </c>
      <c r="O140" s="69"/>
      <c r="P140" s="200">
        <f>O140*H140</f>
        <v>0</v>
      </c>
      <c r="Q140" s="200">
        <v>2.2031399999999999</v>
      </c>
      <c r="R140" s="200">
        <f>Q140*H140</f>
        <v>0.44062800000000002</v>
      </c>
      <c r="S140" s="200">
        <v>0</v>
      </c>
      <c r="T140" s="201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2" t="s">
        <v>156</v>
      </c>
      <c r="AT140" s="202" t="s">
        <v>152</v>
      </c>
      <c r="AU140" s="202" t="s">
        <v>157</v>
      </c>
      <c r="AY140" s="14" t="s">
        <v>150</v>
      </c>
      <c r="BE140" s="203">
        <f>IF(N140="základná",J140,0)</f>
        <v>0</v>
      </c>
      <c r="BF140" s="203">
        <f>IF(N140="znížená",J140,0)</f>
        <v>0</v>
      </c>
      <c r="BG140" s="203">
        <f>IF(N140="zákl. prenesená",J140,0)</f>
        <v>0</v>
      </c>
      <c r="BH140" s="203">
        <f>IF(N140="zníž. prenesená",J140,0)</f>
        <v>0</v>
      </c>
      <c r="BI140" s="203">
        <f>IF(N140="nulová",J140,0)</f>
        <v>0</v>
      </c>
      <c r="BJ140" s="14" t="s">
        <v>157</v>
      </c>
      <c r="BK140" s="203">
        <f>ROUND(I140*H140,2)</f>
        <v>0</v>
      </c>
      <c r="BL140" s="14" t="s">
        <v>156</v>
      </c>
      <c r="BM140" s="202" t="s">
        <v>194</v>
      </c>
    </row>
    <row r="141" spans="1:65" s="12" customFormat="1" ht="22.9" customHeight="1">
      <c r="B141" s="174"/>
      <c r="C141" s="175"/>
      <c r="D141" s="176" t="s">
        <v>71</v>
      </c>
      <c r="E141" s="188" t="s">
        <v>166</v>
      </c>
      <c r="F141" s="188" t="s">
        <v>1459</v>
      </c>
      <c r="G141" s="175"/>
      <c r="H141" s="175"/>
      <c r="I141" s="178"/>
      <c r="J141" s="189">
        <f>BK141</f>
        <v>0</v>
      </c>
      <c r="K141" s="175"/>
      <c r="L141" s="180"/>
      <c r="M141" s="181"/>
      <c r="N141" s="182"/>
      <c r="O141" s="182"/>
      <c r="P141" s="183">
        <f>SUM(P142:P155)</f>
        <v>0</v>
      </c>
      <c r="Q141" s="182"/>
      <c r="R141" s="183">
        <f>SUM(R142:R155)</f>
        <v>7.3130000000000001E-2</v>
      </c>
      <c r="S141" s="182"/>
      <c r="T141" s="184">
        <f>SUM(T142:T155)</f>
        <v>0</v>
      </c>
      <c r="AR141" s="185" t="s">
        <v>80</v>
      </c>
      <c r="AT141" s="186" t="s">
        <v>71</v>
      </c>
      <c r="AU141" s="186" t="s">
        <v>80</v>
      </c>
      <c r="AY141" s="185" t="s">
        <v>150</v>
      </c>
      <c r="BK141" s="187">
        <f>SUM(BK142:BK155)</f>
        <v>0</v>
      </c>
    </row>
    <row r="142" spans="1:65" s="2" customFormat="1" ht="24.2" customHeight="1">
      <c r="A142" s="31"/>
      <c r="B142" s="32"/>
      <c r="C142" s="190" t="s">
        <v>195</v>
      </c>
      <c r="D142" s="190" t="s">
        <v>152</v>
      </c>
      <c r="E142" s="191" t="s">
        <v>1495</v>
      </c>
      <c r="F142" s="192" t="s">
        <v>1496</v>
      </c>
      <c r="G142" s="193" t="s">
        <v>370</v>
      </c>
      <c r="H142" s="194">
        <v>4</v>
      </c>
      <c r="I142" s="195"/>
      <c r="J142" s="196">
        <f t="shared" ref="J142:J155" si="10">ROUND(I142*H142,2)</f>
        <v>0</v>
      </c>
      <c r="K142" s="197"/>
      <c r="L142" s="36"/>
      <c r="M142" s="198" t="s">
        <v>1</v>
      </c>
      <c r="N142" s="199" t="s">
        <v>38</v>
      </c>
      <c r="O142" s="69"/>
      <c r="P142" s="200">
        <f t="shared" ref="P142:P155" si="11">O142*H142</f>
        <v>0</v>
      </c>
      <c r="Q142" s="200">
        <v>1.0000000000000001E-5</v>
      </c>
      <c r="R142" s="200">
        <f t="shared" ref="R142:R155" si="12">Q142*H142</f>
        <v>4.0000000000000003E-5</v>
      </c>
      <c r="S142" s="200">
        <v>0</v>
      </c>
      <c r="T142" s="201">
        <f t="shared" ref="T142:T155" si="13"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2" t="s">
        <v>156</v>
      </c>
      <c r="AT142" s="202" t="s">
        <v>152</v>
      </c>
      <c r="AU142" s="202" t="s">
        <v>157</v>
      </c>
      <c r="AY142" s="14" t="s">
        <v>150</v>
      </c>
      <c r="BE142" s="203">
        <f t="shared" ref="BE142:BE155" si="14">IF(N142="základná",J142,0)</f>
        <v>0</v>
      </c>
      <c r="BF142" s="203">
        <f t="shared" ref="BF142:BF155" si="15">IF(N142="znížená",J142,0)</f>
        <v>0</v>
      </c>
      <c r="BG142" s="203">
        <f t="shared" ref="BG142:BG155" si="16">IF(N142="zákl. prenesená",J142,0)</f>
        <v>0</v>
      </c>
      <c r="BH142" s="203">
        <f t="shared" ref="BH142:BH155" si="17">IF(N142="zníž. prenesená",J142,0)</f>
        <v>0</v>
      </c>
      <c r="BI142" s="203">
        <f t="shared" ref="BI142:BI155" si="18">IF(N142="nulová",J142,0)</f>
        <v>0</v>
      </c>
      <c r="BJ142" s="14" t="s">
        <v>157</v>
      </c>
      <c r="BK142" s="203">
        <f t="shared" ref="BK142:BK155" si="19">ROUND(I142*H142,2)</f>
        <v>0</v>
      </c>
      <c r="BL142" s="14" t="s">
        <v>156</v>
      </c>
      <c r="BM142" s="202" t="s">
        <v>199</v>
      </c>
    </row>
    <row r="143" spans="1:65" s="2" customFormat="1" ht="21.75" customHeight="1">
      <c r="A143" s="31"/>
      <c r="B143" s="32"/>
      <c r="C143" s="204" t="s">
        <v>177</v>
      </c>
      <c r="D143" s="204" t="s">
        <v>363</v>
      </c>
      <c r="E143" s="205" t="s">
        <v>1497</v>
      </c>
      <c r="F143" s="206" t="s">
        <v>1498</v>
      </c>
      <c r="G143" s="207" t="s">
        <v>239</v>
      </c>
      <c r="H143" s="208">
        <v>1</v>
      </c>
      <c r="I143" s="209"/>
      <c r="J143" s="210">
        <f t="shared" si="10"/>
        <v>0</v>
      </c>
      <c r="K143" s="211"/>
      <c r="L143" s="212"/>
      <c r="M143" s="213" t="s">
        <v>1</v>
      </c>
      <c r="N143" s="214" t="s">
        <v>38</v>
      </c>
      <c r="O143" s="69"/>
      <c r="P143" s="200">
        <f t="shared" si="11"/>
        <v>0</v>
      </c>
      <c r="Q143" s="200">
        <v>1.6670000000000001E-2</v>
      </c>
      <c r="R143" s="200">
        <f t="shared" si="12"/>
        <v>1.6670000000000001E-2</v>
      </c>
      <c r="S143" s="200">
        <v>0</v>
      </c>
      <c r="T143" s="201">
        <f t="shared" si="1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2" t="s">
        <v>166</v>
      </c>
      <c r="AT143" s="202" t="s">
        <v>363</v>
      </c>
      <c r="AU143" s="202" t="s">
        <v>157</v>
      </c>
      <c r="AY143" s="14" t="s">
        <v>150</v>
      </c>
      <c r="BE143" s="203">
        <f t="shared" si="14"/>
        <v>0</v>
      </c>
      <c r="BF143" s="203">
        <f t="shared" si="15"/>
        <v>0</v>
      </c>
      <c r="BG143" s="203">
        <f t="shared" si="16"/>
        <v>0</v>
      </c>
      <c r="BH143" s="203">
        <f t="shared" si="17"/>
        <v>0</v>
      </c>
      <c r="BI143" s="203">
        <f t="shared" si="18"/>
        <v>0</v>
      </c>
      <c r="BJ143" s="14" t="s">
        <v>157</v>
      </c>
      <c r="BK143" s="203">
        <f t="shared" si="19"/>
        <v>0</v>
      </c>
      <c r="BL143" s="14" t="s">
        <v>156</v>
      </c>
      <c r="BM143" s="202" t="s">
        <v>202</v>
      </c>
    </row>
    <row r="144" spans="1:65" s="2" customFormat="1" ht="24.2" customHeight="1">
      <c r="A144" s="31"/>
      <c r="B144" s="32"/>
      <c r="C144" s="204" t="s">
        <v>203</v>
      </c>
      <c r="D144" s="204" t="s">
        <v>363</v>
      </c>
      <c r="E144" s="205" t="s">
        <v>1499</v>
      </c>
      <c r="F144" s="206" t="s">
        <v>1500</v>
      </c>
      <c r="G144" s="207" t="s">
        <v>239</v>
      </c>
      <c r="H144" s="208">
        <v>1</v>
      </c>
      <c r="I144" s="209"/>
      <c r="J144" s="210">
        <f t="shared" si="10"/>
        <v>0</v>
      </c>
      <c r="K144" s="211"/>
      <c r="L144" s="212"/>
      <c r="M144" s="213" t="s">
        <v>1</v>
      </c>
      <c r="N144" s="214" t="s">
        <v>38</v>
      </c>
      <c r="O144" s="69"/>
      <c r="P144" s="200">
        <f t="shared" si="11"/>
        <v>0</v>
      </c>
      <c r="Q144" s="200">
        <v>3.6700000000000001E-3</v>
      </c>
      <c r="R144" s="200">
        <f t="shared" si="12"/>
        <v>3.6700000000000001E-3</v>
      </c>
      <c r="S144" s="200">
        <v>0</v>
      </c>
      <c r="T144" s="201">
        <f t="shared" si="1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2" t="s">
        <v>166</v>
      </c>
      <c r="AT144" s="202" t="s">
        <v>363</v>
      </c>
      <c r="AU144" s="202" t="s">
        <v>157</v>
      </c>
      <c r="AY144" s="14" t="s">
        <v>150</v>
      </c>
      <c r="BE144" s="203">
        <f t="shared" si="14"/>
        <v>0</v>
      </c>
      <c r="BF144" s="203">
        <f t="shared" si="15"/>
        <v>0</v>
      </c>
      <c r="BG144" s="203">
        <f t="shared" si="16"/>
        <v>0</v>
      </c>
      <c r="BH144" s="203">
        <f t="shared" si="17"/>
        <v>0</v>
      </c>
      <c r="BI144" s="203">
        <f t="shared" si="18"/>
        <v>0</v>
      </c>
      <c r="BJ144" s="14" t="s">
        <v>157</v>
      </c>
      <c r="BK144" s="203">
        <f t="shared" si="19"/>
        <v>0</v>
      </c>
      <c r="BL144" s="14" t="s">
        <v>156</v>
      </c>
      <c r="BM144" s="202" t="s">
        <v>206</v>
      </c>
    </row>
    <row r="145" spans="1:65" s="2" customFormat="1" ht="16.5" customHeight="1">
      <c r="A145" s="31"/>
      <c r="B145" s="32"/>
      <c r="C145" s="190" t="s">
        <v>180</v>
      </c>
      <c r="D145" s="190" t="s">
        <v>152</v>
      </c>
      <c r="E145" s="191" t="s">
        <v>1501</v>
      </c>
      <c r="F145" s="192" t="s">
        <v>1502</v>
      </c>
      <c r="G145" s="193" t="s">
        <v>239</v>
      </c>
      <c r="H145" s="194">
        <v>1</v>
      </c>
      <c r="I145" s="195"/>
      <c r="J145" s="196">
        <f t="shared" si="10"/>
        <v>0</v>
      </c>
      <c r="K145" s="197"/>
      <c r="L145" s="36"/>
      <c r="M145" s="198" t="s">
        <v>1</v>
      </c>
      <c r="N145" s="199" t="s">
        <v>38</v>
      </c>
      <c r="O145" s="69"/>
      <c r="P145" s="200">
        <f t="shared" si="11"/>
        <v>0</v>
      </c>
      <c r="Q145" s="200">
        <v>5.0000000000000002E-5</v>
      </c>
      <c r="R145" s="200">
        <f t="shared" si="12"/>
        <v>5.0000000000000002E-5</v>
      </c>
      <c r="S145" s="200">
        <v>0</v>
      </c>
      <c r="T145" s="201">
        <f t="shared" si="1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2" t="s">
        <v>156</v>
      </c>
      <c r="AT145" s="202" t="s">
        <v>152</v>
      </c>
      <c r="AU145" s="202" t="s">
        <v>157</v>
      </c>
      <c r="AY145" s="14" t="s">
        <v>150</v>
      </c>
      <c r="BE145" s="203">
        <f t="shared" si="14"/>
        <v>0</v>
      </c>
      <c r="BF145" s="203">
        <f t="shared" si="15"/>
        <v>0</v>
      </c>
      <c r="BG145" s="203">
        <f t="shared" si="16"/>
        <v>0</v>
      </c>
      <c r="BH145" s="203">
        <f t="shared" si="17"/>
        <v>0</v>
      </c>
      <c r="BI145" s="203">
        <f t="shared" si="18"/>
        <v>0</v>
      </c>
      <c r="BJ145" s="14" t="s">
        <v>157</v>
      </c>
      <c r="BK145" s="203">
        <f t="shared" si="19"/>
        <v>0</v>
      </c>
      <c r="BL145" s="14" t="s">
        <v>156</v>
      </c>
      <c r="BM145" s="202" t="s">
        <v>209</v>
      </c>
    </row>
    <row r="146" spans="1:65" s="2" customFormat="1" ht="24.2" customHeight="1">
      <c r="A146" s="31"/>
      <c r="B146" s="32"/>
      <c r="C146" s="204" t="s">
        <v>210</v>
      </c>
      <c r="D146" s="204" t="s">
        <v>363</v>
      </c>
      <c r="E146" s="205" t="s">
        <v>1503</v>
      </c>
      <c r="F146" s="206" t="s">
        <v>1504</v>
      </c>
      <c r="G146" s="207" t="s">
        <v>239</v>
      </c>
      <c r="H146" s="208">
        <v>1</v>
      </c>
      <c r="I146" s="209"/>
      <c r="J146" s="210">
        <f t="shared" si="10"/>
        <v>0</v>
      </c>
      <c r="K146" s="211"/>
      <c r="L146" s="212"/>
      <c r="M146" s="213" t="s">
        <v>1</v>
      </c>
      <c r="N146" s="214" t="s">
        <v>38</v>
      </c>
      <c r="O146" s="69"/>
      <c r="P146" s="200">
        <f t="shared" si="11"/>
        <v>0</v>
      </c>
      <c r="Q146" s="200">
        <v>8.4999999999999995E-4</v>
      </c>
      <c r="R146" s="200">
        <f t="shared" si="12"/>
        <v>8.4999999999999995E-4</v>
      </c>
      <c r="S146" s="200">
        <v>0</v>
      </c>
      <c r="T146" s="201">
        <f t="shared" si="1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2" t="s">
        <v>166</v>
      </c>
      <c r="AT146" s="202" t="s">
        <v>363</v>
      </c>
      <c r="AU146" s="202" t="s">
        <v>157</v>
      </c>
      <c r="AY146" s="14" t="s">
        <v>150</v>
      </c>
      <c r="BE146" s="203">
        <f t="shared" si="14"/>
        <v>0</v>
      </c>
      <c r="BF146" s="203">
        <f t="shared" si="15"/>
        <v>0</v>
      </c>
      <c r="BG146" s="203">
        <f t="shared" si="16"/>
        <v>0</v>
      </c>
      <c r="BH146" s="203">
        <f t="shared" si="17"/>
        <v>0</v>
      </c>
      <c r="BI146" s="203">
        <f t="shared" si="18"/>
        <v>0</v>
      </c>
      <c r="BJ146" s="14" t="s">
        <v>157</v>
      </c>
      <c r="BK146" s="203">
        <f t="shared" si="19"/>
        <v>0</v>
      </c>
      <c r="BL146" s="14" t="s">
        <v>156</v>
      </c>
      <c r="BM146" s="202" t="s">
        <v>213</v>
      </c>
    </row>
    <row r="147" spans="1:65" s="2" customFormat="1" ht="16.5" customHeight="1">
      <c r="A147" s="31"/>
      <c r="B147" s="32"/>
      <c r="C147" s="190" t="s">
        <v>184</v>
      </c>
      <c r="D147" s="190" t="s">
        <v>152</v>
      </c>
      <c r="E147" s="191" t="s">
        <v>1505</v>
      </c>
      <c r="F147" s="192" t="s">
        <v>1506</v>
      </c>
      <c r="G147" s="193" t="s">
        <v>239</v>
      </c>
      <c r="H147" s="194">
        <v>1</v>
      </c>
      <c r="I147" s="195"/>
      <c r="J147" s="196">
        <f t="shared" si="10"/>
        <v>0</v>
      </c>
      <c r="K147" s="197"/>
      <c r="L147" s="36"/>
      <c r="M147" s="198" t="s">
        <v>1</v>
      </c>
      <c r="N147" s="199" t="s">
        <v>38</v>
      </c>
      <c r="O147" s="69"/>
      <c r="P147" s="200">
        <f t="shared" si="11"/>
        <v>0</v>
      </c>
      <c r="Q147" s="200">
        <v>5.0000000000000002E-5</v>
      </c>
      <c r="R147" s="200">
        <f t="shared" si="12"/>
        <v>5.0000000000000002E-5</v>
      </c>
      <c r="S147" s="200">
        <v>0</v>
      </c>
      <c r="T147" s="201">
        <f t="shared" si="1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2" t="s">
        <v>156</v>
      </c>
      <c r="AT147" s="202" t="s">
        <v>152</v>
      </c>
      <c r="AU147" s="202" t="s">
        <v>157</v>
      </c>
      <c r="AY147" s="14" t="s">
        <v>150</v>
      </c>
      <c r="BE147" s="203">
        <f t="shared" si="14"/>
        <v>0</v>
      </c>
      <c r="BF147" s="203">
        <f t="shared" si="15"/>
        <v>0</v>
      </c>
      <c r="BG147" s="203">
        <f t="shared" si="16"/>
        <v>0</v>
      </c>
      <c r="BH147" s="203">
        <f t="shared" si="17"/>
        <v>0</v>
      </c>
      <c r="BI147" s="203">
        <f t="shared" si="18"/>
        <v>0</v>
      </c>
      <c r="BJ147" s="14" t="s">
        <v>157</v>
      </c>
      <c r="BK147" s="203">
        <f t="shared" si="19"/>
        <v>0</v>
      </c>
      <c r="BL147" s="14" t="s">
        <v>156</v>
      </c>
      <c r="BM147" s="202" t="s">
        <v>217</v>
      </c>
    </row>
    <row r="148" spans="1:65" s="2" customFormat="1" ht="24.2" customHeight="1">
      <c r="A148" s="31"/>
      <c r="B148" s="32"/>
      <c r="C148" s="204" t="s">
        <v>218</v>
      </c>
      <c r="D148" s="204" t="s">
        <v>363</v>
      </c>
      <c r="E148" s="205" t="s">
        <v>1507</v>
      </c>
      <c r="F148" s="206" t="s">
        <v>1508</v>
      </c>
      <c r="G148" s="207" t="s">
        <v>239</v>
      </c>
      <c r="H148" s="208">
        <v>1</v>
      </c>
      <c r="I148" s="209"/>
      <c r="J148" s="210">
        <f t="shared" si="10"/>
        <v>0</v>
      </c>
      <c r="K148" s="211"/>
      <c r="L148" s="212"/>
      <c r="M148" s="213" t="s">
        <v>1</v>
      </c>
      <c r="N148" s="214" t="s">
        <v>38</v>
      </c>
      <c r="O148" s="69"/>
      <c r="P148" s="200">
        <f t="shared" si="11"/>
        <v>0</v>
      </c>
      <c r="Q148" s="200">
        <v>5.8E-4</v>
      </c>
      <c r="R148" s="200">
        <f t="shared" si="12"/>
        <v>5.8E-4</v>
      </c>
      <c r="S148" s="200">
        <v>0</v>
      </c>
      <c r="T148" s="201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2" t="s">
        <v>166</v>
      </c>
      <c r="AT148" s="202" t="s">
        <v>363</v>
      </c>
      <c r="AU148" s="202" t="s">
        <v>157</v>
      </c>
      <c r="AY148" s="14" t="s">
        <v>150</v>
      </c>
      <c r="BE148" s="203">
        <f t="shared" si="14"/>
        <v>0</v>
      </c>
      <c r="BF148" s="203">
        <f t="shared" si="15"/>
        <v>0</v>
      </c>
      <c r="BG148" s="203">
        <f t="shared" si="16"/>
        <v>0</v>
      </c>
      <c r="BH148" s="203">
        <f t="shared" si="17"/>
        <v>0</v>
      </c>
      <c r="BI148" s="203">
        <f t="shared" si="18"/>
        <v>0</v>
      </c>
      <c r="BJ148" s="14" t="s">
        <v>157</v>
      </c>
      <c r="BK148" s="203">
        <f t="shared" si="19"/>
        <v>0</v>
      </c>
      <c r="BL148" s="14" t="s">
        <v>156</v>
      </c>
      <c r="BM148" s="202" t="s">
        <v>221</v>
      </c>
    </row>
    <row r="149" spans="1:65" s="2" customFormat="1" ht="16.5" customHeight="1">
      <c r="A149" s="31"/>
      <c r="B149" s="32"/>
      <c r="C149" s="190" t="s">
        <v>7</v>
      </c>
      <c r="D149" s="190" t="s">
        <v>152</v>
      </c>
      <c r="E149" s="191" t="s">
        <v>1509</v>
      </c>
      <c r="F149" s="192" t="s">
        <v>1510</v>
      </c>
      <c r="G149" s="193" t="s">
        <v>370</v>
      </c>
      <c r="H149" s="194">
        <v>4</v>
      </c>
      <c r="I149" s="195"/>
      <c r="J149" s="196">
        <f t="shared" si="10"/>
        <v>0</v>
      </c>
      <c r="K149" s="197"/>
      <c r="L149" s="36"/>
      <c r="M149" s="198" t="s">
        <v>1</v>
      </c>
      <c r="N149" s="199" t="s">
        <v>38</v>
      </c>
      <c r="O149" s="69"/>
      <c r="P149" s="200">
        <f t="shared" si="11"/>
        <v>0</v>
      </c>
      <c r="Q149" s="200">
        <v>0</v>
      </c>
      <c r="R149" s="200">
        <f t="shared" si="12"/>
        <v>0</v>
      </c>
      <c r="S149" s="200">
        <v>0</v>
      </c>
      <c r="T149" s="201">
        <f t="shared" si="1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2" t="s">
        <v>156</v>
      </c>
      <c r="AT149" s="202" t="s">
        <v>152</v>
      </c>
      <c r="AU149" s="202" t="s">
        <v>157</v>
      </c>
      <c r="AY149" s="14" t="s">
        <v>150</v>
      </c>
      <c r="BE149" s="203">
        <f t="shared" si="14"/>
        <v>0</v>
      </c>
      <c r="BF149" s="203">
        <f t="shared" si="15"/>
        <v>0</v>
      </c>
      <c r="BG149" s="203">
        <f t="shared" si="16"/>
        <v>0</v>
      </c>
      <c r="BH149" s="203">
        <f t="shared" si="17"/>
        <v>0</v>
      </c>
      <c r="BI149" s="203">
        <f t="shared" si="18"/>
        <v>0</v>
      </c>
      <c r="BJ149" s="14" t="s">
        <v>157</v>
      </c>
      <c r="BK149" s="203">
        <f t="shared" si="19"/>
        <v>0</v>
      </c>
      <c r="BL149" s="14" t="s">
        <v>156</v>
      </c>
      <c r="BM149" s="202" t="s">
        <v>224</v>
      </c>
    </row>
    <row r="150" spans="1:65" s="2" customFormat="1" ht="37.9" customHeight="1">
      <c r="A150" s="31"/>
      <c r="B150" s="32"/>
      <c r="C150" s="190" t="s">
        <v>225</v>
      </c>
      <c r="D150" s="190" t="s">
        <v>152</v>
      </c>
      <c r="E150" s="191" t="s">
        <v>1511</v>
      </c>
      <c r="F150" s="192" t="s">
        <v>1512</v>
      </c>
      <c r="G150" s="193" t="s">
        <v>239</v>
      </c>
      <c r="H150" s="194">
        <v>1</v>
      </c>
      <c r="I150" s="195"/>
      <c r="J150" s="196">
        <f t="shared" si="10"/>
        <v>0</v>
      </c>
      <c r="K150" s="197"/>
      <c r="L150" s="36"/>
      <c r="M150" s="198" t="s">
        <v>1</v>
      </c>
      <c r="N150" s="199" t="s">
        <v>38</v>
      </c>
      <c r="O150" s="69"/>
      <c r="P150" s="200">
        <f t="shared" si="11"/>
        <v>0</v>
      </c>
      <c r="Q150" s="200">
        <v>0</v>
      </c>
      <c r="R150" s="200">
        <f t="shared" si="12"/>
        <v>0</v>
      </c>
      <c r="S150" s="200">
        <v>0</v>
      </c>
      <c r="T150" s="201">
        <f t="shared" si="1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2" t="s">
        <v>156</v>
      </c>
      <c r="AT150" s="202" t="s">
        <v>152</v>
      </c>
      <c r="AU150" s="202" t="s">
        <v>157</v>
      </c>
      <c r="AY150" s="14" t="s">
        <v>150</v>
      </c>
      <c r="BE150" s="203">
        <f t="shared" si="14"/>
        <v>0</v>
      </c>
      <c r="BF150" s="203">
        <f t="shared" si="15"/>
        <v>0</v>
      </c>
      <c r="BG150" s="203">
        <f t="shared" si="16"/>
        <v>0</v>
      </c>
      <c r="BH150" s="203">
        <f t="shared" si="17"/>
        <v>0</v>
      </c>
      <c r="BI150" s="203">
        <f t="shared" si="18"/>
        <v>0</v>
      </c>
      <c r="BJ150" s="14" t="s">
        <v>157</v>
      </c>
      <c r="BK150" s="203">
        <f t="shared" si="19"/>
        <v>0</v>
      </c>
      <c r="BL150" s="14" t="s">
        <v>156</v>
      </c>
      <c r="BM150" s="202" t="s">
        <v>228</v>
      </c>
    </row>
    <row r="151" spans="1:65" s="2" customFormat="1" ht="24.2" customHeight="1">
      <c r="A151" s="31"/>
      <c r="B151" s="32"/>
      <c r="C151" s="204" t="s">
        <v>191</v>
      </c>
      <c r="D151" s="204" t="s">
        <v>363</v>
      </c>
      <c r="E151" s="205" t="s">
        <v>1513</v>
      </c>
      <c r="F151" s="206" t="s">
        <v>1514</v>
      </c>
      <c r="G151" s="207" t="s">
        <v>239</v>
      </c>
      <c r="H151" s="208">
        <v>1</v>
      </c>
      <c r="I151" s="209"/>
      <c r="J151" s="210">
        <f t="shared" si="10"/>
        <v>0</v>
      </c>
      <c r="K151" s="211"/>
      <c r="L151" s="212"/>
      <c r="M151" s="213" t="s">
        <v>1</v>
      </c>
      <c r="N151" s="214" t="s">
        <v>38</v>
      </c>
      <c r="O151" s="69"/>
      <c r="P151" s="200">
        <f t="shared" si="11"/>
        <v>0</v>
      </c>
      <c r="Q151" s="200">
        <v>9.0299999999999998E-3</v>
      </c>
      <c r="R151" s="200">
        <f t="shared" si="12"/>
        <v>9.0299999999999998E-3</v>
      </c>
      <c r="S151" s="200">
        <v>0</v>
      </c>
      <c r="T151" s="201">
        <f t="shared" si="1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2" t="s">
        <v>166</v>
      </c>
      <c r="AT151" s="202" t="s">
        <v>363</v>
      </c>
      <c r="AU151" s="202" t="s">
        <v>157</v>
      </c>
      <c r="AY151" s="14" t="s">
        <v>150</v>
      </c>
      <c r="BE151" s="203">
        <f t="shared" si="14"/>
        <v>0</v>
      </c>
      <c r="BF151" s="203">
        <f t="shared" si="15"/>
        <v>0</v>
      </c>
      <c r="BG151" s="203">
        <f t="shared" si="16"/>
        <v>0</v>
      </c>
      <c r="BH151" s="203">
        <f t="shared" si="17"/>
        <v>0</v>
      </c>
      <c r="BI151" s="203">
        <f t="shared" si="18"/>
        <v>0</v>
      </c>
      <c r="BJ151" s="14" t="s">
        <v>157</v>
      </c>
      <c r="BK151" s="203">
        <f t="shared" si="19"/>
        <v>0</v>
      </c>
      <c r="BL151" s="14" t="s">
        <v>156</v>
      </c>
      <c r="BM151" s="202" t="s">
        <v>231</v>
      </c>
    </row>
    <row r="152" spans="1:65" s="2" customFormat="1" ht="24.2" customHeight="1">
      <c r="A152" s="31"/>
      <c r="B152" s="32"/>
      <c r="C152" s="204" t="s">
        <v>233</v>
      </c>
      <c r="D152" s="204" t="s">
        <v>363</v>
      </c>
      <c r="E152" s="205" t="s">
        <v>1515</v>
      </c>
      <c r="F152" s="206" t="s">
        <v>1516</v>
      </c>
      <c r="G152" s="207" t="s">
        <v>239</v>
      </c>
      <c r="H152" s="208">
        <v>1</v>
      </c>
      <c r="I152" s="209"/>
      <c r="J152" s="210">
        <f t="shared" si="10"/>
        <v>0</v>
      </c>
      <c r="K152" s="211"/>
      <c r="L152" s="212"/>
      <c r="M152" s="213" t="s">
        <v>1</v>
      </c>
      <c r="N152" s="214" t="s">
        <v>38</v>
      </c>
      <c r="O152" s="69"/>
      <c r="P152" s="200">
        <f t="shared" si="11"/>
        <v>0</v>
      </c>
      <c r="Q152" s="200">
        <v>1.4489999999999999E-2</v>
      </c>
      <c r="R152" s="200">
        <f t="shared" si="12"/>
        <v>1.4489999999999999E-2</v>
      </c>
      <c r="S152" s="200">
        <v>0</v>
      </c>
      <c r="T152" s="201">
        <f t="shared" si="1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2" t="s">
        <v>166</v>
      </c>
      <c r="AT152" s="202" t="s">
        <v>363</v>
      </c>
      <c r="AU152" s="202" t="s">
        <v>157</v>
      </c>
      <c r="AY152" s="14" t="s">
        <v>150</v>
      </c>
      <c r="BE152" s="203">
        <f t="shared" si="14"/>
        <v>0</v>
      </c>
      <c r="BF152" s="203">
        <f t="shared" si="15"/>
        <v>0</v>
      </c>
      <c r="BG152" s="203">
        <f t="shared" si="16"/>
        <v>0</v>
      </c>
      <c r="BH152" s="203">
        <f t="shared" si="17"/>
        <v>0</v>
      </c>
      <c r="BI152" s="203">
        <f t="shared" si="18"/>
        <v>0</v>
      </c>
      <c r="BJ152" s="14" t="s">
        <v>157</v>
      </c>
      <c r="BK152" s="203">
        <f t="shared" si="19"/>
        <v>0</v>
      </c>
      <c r="BL152" s="14" t="s">
        <v>156</v>
      </c>
      <c r="BM152" s="202" t="s">
        <v>236</v>
      </c>
    </row>
    <row r="153" spans="1:65" s="2" customFormat="1" ht="24.2" customHeight="1">
      <c r="A153" s="31"/>
      <c r="B153" s="32"/>
      <c r="C153" s="204" t="s">
        <v>194</v>
      </c>
      <c r="D153" s="204" t="s">
        <v>363</v>
      </c>
      <c r="E153" s="205" t="s">
        <v>1517</v>
      </c>
      <c r="F153" s="206" t="s">
        <v>1518</v>
      </c>
      <c r="G153" s="207" t="s">
        <v>239</v>
      </c>
      <c r="H153" s="208">
        <v>1</v>
      </c>
      <c r="I153" s="209"/>
      <c r="J153" s="210">
        <f t="shared" si="10"/>
        <v>0</v>
      </c>
      <c r="K153" s="211"/>
      <c r="L153" s="212"/>
      <c r="M153" s="213" t="s">
        <v>1</v>
      </c>
      <c r="N153" s="214" t="s">
        <v>38</v>
      </c>
      <c r="O153" s="69"/>
      <c r="P153" s="200">
        <f t="shared" si="11"/>
        <v>0</v>
      </c>
      <c r="Q153" s="200">
        <v>5.8799999999999998E-3</v>
      </c>
      <c r="R153" s="200">
        <f t="shared" si="12"/>
        <v>5.8799999999999998E-3</v>
      </c>
      <c r="S153" s="200">
        <v>0</v>
      </c>
      <c r="T153" s="201">
        <f t="shared" si="1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2" t="s">
        <v>166</v>
      </c>
      <c r="AT153" s="202" t="s">
        <v>363</v>
      </c>
      <c r="AU153" s="202" t="s">
        <v>157</v>
      </c>
      <c r="AY153" s="14" t="s">
        <v>150</v>
      </c>
      <c r="BE153" s="203">
        <f t="shared" si="14"/>
        <v>0</v>
      </c>
      <c r="BF153" s="203">
        <f t="shared" si="15"/>
        <v>0</v>
      </c>
      <c r="BG153" s="203">
        <f t="shared" si="16"/>
        <v>0</v>
      </c>
      <c r="BH153" s="203">
        <f t="shared" si="17"/>
        <v>0</v>
      </c>
      <c r="BI153" s="203">
        <f t="shared" si="18"/>
        <v>0</v>
      </c>
      <c r="BJ153" s="14" t="s">
        <v>157</v>
      </c>
      <c r="BK153" s="203">
        <f t="shared" si="19"/>
        <v>0</v>
      </c>
      <c r="BL153" s="14" t="s">
        <v>156</v>
      </c>
      <c r="BM153" s="202" t="s">
        <v>240</v>
      </c>
    </row>
    <row r="154" spans="1:65" s="2" customFormat="1" ht="24.2" customHeight="1">
      <c r="A154" s="31"/>
      <c r="B154" s="32"/>
      <c r="C154" s="204" t="s">
        <v>241</v>
      </c>
      <c r="D154" s="204" t="s">
        <v>363</v>
      </c>
      <c r="E154" s="205" t="s">
        <v>1519</v>
      </c>
      <c r="F154" s="206" t="s">
        <v>1520</v>
      </c>
      <c r="G154" s="207" t="s">
        <v>239</v>
      </c>
      <c r="H154" s="208">
        <v>2</v>
      </c>
      <c r="I154" s="209"/>
      <c r="J154" s="210">
        <f t="shared" si="10"/>
        <v>0</v>
      </c>
      <c r="K154" s="211"/>
      <c r="L154" s="212"/>
      <c r="M154" s="213" t="s">
        <v>1</v>
      </c>
      <c r="N154" s="214" t="s">
        <v>38</v>
      </c>
      <c r="O154" s="69"/>
      <c r="P154" s="200">
        <f t="shared" si="11"/>
        <v>0</v>
      </c>
      <c r="Q154" s="200">
        <v>6.6E-4</v>
      </c>
      <c r="R154" s="200">
        <f t="shared" si="12"/>
        <v>1.32E-3</v>
      </c>
      <c r="S154" s="200">
        <v>0</v>
      </c>
      <c r="T154" s="201">
        <f t="shared" si="1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2" t="s">
        <v>166</v>
      </c>
      <c r="AT154" s="202" t="s">
        <v>363</v>
      </c>
      <c r="AU154" s="202" t="s">
        <v>157</v>
      </c>
      <c r="AY154" s="14" t="s">
        <v>150</v>
      </c>
      <c r="BE154" s="203">
        <f t="shared" si="14"/>
        <v>0</v>
      </c>
      <c r="BF154" s="203">
        <f t="shared" si="15"/>
        <v>0</v>
      </c>
      <c r="BG154" s="203">
        <f t="shared" si="16"/>
        <v>0</v>
      </c>
      <c r="BH154" s="203">
        <f t="shared" si="17"/>
        <v>0</v>
      </c>
      <c r="BI154" s="203">
        <f t="shared" si="18"/>
        <v>0</v>
      </c>
      <c r="BJ154" s="14" t="s">
        <v>157</v>
      </c>
      <c r="BK154" s="203">
        <f t="shared" si="19"/>
        <v>0</v>
      </c>
      <c r="BL154" s="14" t="s">
        <v>156</v>
      </c>
      <c r="BM154" s="202" t="s">
        <v>244</v>
      </c>
    </row>
    <row r="155" spans="1:65" s="2" customFormat="1" ht="21.75" customHeight="1">
      <c r="A155" s="31"/>
      <c r="B155" s="32"/>
      <c r="C155" s="204" t="s">
        <v>199</v>
      </c>
      <c r="D155" s="204" t="s">
        <v>363</v>
      </c>
      <c r="E155" s="205" t="s">
        <v>1521</v>
      </c>
      <c r="F155" s="206" t="s">
        <v>1522</v>
      </c>
      <c r="G155" s="207" t="s">
        <v>239</v>
      </c>
      <c r="H155" s="208">
        <v>1</v>
      </c>
      <c r="I155" s="209"/>
      <c r="J155" s="210">
        <f t="shared" si="10"/>
        <v>0</v>
      </c>
      <c r="K155" s="211"/>
      <c r="L155" s="212"/>
      <c r="M155" s="213" t="s">
        <v>1</v>
      </c>
      <c r="N155" s="214" t="s">
        <v>38</v>
      </c>
      <c r="O155" s="69"/>
      <c r="P155" s="200">
        <f t="shared" si="11"/>
        <v>0</v>
      </c>
      <c r="Q155" s="200">
        <v>2.0500000000000001E-2</v>
      </c>
      <c r="R155" s="200">
        <f t="shared" si="12"/>
        <v>2.0500000000000001E-2</v>
      </c>
      <c r="S155" s="200">
        <v>0</v>
      </c>
      <c r="T155" s="201">
        <f t="shared" si="1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2" t="s">
        <v>166</v>
      </c>
      <c r="AT155" s="202" t="s">
        <v>363</v>
      </c>
      <c r="AU155" s="202" t="s">
        <v>157</v>
      </c>
      <c r="AY155" s="14" t="s">
        <v>150</v>
      </c>
      <c r="BE155" s="203">
        <f t="shared" si="14"/>
        <v>0</v>
      </c>
      <c r="BF155" s="203">
        <f t="shared" si="15"/>
        <v>0</v>
      </c>
      <c r="BG155" s="203">
        <f t="shared" si="16"/>
        <v>0</v>
      </c>
      <c r="BH155" s="203">
        <f t="shared" si="17"/>
        <v>0</v>
      </c>
      <c r="BI155" s="203">
        <f t="shared" si="18"/>
        <v>0</v>
      </c>
      <c r="BJ155" s="14" t="s">
        <v>157</v>
      </c>
      <c r="BK155" s="203">
        <f t="shared" si="19"/>
        <v>0</v>
      </c>
      <c r="BL155" s="14" t="s">
        <v>156</v>
      </c>
      <c r="BM155" s="202" t="s">
        <v>247</v>
      </c>
    </row>
    <row r="156" spans="1:65" s="12" customFormat="1" ht="22.9" customHeight="1">
      <c r="B156" s="174"/>
      <c r="C156" s="175"/>
      <c r="D156" s="176" t="s">
        <v>71</v>
      </c>
      <c r="E156" s="188" t="s">
        <v>506</v>
      </c>
      <c r="F156" s="188" t="s">
        <v>1470</v>
      </c>
      <c r="G156" s="175"/>
      <c r="H156" s="175"/>
      <c r="I156" s="178"/>
      <c r="J156" s="189">
        <f>BK156</f>
        <v>0</v>
      </c>
      <c r="K156" s="175"/>
      <c r="L156" s="180"/>
      <c r="M156" s="181"/>
      <c r="N156" s="182"/>
      <c r="O156" s="182"/>
      <c r="P156" s="183">
        <f>P157</f>
        <v>0</v>
      </c>
      <c r="Q156" s="182"/>
      <c r="R156" s="183">
        <f>R157</f>
        <v>0</v>
      </c>
      <c r="S156" s="182"/>
      <c r="T156" s="184">
        <f>T157</f>
        <v>0</v>
      </c>
      <c r="AR156" s="185" t="s">
        <v>80</v>
      </c>
      <c r="AT156" s="186" t="s">
        <v>71</v>
      </c>
      <c r="AU156" s="186" t="s">
        <v>80</v>
      </c>
      <c r="AY156" s="185" t="s">
        <v>150</v>
      </c>
      <c r="BK156" s="187">
        <f>BK157</f>
        <v>0</v>
      </c>
    </row>
    <row r="157" spans="1:65" s="2" customFormat="1" ht="33" customHeight="1">
      <c r="A157" s="31"/>
      <c r="B157" s="32"/>
      <c r="C157" s="190" t="s">
        <v>248</v>
      </c>
      <c r="D157" s="190" t="s">
        <v>152</v>
      </c>
      <c r="E157" s="191" t="s">
        <v>1471</v>
      </c>
      <c r="F157" s="192" t="s">
        <v>1472</v>
      </c>
      <c r="G157" s="193" t="s">
        <v>216</v>
      </c>
      <c r="H157" s="194">
        <v>1.421</v>
      </c>
      <c r="I157" s="195"/>
      <c r="J157" s="196">
        <f>ROUND(I157*H157,2)</f>
        <v>0</v>
      </c>
      <c r="K157" s="197"/>
      <c r="L157" s="36"/>
      <c r="M157" s="198" t="s">
        <v>1</v>
      </c>
      <c r="N157" s="199" t="s">
        <v>38</v>
      </c>
      <c r="O157" s="69"/>
      <c r="P157" s="200">
        <f>O157*H157</f>
        <v>0</v>
      </c>
      <c r="Q157" s="200">
        <v>0</v>
      </c>
      <c r="R157" s="200">
        <f>Q157*H157</f>
        <v>0</v>
      </c>
      <c r="S157" s="200">
        <v>0</v>
      </c>
      <c r="T157" s="201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02" t="s">
        <v>156</v>
      </c>
      <c r="AT157" s="202" t="s">
        <v>152</v>
      </c>
      <c r="AU157" s="202" t="s">
        <v>157</v>
      </c>
      <c r="AY157" s="14" t="s">
        <v>150</v>
      </c>
      <c r="BE157" s="203">
        <f>IF(N157="základná",J157,0)</f>
        <v>0</v>
      </c>
      <c r="BF157" s="203">
        <f>IF(N157="znížená",J157,0)</f>
        <v>0</v>
      </c>
      <c r="BG157" s="203">
        <f>IF(N157="zákl. prenesená",J157,0)</f>
        <v>0</v>
      </c>
      <c r="BH157" s="203">
        <f>IF(N157="zníž. prenesená",J157,0)</f>
        <v>0</v>
      </c>
      <c r="BI157" s="203">
        <f>IF(N157="nulová",J157,0)</f>
        <v>0</v>
      </c>
      <c r="BJ157" s="14" t="s">
        <v>157</v>
      </c>
      <c r="BK157" s="203">
        <f>ROUND(I157*H157,2)</f>
        <v>0</v>
      </c>
      <c r="BL157" s="14" t="s">
        <v>156</v>
      </c>
      <c r="BM157" s="202" t="s">
        <v>251</v>
      </c>
    </row>
    <row r="158" spans="1:65" s="12" customFormat="1" ht="25.9" customHeight="1">
      <c r="B158" s="174"/>
      <c r="C158" s="175"/>
      <c r="D158" s="176" t="s">
        <v>71</v>
      </c>
      <c r="E158" s="177" t="s">
        <v>897</v>
      </c>
      <c r="F158" s="177" t="s">
        <v>898</v>
      </c>
      <c r="G158" s="175"/>
      <c r="H158" s="175"/>
      <c r="I158" s="178"/>
      <c r="J158" s="179">
        <f>BK158</f>
        <v>0</v>
      </c>
      <c r="K158" s="175"/>
      <c r="L158" s="180"/>
      <c r="M158" s="181"/>
      <c r="N158" s="182"/>
      <c r="O158" s="182"/>
      <c r="P158" s="183">
        <f>P159</f>
        <v>0</v>
      </c>
      <c r="Q158" s="182"/>
      <c r="R158" s="183">
        <f>R159</f>
        <v>0</v>
      </c>
      <c r="S158" s="182"/>
      <c r="T158" s="184">
        <f>T159</f>
        <v>0</v>
      </c>
      <c r="AR158" s="185" t="s">
        <v>156</v>
      </c>
      <c r="AT158" s="186" t="s">
        <v>71</v>
      </c>
      <c r="AU158" s="186" t="s">
        <v>72</v>
      </c>
      <c r="AY158" s="185" t="s">
        <v>150</v>
      </c>
      <c r="BK158" s="187">
        <f>BK159</f>
        <v>0</v>
      </c>
    </row>
    <row r="159" spans="1:65" s="2" customFormat="1" ht="16.5" customHeight="1">
      <c r="A159" s="31"/>
      <c r="B159" s="32"/>
      <c r="C159" s="190" t="s">
        <v>202</v>
      </c>
      <c r="D159" s="190" t="s">
        <v>152</v>
      </c>
      <c r="E159" s="191" t="s">
        <v>899</v>
      </c>
      <c r="F159" s="192" t="s">
        <v>1523</v>
      </c>
      <c r="G159" s="193" t="s">
        <v>901</v>
      </c>
      <c r="H159" s="194">
        <v>5</v>
      </c>
      <c r="I159" s="195"/>
      <c r="J159" s="196">
        <f>ROUND(I159*H159,2)</f>
        <v>0</v>
      </c>
      <c r="K159" s="197"/>
      <c r="L159" s="36"/>
      <c r="M159" s="198" t="s">
        <v>1</v>
      </c>
      <c r="N159" s="199" t="s">
        <v>38</v>
      </c>
      <c r="O159" s="69"/>
      <c r="P159" s="200">
        <f>O159*H159</f>
        <v>0</v>
      </c>
      <c r="Q159" s="200">
        <v>0</v>
      </c>
      <c r="R159" s="200">
        <f>Q159*H159</f>
        <v>0</v>
      </c>
      <c r="S159" s="200">
        <v>0</v>
      </c>
      <c r="T159" s="201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2" t="s">
        <v>902</v>
      </c>
      <c r="AT159" s="202" t="s">
        <v>152</v>
      </c>
      <c r="AU159" s="202" t="s">
        <v>80</v>
      </c>
      <c r="AY159" s="14" t="s">
        <v>150</v>
      </c>
      <c r="BE159" s="203">
        <f>IF(N159="základná",J159,0)</f>
        <v>0</v>
      </c>
      <c r="BF159" s="203">
        <f>IF(N159="znížená",J159,0)</f>
        <v>0</v>
      </c>
      <c r="BG159" s="203">
        <f>IF(N159="zákl. prenesená",J159,0)</f>
        <v>0</v>
      </c>
      <c r="BH159" s="203">
        <f>IF(N159="zníž. prenesená",J159,0)</f>
        <v>0</v>
      </c>
      <c r="BI159" s="203">
        <f>IF(N159="nulová",J159,0)</f>
        <v>0</v>
      </c>
      <c r="BJ159" s="14" t="s">
        <v>157</v>
      </c>
      <c r="BK159" s="203">
        <f>ROUND(I159*H159,2)</f>
        <v>0</v>
      </c>
      <c r="BL159" s="14" t="s">
        <v>902</v>
      </c>
      <c r="BM159" s="202" t="s">
        <v>254</v>
      </c>
    </row>
    <row r="160" spans="1:65" s="12" customFormat="1" ht="25.9" customHeight="1">
      <c r="B160" s="174"/>
      <c r="C160" s="175"/>
      <c r="D160" s="176" t="s">
        <v>71</v>
      </c>
      <c r="E160" s="177" t="s">
        <v>363</v>
      </c>
      <c r="F160" s="177" t="s">
        <v>1475</v>
      </c>
      <c r="G160" s="175"/>
      <c r="H160" s="175"/>
      <c r="I160" s="178"/>
      <c r="J160" s="179">
        <f>BK160</f>
        <v>0</v>
      </c>
      <c r="K160" s="175"/>
      <c r="L160" s="180"/>
      <c r="M160" s="181"/>
      <c r="N160" s="182"/>
      <c r="O160" s="182"/>
      <c r="P160" s="183">
        <f>P161+P163</f>
        <v>0</v>
      </c>
      <c r="Q160" s="182"/>
      <c r="R160" s="183">
        <f>R161+R163</f>
        <v>4.0000000000000002E-4</v>
      </c>
      <c r="S160" s="182"/>
      <c r="T160" s="184">
        <f>T161+T163</f>
        <v>0</v>
      </c>
      <c r="AR160" s="185" t="s">
        <v>160</v>
      </c>
      <c r="AT160" s="186" t="s">
        <v>71</v>
      </c>
      <c r="AU160" s="186" t="s">
        <v>72</v>
      </c>
      <c r="AY160" s="185" t="s">
        <v>150</v>
      </c>
      <c r="BK160" s="187">
        <f>BK161+BK163</f>
        <v>0</v>
      </c>
    </row>
    <row r="161" spans="1:65" s="12" customFormat="1" ht="22.9" customHeight="1">
      <c r="B161" s="174"/>
      <c r="C161" s="175"/>
      <c r="D161" s="176" t="s">
        <v>71</v>
      </c>
      <c r="E161" s="188" t="s">
        <v>1476</v>
      </c>
      <c r="F161" s="188" t="s">
        <v>1477</v>
      </c>
      <c r="G161" s="175"/>
      <c r="H161" s="175"/>
      <c r="I161" s="178"/>
      <c r="J161" s="189">
        <f>BK161</f>
        <v>0</v>
      </c>
      <c r="K161" s="175"/>
      <c r="L161" s="180"/>
      <c r="M161" s="181"/>
      <c r="N161" s="182"/>
      <c r="O161" s="182"/>
      <c r="P161" s="183">
        <f>P162</f>
        <v>0</v>
      </c>
      <c r="Q161" s="182"/>
      <c r="R161" s="183">
        <f>R162</f>
        <v>0</v>
      </c>
      <c r="S161" s="182"/>
      <c r="T161" s="184">
        <f>T162</f>
        <v>0</v>
      </c>
      <c r="AR161" s="185" t="s">
        <v>160</v>
      </c>
      <c r="AT161" s="186" t="s">
        <v>71</v>
      </c>
      <c r="AU161" s="186" t="s">
        <v>80</v>
      </c>
      <c r="AY161" s="185" t="s">
        <v>150</v>
      </c>
      <c r="BK161" s="187">
        <f>BK162</f>
        <v>0</v>
      </c>
    </row>
    <row r="162" spans="1:65" s="2" customFormat="1" ht="16.5" customHeight="1">
      <c r="A162" s="31"/>
      <c r="B162" s="32"/>
      <c r="C162" s="190" t="s">
        <v>255</v>
      </c>
      <c r="D162" s="190" t="s">
        <v>152</v>
      </c>
      <c r="E162" s="191" t="s">
        <v>1524</v>
      </c>
      <c r="F162" s="192" t="s">
        <v>1525</v>
      </c>
      <c r="G162" s="193" t="s">
        <v>1480</v>
      </c>
      <c r="H162" s="194">
        <v>1</v>
      </c>
      <c r="I162" s="195"/>
      <c r="J162" s="196">
        <f>ROUND(I162*H162,2)</f>
        <v>0</v>
      </c>
      <c r="K162" s="197"/>
      <c r="L162" s="36"/>
      <c r="M162" s="198" t="s">
        <v>1</v>
      </c>
      <c r="N162" s="199" t="s">
        <v>38</v>
      </c>
      <c r="O162" s="69"/>
      <c r="P162" s="200">
        <f>O162*H162</f>
        <v>0</v>
      </c>
      <c r="Q162" s="200">
        <v>0</v>
      </c>
      <c r="R162" s="200">
        <f>Q162*H162</f>
        <v>0</v>
      </c>
      <c r="S162" s="200">
        <v>0</v>
      </c>
      <c r="T162" s="201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02" t="s">
        <v>269</v>
      </c>
      <c r="AT162" s="202" t="s">
        <v>152</v>
      </c>
      <c r="AU162" s="202" t="s">
        <v>157</v>
      </c>
      <c r="AY162" s="14" t="s">
        <v>150</v>
      </c>
      <c r="BE162" s="203">
        <f>IF(N162="základná",J162,0)</f>
        <v>0</v>
      </c>
      <c r="BF162" s="203">
        <f>IF(N162="znížená",J162,0)</f>
        <v>0</v>
      </c>
      <c r="BG162" s="203">
        <f>IF(N162="zákl. prenesená",J162,0)</f>
        <v>0</v>
      </c>
      <c r="BH162" s="203">
        <f>IF(N162="zníž. prenesená",J162,0)</f>
        <v>0</v>
      </c>
      <c r="BI162" s="203">
        <f>IF(N162="nulová",J162,0)</f>
        <v>0</v>
      </c>
      <c r="BJ162" s="14" t="s">
        <v>157</v>
      </c>
      <c r="BK162" s="203">
        <f>ROUND(I162*H162,2)</f>
        <v>0</v>
      </c>
      <c r="BL162" s="14" t="s">
        <v>269</v>
      </c>
      <c r="BM162" s="202" t="s">
        <v>258</v>
      </c>
    </row>
    <row r="163" spans="1:65" s="12" customFormat="1" ht="22.9" customHeight="1">
      <c r="B163" s="174"/>
      <c r="C163" s="175"/>
      <c r="D163" s="176" t="s">
        <v>71</v>
      </c>
      <c r="E163" s="188" t="s">
        <v>1483</v>
      </c>
      <c r="F163" s="188" t="s">
        <v>1484</v>
      </c>
      <c r="G163" s="175"/>
      <c r="H163" s="175"/>
      <c r="I163" s="178"/>
      <c r="J163" s="189">
        <f>BK163</f>
        <v>0</v>
      </c>
      <c r="K163" s="175"/>
      <c r="L163" s="180"/>
      <c r="M163" s="181"/>
      <c r="N163" s="182"/>
      <c r="O163" s="182"/>
      <c r="P163" s="183">
        <f>SUM(P164:P165)</f>
        <v>0</v>
      </c>
      <c r="Q163" s="182"/>
      <c r="R163" s="183">
        <f>SUM(R164:R165)</f>
        <v>4.0000000000000002E-4</v>
      </c>
      <c r="S163" s="182"/>
      <c r="T163" s="184">
        <f>SUM(T164:T165)</f>
        <v>0</v>
      </c>
      <c r="AR163" s="185" t="s">
        <v>160</v>
      </c>
      <c r="AT163" s="186" t="s">
        <v>71</v>
      </c>
      <c r="AU163" s="186" t="s">
        <v>80</v>
      </c>
      <c r="AY163" s="185" t="s">
        <v>150</v>
      </c>
      <c r="BK163" s="187">
        <f>SUM(BK164:BK165)</f>
        <v>0</v>
      </c>
    </row>
    <row r="164" spans="1:65" s="2" customFormat="1" ht="21.75" customHeight="1">
      <c r="A164" s="31"/>
      <c r="B164" s="32"/>
      <c r="C164" s="190" t="s">
        <v>206</v>
      </c>
      <c r="D164" s="190" t="s">
        <v>152</v>
      </c>
      <c r="E164" s="191" t="s">
        <v>1176</v>
      </c>
      <c r="F164" s="192" t="s">
        <v>1526</v>
      </c>
      <c r="G164" s="193" t="s">
        <v>370</v>
      </c>
      <c r="H164" s="194">
        <v>4</v>
      </c>
      <c r="I164" s="195"/>
      <c r="J164" s="196">
        <f>ROUND(I164*H164,2)</f>
        <v>0</v>
      </c>
      <c r="K164" s="197"/>
      <c r="L164" s="36"/>
      <c r="M164" s="198" t="s">
        <v>1</v>
      </c>
      <c r="N164" s="199" t="s">
        <v>38</v>
      </c>
      <c r="O164" s="69"/>
      <c r="P164" s="200">
        <f>O164*H164</f>
        <v>0</v>
      </c>
      <c r="Q164" s="200">
        <v>0</v>
      </c>
      <c r="R164" s="200">
        <f>Q164*H164</f>
        <v>0</v>
      </c>
      <c r="S164" s="200">
        <v>0</v>
      </c>
      <c r="T164" s="201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02" t="s">
        <v>269</v>
      </c>
      <c r="AT164" s="202" t="s">
        <v>152</v>
      </c>
      <c r="AU164" s="202" t="s">
        <v>157</v>
      </c>
      <c r="AY164" s="14" t="s">
        <v>150</v>
      </c>
      <c r="BE164" s="203">
        <f>IF(N164="základná",J164,0)</f>
        <v>0</v>
      </c>
      <c r="BF164" s="203">
        <f>IF(N164="znížená",J164,0)</f>
        <v>0</v>
      </c>
      <c r="BG164" s="203">
        <f>IF(N164="zákl. prenesená",J164,0)</f>
        <v>0</v>
      </c>
      <c r="BH164" s="203">
        <f>IF(N164="zníž. prenesená",J164,0)</f>
        <v>0</v>
      </c>
      <c r="BI164" s="203">
        <f>IF(N164="nulová",J164,0)</f>
        <v>0</v>
      </c>
      <c r="BJ164" s="14" t="s">
        <v>157</v>
      </c>
      <c r="BK164" s="203">
        <f>ROUND(I164*H164,2)</f>
        <v>0</v>
      </c>
      <c r="BL164" s="14" t="s">
        <v>269</v>
      </c>
      <c r="BM164" s="202" t="s">
        <v>261</v>
      </c>
    </row>
    <row r="165" spans="1:65" s="2" customFormat="1" ht="16.5" customHeight="1">
      <c r="A165" s="31"/>
      <c r="B165" s="32"/>
      <c r="C165" s="204" t="s">
        <v>263</v>
      </c>
      <c r="D165" s="204" t="s">
        <v>363</v>
      </c>
      <c r="E165" s="205" t="s">
        <v>1527</v>
      </c>
      <c r="F165" s="206" t="s">
        <v>1528</v>
      </c>
      <c r="G165" s="207" t="s">
        <v>370</v>
      </c>
      <c r="H165" s="208">
        <v>4</v>
      </c>
      <c r="I165" s="209"/>
      <c r="J165" s="210">
        <f>ROUND(I165*H165,2)</f>
        <v>0</v>
      </c>
      <c r="K165" s="211"/>
      <c r="L165" s="212"/>
      <c r="M165" s="221" t="s">
        <v>1</v>
      </c>
      <c r="N165" s="222" t="s">
        <v>38</v>
      </c>
      <c r="O165" s="218"/>
      <c r="P165" s="219">
        <f>O165*H165</f>
        <v>0</v>
      </c>
      <c r="Q165" s="219">
        <v>1E-4</v>
      </c>
      <c r="R165" s="219">
        <f>Q165*H165</f>
        <v>4.0000000000000002E-4</v>
      </c>
      <c r="S165" s="219">
        <v>0</v>
      </c>
      <c r="T165" s="220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02" t="s">
        <v>611</v>
      </c>
      <c r="AT165" s="202" t="s">
        <v>363</v>
      </c>
      <c r="AU165" s="202" t="s">
        <v>157</v>
      </c>
      <c r="AY165" s="14" t="s">
        <v>150</v>
      </c>
      <c r="BE165" s="203">
        <f>IF(N165="základná",J165,0)</f>
        <v>0</v>
      </c>
      <c r="BF165" s="203">
        <f>IF(N165="znížená",J165,0)</f>
        <v>0</v>
      </c>
      <c r="BG165" s="203">
        <f>IF(N165="zákl. prenesená",J165,0)</f>
        <v>0</v>
      </c>
      <c r="BH165" s="203">
        <f>IF(N165="zníž. prenesená",J165,0)</f>
        <v>0</v>
      </c>
      <c r="BI165" s="203">
        <f>IF(N165="nulová",J165,0)</f>
        <v>0</v>
      </c>
      <c r="BJ165" s="14" t="s">
        <v>157</v>
      </c>
      <c r="BK165" s="203">
        <f>ROUND(I165*H165,2)</f>
        <v>0</v>
      </c>
      <c r="BL165" s="14" t="s">
        <v>269</v>
      </c>
      <c r="BM165" s="202" t="s">
        <v>266</v>
      </c>
    </row>
    <row r="166" spans="1:65" s="2" customFormat="1" ht="6.95" customHeight="1">
      <c r="A166" s="31"/>
      <c r="B166" s="52"/>
      <c r="C166" s="53"/>
      <c r="D166" s="53"/>
      <c r="E166" s="53"/>
      <c r="F166" s="53"/>
      <c r="G166" s="53"/>
      <c r="H166" s="53"/>
      <c r="I166" s="53"/>
      <c r="J166" s="53"/>
      <c r="K166" s="53"/>
      <c r="L166" s="36"/>
      <c r="M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</row>
  </sheetData>
  <sheetProtection algorithmName="SHA-512" hashValue="6l4yJVxeedEDM/0Cbktu6qdyXazW4BlOFGEjHj0ZerLTAcLhTPkX0scO0jk+PSLjWME8sLMP016VmfzWU+Gd4w==" saltValue="xSJxFtokk6COJkygPb0UO0GGwQ4BVP3K00GyzWR1iqHPiMAN3LRC8kB4oSxTW43oejlbhEZSnozbmWO3w1e9dg==" spinCount="100000" sheet="1" objects="1" scenarios="1" formatColumns="0" formatRows="0" autoFilter="0"/>
  <autoFilter ref="C124:K165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AT2" s="14" t="s">
        <v>99</v>
      </c>
    </row>
    <row r="3" spans="1:46" s="1" customFormat="1" ht="6.95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7"/>
      <c r="AT3" s="14" t="s">
        <v>72</v>
      </c>
    </row>
    <row r="4" spans="1:46" s="1" customFormat="1" ht="24.95" customHeight="1">
      <c r="B4" s="17"/>
      <c r="D4" s="108" t="s">
        <v>103</v>
      </c>
      <c r="L4" s="17"/>
      <c r="M4" s="109" t="s">
        <v>9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0" t="s">
        <v>15</v>
      </c>
      <c r="L6" s="17"/>
    </row>
    <row r="7" spans="1:46" s="1" customFormat="1" ht="16.5" customHeight="1">
      <c r="B7" s="17"/>
      <c r="E7" s="264" t="str">
        <f>'Rekapitulácia stavby'!K6</f>
        <v>Fedákov mlyn</v>
      </c>
      <c r="F7" s="265"/>
      <c r="G7" s="265"/>
      <c r="H7" s="265"/>
      <c r="L7" s="17"/>
    </row>
    <row r="8" spans="1:46" s="2" customFormat="1" ht="12" customHeight="1">
      <c r="A8" s="31"/>
      <c r="B8" s="36"/>
      <c r="C8" s="31"/>
      <c r="D8" s="110" t="s">
        <v>104</v>
      </c>
      <c r="E8" s="31"/>
      <c r="F8" s="31"/>
      <c r="G8" s="31"/>
      <c r="H8" s="31"/>
      <c r="I8" s="31"/>
      <c r="J8" s="31"/>
      <c r="K8" s="31"/>
      <c r="L8" s="49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6" t="s">
        <v>1529</v>
      </c>
      <c r="F9" s="267"/>
      <c r="G9" s="267"/>
      <c r="H9" s="267"/>
      <c r="I9" s="31"/>
      <c r="J9" s="31"/>
      <c r="K9" s="31"/>
      <c r="L9" s="49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9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0" t="s">
        <v>17</v>
      </c>
      <c r="E11" s="31"/>
      <c r="F11" s="111" t="s">
        <v>1</v>
      </c>
      <c r="G11" s="31"/>
      <c r="H11" s="31"/>
      <c r="I11" s="110" t="s">
        <v>18</v>
      </c>
      <c r="J11" s="111" t="s">
        <v>1</v>
      </c>
      <c r="K11" s="31"/>
      <c r="L11" s="49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0" t="s">
        <v>19</v>
      </c>
      <c r="E12" s="31"/>
      <c r="F12" s="111" t="s">
        <v>20</v>
      </c>
      <c r="G12" s="31"/>
      <c r="H12" s="31"/>
      <c r="I12" s="110" t="s">
        <v>21</v>
      </c>
      <c r="J12" s="112" t="str">
        <f>'Rekapitulácia stavby'!AN8</f>
        <v>17. 9. 2024</v>
      </c>
      <c r="K12" s="31"/>
      <c r="L12" s="49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9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0" t="s">
        <v>23</v>
      </c>
      <c r="E14" s="31"/>
      <c r="F14" s="31"/>
      <c r="G14" s="31"/>
      <c r="H14" s="31"/>
      <c r="I14" s="110" t="s">
        <v>24</v>
      </c>
      <c r="J14" s="111" t="str">
        <f>IF('Rekapitulácia stavby'!AN10="","",'Rekapitulácia stavby'!AN10)</f>
        <v/>
      </c>
      <c r="K14" s="31"/>
      <c r="L14" s="49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1" t="str">
        <f>IF('Rekapitulácia stavby'!E11="","",'Rekapitulácia stavby'!E11)</f>
        <v xml:space="preserve"> </v>
      </c>
      <c r="F15" s="31"/>
      <c r="G15" s="31"/>
      <c r="H15" s="31"/>
      <c r="I15" s="110" t="s">
        <v>25</v>
      </c>
      <c r="J15" s="111" t="str">
        <f>IF('Rekapitulácia stavby'!AN11="","",'Rekapitulácia stavby'!AN11)</f>
        <v/>
      </c>
      <c r="K15" s="31"/>
      <c r="L15" s="49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9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0" t="s">
        <v>26</v>
      </c>
      <c r="E17" s="31"/>
      <c r="F17" s="31"/>
      <c r="G17" s="31"/>
      <c r="H17" s="31"/>
      <c r="I17" s="110" t="s">
        <v>24</v>
      </c>
      <c r="J17" s="27" t="str">
        <f>'Rekapitulácia stavby'!AN13</f>
        <v>Vyplň údaj</v>
      </c>
      <c r="K17" s="31"/>
      <c r="L17" s="49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8" t="str">
        <f>'Rekapitulácia stavby'!E14</f>
        <v>Vyplň údaj</v>
      </c>
      <c r="F18" s="269"/>
      <c r="G18" s="269"/>
      <c r="H18" s="269"/>
      <c r="I18" s="110" t="s">
        <v>25</v>
      </c>
      <c r="J18" s="27" t="str">
        <f>'Rekapitulácia stavby'!AN14</f>
        <v>Vyplň údaj</v>
      </c>
      <c r="K18" s="31"/>
      <c r="L18" s="49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9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0" t="s">
        <v>28</v>
      </c>
      <c r="E20" s="31"/>
      <c r="F20" s="31"/>
      <c r="G20" s="31"/>
      <c r="H20" s="31"/>
      <c r="I20" s="110" t="s">
        <v>24</v>
      </c>
      <c r="J20" s="111" t="str">
        <f>IF('Rekapitulácia stavby'!AN16="","",'Rekapitulácia stavby'!AN16)</f>
        <v/>
      </c>
      <c r="K20" s="31"/>
      <c r="L20" s="49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1" t="str">
        <f>IF('Rekapitulácia stavby'!E17="","",'Rekapitulácia stavby'!E17)</f>
        <v xml:space="preserve"> </v>
      </c>
      <c r="F21" s="31"/>
      <c r="G21" s="31"/>
      <c r="H21" s="31"/>
      <c r="I21" s="110" t="s">
        <v>25</v>
      </c>
      <c r="J21" s="111" t="str">
        <f>IF('Rekapitulácia stavby'!AN17="","",'Rekapitulácia stavby'!AN17)</f>
        <v/>
      </c>
      <c r="K21" s="31"/>
      <c r="L21" s="49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9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0" t="s">
        <v>30</v>
      </c>
      <c r="E23" s="31"/>
      <c r="F23" s="31"/>
      <c r="G23" s="31"/>
      <c r="H23" s="31"/>
      <c r="I23" s="110" t="s">
        <v>24</v>
      </c>
      <c r="J23" s="111" t="str">
        <f>IF('Rekapitulácia stavby'!AN19="","",'Rekapitulácia stavby'!AN19)</f>
        <v/>
      </c>
      <c r="K23" s="31"/>
      <c r="L23" s="49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1" t="str">
        <f>IF('Rekapitulácia stavby'!E20="","",'Rekapitulácia stavby'!E20)</f>
        <v xml:space="preserve"> </v>
      </c>
      <c r="F24" s="31"/>
      <c r="G24" s="31"/>
      <c r="H24" s="31"/>
      <c r="I24" s="110" t="s">
        <v>25</v>
      </c>
      <c r="J24" s="111" t="str">
        <f>IF('Rekapitulácia stavby'!AN20="","",'Rekapitulácia stavby'!AN20)</f>
        <v/>
      </c>
      <c r="K24" s="31"/>
      <c r="L24" s="49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9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0" t="s">
        <v>31</v>
      </c>
      <c r="E26" s="31"/>
      <c r="F26" s="31"/>
      <c r="G26" s="31"/>
      <c r="H26" s="31"/>
      <c r="I26" s="31"/>
      <c r="J26" s="31"/>
      <c r="K26" s="31"/>
      <c r="L26" s="49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3"/>
      <c r="B27" s="114"/>
      <c r="C27" s="113"/>
      <c r="D27" s="113"/>
      <c r="E27" s="270" t="s">
        <v>1</v>
      </c>
      <c r="F27" s="270"/>
      <c r="G27" s="270"/>
      <c r="H27" s="270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9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6"/>
      <c r="E29" s="116"/>
      <c r="F29" s="116"/>
      <c r="G29" s="116"/>
      <c r="H29" s="116"/>
      <c r="I29" s="116"/>
      <c r="J29" s="116"/>
      <c r="K29" s="116"/>
      <c r="L29" s="49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9" t="s">
        <v>32</v>
      </c>
      <c r="E30" s="31"/>
      <c r="F30" s="31"/>
      <c r="G30" s="31"/>
      <c r="H30" s="31"/>
      <c r="I30" s="31"/>
      <c r="J30" s="120">
        <f>ROUND(J118, 2)</f>
        <v>0</v>
      </c>
      <c r="K30" s="31"/>
      <c r="L30" s="49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6"/>
      <c r="E31" s="116"/>
      <c r="F31" s="116"/>
      <c r="G31" s="116"/>
      <c r="H31" s="116"/>
      <c r="I31" s="116"/>
      <c r="J31" s="116"/>
      <c r="K31" s="116"/>
      <c r="L31" s="49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1" t="s">
        <v>34</v>
      </c>
      <c r="G32" s="31"/>
      <c r="H32" s="31"/>
      <c r="I32" s="121" t="s">
        <v>33</v>
      </c>
      <c r="J32" s="121" t="s">
        <v>35</v>
      </c>
      <c r="K32" s="31"/>
      <c r="L32" s="49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2" t="s">
        <v>36</v>
      </c>
      <c r="E33" s="123" t="s">
        <v>37</v>
      </c>
      <c r="F33" s="124">
        <f>ROUND((SUM(BE118:BE149)),  2)</f>
        <v>0</v>
      </c>
      <c r="G33" s="118"/>
      <c r="H33" s="118"/>
      <c r="I33" s="125">
        <v>0.2</v>
      </c>
      <c r="J33" s="124">
        <f>ROUND(((SUM(BE118:BE149))*I33),  2)</f>
        <v>0</v>
      </c>
      <c r="K33" s="31"/>
      <c r="L33" s="49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23" t="s">
        <v>38</v>
      </c>
      <c r="F34" s="124">
        <f>ROUND((SUM(BF118:BF149)),  2)</f>
        <v>0</v>
      </c>
      <c r="G34" s="118"/>
      <c r="H34" s="118"/>
      <c r="I34" s="125">
        <v>0.2</v>
      </c>
      <c r="J34" s="124">
        <f>ROUND(((SUM(BF118:BF149))*I34),  2)</f>
        <v>0</v>
      </c>
      <c r="K34" s="31"/>
      <c r="L34" s="49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10" t="s">
        <v>39</v>
      </c>
      <c r="F35" s="126">
        <f>ROUND((SUM(BG118:BG149)),  2)</f>
        <v>0</v>
      </c>
      <c r="G35" s="31"/>
      <c r="H35" s="31"/>
      <c r="I35" s="127">
        <v>0.2</v>
      </c>
      <c r="J35" s="126">
        <f>0</f>
        <v>0</v>
      </c>
      <c r="K35" s="31"/>
      <c r="L35" s="49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0" t="s">
        <v>40</v>
      </c>
      <c r="F36" s="126">
        <f>ROUND((SUM(BH118:BH149)),  2)</f>
        <v>0</v>
      </c>
      <c r="G36" s="31"/>
      <c r="H36" s="31"/>
      <c r="I36" s="127">
        <v>0.2</v>
      </c>
      <c r="J36" s="126">
        <f>0</f>
        <v>0</v>
      </c>
      <c r="K36" s="31"/>
      <c r="L36" s="49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3" t="s">
        <v>41</v>
      </c>
      <c r="F37" s="124">
        <f>ROUND((SUM(BI118:BI149)),  2)</f>
        <v>0</v>
      </c>
      <c r="G37" s="118"/>
      <c r="H37" s="118"/>
      <c r="I37" s="125">
        <v>0</v>
      </c>
      <c r="J37" s="124">
        <f>0</f>
        <v>0</v>
      </c>
      <c r="K37" s="31"/>
      <c r="L37" s="49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9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8"/>
      <c r="D39" s="129" t="s">
        <v>42</v>
      </c>
      <c r="E39" s="130"/>
      <c r="F39" s="130"/>
      <c r="G39" s="131" t="s">
        <v>43</v>
      </c>
      <c r="H39" s="132" t="s">
        <v>44</v>
      </c>
      <c r="I39" s="130"/>
      <c r="J39" s="133">
        <f>SUM(J30:J37)</f>
        <v>0</v>
      </c>
      <c r="K39" s="134"/>
      <c r="L39" s="49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9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9"/>
      <c r="D50" s="135" t="s">
        <v>45</v>
      </c>
      <c r="E50" s="136"/>
      <c r="F50" s="136"/>
      <c r="G50" s="135" t="s">
        <v>46</v>
      </c>
      <c r="H50" s="136"/>
      <c r="I50" s="136"/>
      <c r="J50" s="136"/>
      <c r="K50" s="136"/>
      <c r="L50" s="4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7" t="s">
        <v>47</v>
      </c>
      <c r="E61" s="138"/>
      <c r="F61" s="139" t="s">
        <v>48</v>
      </c>
      <c r="G61" s="137" t="s">
        <v>47</v>
      </c>
      <c r="H61" s="138"/>
      <c r="I61" s="138"/>
      <c r="J61" s="140" t="s">
        <v>48</v>
      </c>
      <c r="K61" s="138"/>
      <c r="L61" s="49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35" t="s">
        <v>49</v>
      </c>
      <c r="E65" s="141"/>
      <c r="F65" s="141"/>
      <c r="G65" s="135" t="s">
        <v>50</v>
      </c>
      <c r="H65" s="141"/>
      <c r="I65" s="141"/>
      <c r="J65" s="141"/>
      <c r="K65" s="141"/>
      <c r="L65" s="49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7" t="s">
        <v>47</v>
      </c>
      <c r="E76" s="138"/>
      <c r="F76" s="139" t="s">
        <v>48</v>
      </c>
      <c r="G76" s="137" t="s">
        <v>47</v>
      </c>
      <c r="H76" s="138"/>
      <c r="I76" s="138"/>
      <c r="J76" s="140" t="s">
        <v>48</v>
      </c>
      <c r="K76" s="138"/>
      <c r="L76" s="49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2"/>
      <c r="C77" s="143"/>
      <c r="D77" s="143"/>
      <c r="E77" s="143"/>
      <c r="F77" s="143"/>
      <c r="G77" s="143"/>
      <c r="H77" s="143"/>
      <c r="I77" s="143"/>
      <c r="J77" s="143"/>
      <c r="K77" s="143"/>
      <c r="L77" s="49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hidden="1" customHeight="1">
      <c r="A81" s="31"/>
      <c r="B81" s="144"/>
      <c r="C81" s="145"/>
      <c r="D81" s="145"/>
      <c r="E81" s="145"/>
      <c r="F81" s="145"/>
      <c r="G81" s="145"/>
      <c r="H81" s="145"/>
      <c r="I81" s="145"/>
      <c r="J81" s="145"/>
      <c r="K81" s="145"/>
      <c r="L81" s="49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106</v>
      </c>
      <c r="D82" s="33"/>
      <c r="E82" s="33"/>
      <c r="F82" s="33"/>
      <c r="G82" s="33"/>
      <c r="H82" s="33"/>
      <c r="I82" s="33"/>
      <c r="J82" s="33"/>
      <c r="K82" s="33"/>
      <c r="L82" s="49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9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49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71" t="str">
        <f>E7</f>
        <v>Fedákov mlyn</v>
      </c>
      <c r="F85" s="272"/>
      <c r="G85" s="272"/>
      <c r="H85" s="272"/>
      <c r="I85" s="33"/>
      <c r="J85" s="33"/>
      <c r="K85" s="33"/>
      <c r="L85" s="49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104</v>
      </c>
      <c r="D86" s="33"/>
      <c r="E86" s="33"/>
      <c r="F86" s="33"/>
      <c r="G86" s="33"/>
      <c r="H86" s="33"/>
      <c r="I86" s="33"/>
      <c r="J86" s="33"/>
      <c r="K86" s="33"/>
      <c r="L86" s="49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23" t="str">
        <f>E9</f>
        <v>07 - Sadove úpravy</v>
      </c>
      <c r="F87" s="273"/>
      <c r="G87" s="273"/>
      <c r="H87" s="273"/>
      <c r="I87" s="33"/>
      <c r="J87" s="33"/>
      <c r="K87" s="33"/>
      <c r="L87" s="49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9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19</v>
      </c>
      <c r="D89" s="33"/>
      <c r="E89" s="33"/>
      <c r="F89" s="24" t="str">
        <f>F12</f>
        <v xml:space="preserve"> </v>
      </c>
      <c r="G89" s="33"/>
      <c r="H89" s="33"/>
      <c r="I89" s="26" t="s">
        <v>21</v>
      </c>
      <c r="J89" s="64" t="str">
        <f>IF(J12="","",J12)</f>
        <v>17. 9. 2024</v>
      </c>
      <c r="K89" s="33"/>
      <c r="L89" s="49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9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hidden="1" customHeight="1">
      <c r="A91" s="31"/>
      <c r="B91" s="32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28</v>
      </c>
      <c r="J91" s="29" t="str">
        <f>E21</f>
        <v xml:space="preserve"> </v>
      </c>
      <c r="K91" s="33"/>
      <c r="L91" s="49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hidden="1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30</v>
      </c>
      <c r="J92" s="29" t="str">
        <f>E24</f>
        <v xml:space="preserve"> </v>
      </c>
      <c r="K92" s="33"/>
      <c r="L92" s="49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9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6" t="s">
        <v>107</v>
      </c>
      <c r="D94" s="147"/>
      <c r="E94" s="147"/>
      <c r="F94" s="147"/>
      <c r="G94" s="147"/>
      <c r="H94" s="147"/>
      <c r="I94" s="147"/>
      <c r="J94" s="148" t="s">
        <v>108</v>
      </c>
      <c r="K94" s="147"/>
      <c r="L94" s="49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9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hidden="1" customHeight="1">
      <c r="A96" s="31"/>
      <c r="B96" s="32"/>
      <c r="C96" s="149" t="s">
        <v>109</v>
      </c>
      <c r="D96" s="33"/>
      <c r="E96" s="33"/>
      <c r="F96" s="33"/>
      <c r="G96" s="33"/>
      <c r="H96" s="33"/>
      <c r="I96" s="33"/>
      <c r="J96" s="82">
        <f>J118</f>
        <v>0</v>
      </c>
      <c r="K96" s="33"/>
      <c r="L96" s="49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110</v>
      </c>
    </row>
    <row r="97" spans="1:31" s="9" customFormat="1" ht="24.95" hidden="1" customHeight="1">
      <c r="B97" s="150"/>
      <c r="C97" s="151"/>
      <c r="D97" s="152" t="s">
        <v>111</v>
      </c>
      <c r="E97" s="153"/>
      <c r="F97" s="153"/>
      <c r="G97" s="153"/>
      <c r="H97" s="153"/>
      <c r="I97" s="153"/>
      <c r="J97" s="154">
        <f>J119</f>
        <v>0</v>
      </c>
      <c r="K97" s="151"/>
      <c r="L97" s="155"/>
    </row>
    <row r="98" spans="1:31" s="10" customFormat="1" ht="19.899999999999999" hidden="1" customHeight="1">
      <c r="B98" s="156"/>
      <c r="C98" s="157"/>
      <c r="D98" s="158" t="s">
        <v>112</v>
      </c>
      <c r="E98" s="159"/>
      <c r="F98" s="159"/>
      <c r="G98" s="159"/>
      <c r="H98" s="159"/>
      <c r="I98" s="159"/>
      <c r="J98" s="160">
        <f>J120</f>
        <v>0</v>
      </c>
      <c r="K98" s="157"/>
      <c r="L98" s="161"/>
    </row>
    <row r="99" spans="1:31" s="2" customFormat="1" ht="21.75" hidden="1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49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31" s="2" customFormat="1" ht="6.95" hidden="1" customHeight="1">
      <c r="A100" s="31"/>
      <c r="B100" s="52"/>
      <c r="C100" s="53"/>
      <c r="D100" s="53"/>
      <c r="E100" s="53"/>
      <c r="F100" s="53"/>
      <c r="G100" s="53"/>
      <c r="H100" s="53"/>
      <c r="I100" s="53"/>
      <c r="J100" s="53"/>
      <c r="K100" s="53"/>
      <c r="L100" s="49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pans="1:31" ht="11.25" hidden="1"/>
    <row r="102" spans="1:31" ht="11.25" hidden="1"/>
    <row r="103" spans="1:31" ht="11.25" hidden="1"/>
    <row r="104" spans="1:31" s="2" customFormat="1" ht="6.95" customHeight="1">
      <c r="A104" s="31"/>
      <c r="B104" s="54"/>
      <c r="C104" s="55"/>
      <c r="D104" s="55"/>
      <c r="E104" s="55"/>
      <c r="F104" s="55"/>
      <c r="G104" s="55"/>
      <c r="H104" s="55"/>
      <c r="I104" s="55"/>
      <c r="J104" s="55"/>
      <c r="K104" s="55"/>
      <c r="L104" s="49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s="2" customFormat="1" ht="24.95" customHeight="1">
      <c r="A105" s="31"/>
      <c r="B105" s="32"/>
      <c r="C105" s="20" t="s">
        <v>136</v>
      </c>
      <c r="D105" s="33"/>
      <c r="E105" s="33"/>
      <c r="F105" s="33"/>
      <c r="G105" s="33"/>
      <c r="H105" s="33"/>
      <c r="I105" s="33"/>
      <c r="J105" s="33"/>
      <c r="K105" s="33"/>
      <c r="L105" s="49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6.95" customHeight="1">
      <c r="A106" s="31"/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49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12" customHeight="1">
      <c r="A107" s="31"/>
      <c r="B107" s="32"/>
      <c r="C107" s="26" t="s">
        <v>15</v>
      </c>
      <c r="D107" s="33"/>
      <c r="E107" s="33"/>
      <c r="F107" s="33"/>
      <c r="G107" s="33"/>
      <c r="H107" s="33"/>
      <c r="I107" s="33"/>
      <c r="J107" s="33"/>
      <c r="K107" s="33"/>
      <c r="L107" s="49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16.5" customHeight="1">
      <c r="A108" s="31"/>
      <c r="B108" s="32"/>
      <c r="C108" s="33"/>
      <c r="D108" s="33"/>
      <c r="E108" s="271" t="str">
        <f>E7</f>
        <v>Fedákov mlyn</v>
      </c>
      <c r="F108" s="272"/>
      <c r="G108" s="272"/>
      <c r="H108" s="272"/>
      <c r="I108" s="33"/>
      <c r="J108" s="33"/>
      <c r="K108" s="33"/>
      <c r="L108" s="49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2" customHeight="1">
      <c r="A109" s="31"/>
      <c r="B109" s="32"/>
      <c r="C109" s="26" t="s">
        <v>104</v>
      </c>
      <c r="D109" s="33"/>
      <c r="E109" s="33"/>
      <c r="F109" s="33"/>
      <c r="G109" s="33"/>
      <c r="H109" s="33"/>
      <c r="I109" s="33"/>
      <c r="J109" s="33"/>
      <c r="K109" s="33"/>
      <c r="L109" s="49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6.5" customHeight="1">
      <c r="A110" s="31"/>
      <c r="B110" s="32"/>
      <c r="C110" s="33"/>
      <c r="D110" s="33"/>
      <c r="E110" s="223" t="str">
        <f>E9</f>
        <v>07 - Sadove úpravy</v>
      </c>
      <c r="F110" s="273"/>
      <c r="G110" s="273"/>
      <c r="H110" s="273"/>
      <c r="I110" s="33"/>
      <c r="J110" s="33"/>
      <c r="K110" s="33"/>
      <c r="L110" s="49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5" customHeight="1">
      <c r="A111" s="31"/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49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19</v>
      </c>
      <c r="D112" s="33"/>
      <c r="E112" s="33"/>
      <c r="F112" s="24" t="str">
        <f>F12</f>
        <v xml:space="preserve"> </v>
      </c>
      <c r="G112" s="33"/>
      <c r="H112" s="33"/>
      <c r="I112" s="26" t="s">
        <v>21</v>
      </c>
      <c r="J112" s="64" t="str">
        <f>IF(J12="","",J12)</f>
        <v>17. 9. 2024</v>
      </c>
      <c r="K112" s="33"/>
      <c r="L112" s="49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49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5.2" customHeight="1">
      <c r="A114" s="31"/>
      <c r="B114" s="32"/>
      <c r="C114" s="26" t="s">
        <v>23</v>
      </c>
      <c r="D114" s="33"/>
      <c r="E114" s="33"/>
      <c r="F114" s="24" t="str">
        <f>E15</f>
        <v xml:space="preserve"> </v>
      </c>
      <c r="G114" s="33"/>
      <c r="H114" s="33"/>
      <c r="I114" s="26" t="s">
        <v>28</v>
      </c>
      <c r="J114" s="29" t="str">
        <f>E21</f>
        <v xml:space="preserve"> </v>
      </c>
      <c r="K114" s="33"/>
      <c r="L114" s="49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5.2" customHeight="1">
      <c r="A115" s="31"/>
      <c r="B115" s="32"/>
      <c r="C115" s="26" t="s">
        <v>26</v>
      </c>
      <c r="D115" s="33"/>
      <c r="E115" s="33"/>
      <c r="F115" s="24" t="str">
        <f>IF(E18="","",E18)</f>
        <v>Vyplň údaj</v>
      </c>
      <c r="G115" s="33"/>
      <c r="H115" s="33"/>
      <c r="I115" s="26" t="s">
        <v>30</v>
      </c>
      <c r="J115" s="29" t="str">
        <f>E24</f>
        <v xml:space="preserve"> </v>
      </c>
      <c r="K115" s="33"/>
      <c r="L115" s="49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0.35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49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11" customFormat="1" ht="29.25" customHeight="1">
      <c r="A117" s="162"/>
      <c r="B117" s="163"/>
      <c r="C117" s="164" t="s">
        <v>137</v>
      </c>
      <c r="D117" s="165" t="s">
        <v>57</v>
      </c>
      <c r="E117" s="165" t="s">
        <v>53</v>
      </c>
      <c r="F117" s="165" t="s">
        <v>54</v>
      </c>
      <c r="G117" s="165" t="s">
        <v>138</v>
      </c>
      <c r="H117" s="165" t="s">
        <v>139</v>
      </c>
      <c r="I117" s="165" t="s">
        <v>140</v>
      </c>
      <c r="J117" s="166" t="s">
        <v>108</v>
      </c>
      <c r="K117" s="167" t="s">
        <v>141</v>
      </c>
      <c r="L117" s="168"/>
      <c r="M117" s="73" t="s">
        <v>1</v>
      </c>
      <c r="N117" s="74" t="s">
        <v>36</v>
      </c>
      <c r="O117" s="74" t="s">
        <v>142</v>
      </c>
      <c r="P117" s="74" t="s">
        <v>143</v>
      </c>
      <c r="Q117" s="74" t="s">
        <v>144</v>
      </c>
      <c r="R117" s="74" t="s">
        <v>145</v>
      </c>
      <c r="S117" s="74" t="s">
        <v>146</v>
      </c>
      <c r="T117" s="75" t="s">
        <v>147</v>
      </c>
      <c r="U117" s="162"/>
      <c r="V117" s="162"/>
      <c r="W117" s="162"/>
      <c r="X117" s="162"/>
      <c r="Y117" s="162"/>
      <c r="Z117" s="162"/>
      <c r="AA117" s="162"/>
      <c r="AB117" s="162"/>
      <c r="AC117" s="162"/>
      <c r="AD117" s="162"/>
      <c r="AE117" s="162"/>
    </row>
    <row r="118" spans="1:65" s="2" customFormat="1" ht="22.9" customHeight="1">
      <c r="A118" s="31"/>
      <c r="B118" s="32"/>
      <c r="C118" s="80" t="s">
        <v>109</v>
      </c>
      <c r="D118" s="33"/>
      <c r="E118" s="33"/>
      <c r="F118" s="33"/>
      <c r="G118" s="33"/>
      <c r="H118" s="33"/>
      <c r="I118" s="33"/>
      <c r="J118" s="169">
        <f>BK118</f>
        <v>0</v>
      </c>
      <c r="K118" s="33"/>
      <c r="L118" s="36"/>
      <c r="M118" s="76"/>
      <c r="N118" s="170"/>
      <c r="O118" s="77"/>
      <c r="P118" s="171">
        <f>P119</f>
        <v>0</v>
      </c>
      <c r="Q118" s="77"/>
      <c r="R118" s="171">
        <f>R119</f>
        <v>20.669971999999998</v>
      </c>
      <c r="S118" s="77"/>
      <c r="T118" s="172">
        <f>T119</f>
        <v>0</v>
      </c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T118" s="14" t="s">
        <v>71</v>
      </c>
      <c r="AU118" s="14" t="s">
        <v>110</v>
      </c>
      <c r="BK118" s="173">
        <f>BK119</f>
        <v>0</v>
      </c>
    </row>
    <row r="119" spans="1:65" s="12" customFormat="1" ht="25.9" customHeight="1">
      <c r="B119" s="174"/>
      <c r="C119" s="175"/>
      <c r="D119" s="176" t="s">
        <v>71</v>
      </c>
      <c r="E119" s="177" t="s">
        <v>148</v>
      </c>
      <c r="F119" s="177" t="s">
        <v>149</v>
      </c>
      <c r="G119" s="175"/>
      <c r="H119" s="175"/>
      <c r="I119" s="178"/>
      <c r="J119" s="179">
        <f>BK119</f>
        <v>0</v>
      </c>
      <c r="K119" s="175"/>
      <c r="L119" s="180"/>
      <c r="M119" s="181"/>
      <c r="N119" s="182"/>
      <c r="O119" s="182"/>
      <c r="P119" s="183">
        <f>P120</f>
        <v>0</v>
      </c>
      <c r="Q119" s="182"/>
      <c r="R119" s="183">
        <f>R120</f>
        <v>20.669971999999998</v>
      </c>
      <c r="S119" s="182"/>
      <c r="T119" s="184">
        <f>T120</f>
        <v>0</v>
      </c>
      <c r="AR119" s="185" t="s">
        <v>80</v>
      </c>
      <c r="AT119" s="186" t="s">
        <v>71</v>
      </c>
      <c r="AU119" s="186" t="s">
        <v>72</v>
      </c>
      <c r="AY119" s="185" t="s">
        <v>150</v>
      </c>
      <c r="BK119" s="187">
        <f>BK120</f>
        <v>0</v>
      </c>
    </row>
    <row r="120" spans="1:65" s="12" customFormat="1" ht="22.9" customHeight="1">
      <c r="B120" s="174"/>
      <c r="C120" s="175"/>
      <c r="D120" s="176" t="s">
        <v>71</v>
      </c>
      <c r="E120" s="188" t="s">
        <v>80</v>
      </c>
      <c r="F120" s="188" t="s">
        <v>151</v>
      </c>
      <c r="G120" s="175"/>
      <c r="H120" s="175"/>
      <c r="I120" s="178"/>
      <c r="J120" s="189">
        <f>BK120</f>
        <v>0</v>
      </c>
      <c r="K120" s="175"/>
      <c r="L120" s="180"/>
      <c r="M120" s="181"/>
      <c r="N120" s="182"/>
      <c r="O120" s="182"/>
      <c r="P120" s="183">
        <f>SUM(P121:P149)</f>
        <v>0</v>
      </c>
      <c r="Q120" s="182"/>
      <c r="R120" s="183">
        <f>SUM(R121:R149)</f>
        <v>20.669971999999998</v>
      </c>
      <c r="S120" s="182"/>
      <c r="T120" s="184">
        <f>SUM(T121:T149)</f>
        <v>0</v>
      </c>
      <c r="AR120" s="185" t="s">
        <v>80</v>
      </c>
      <c r="AT120" s="186" t="s">
        <v>71</v>
      </c>
      <c r="AU120" s="186" t="s">
        <v>80</v>
      </c>
      <c r="AY120" s="185" t="s">
        <v>150</v>
      </c>
      <c r="BK120" s="187">
        <f>SUM(BK121:BK149)</f>
        <v>0</v>
      </c>
    </row>
    <row r="121" spans="1:65" s="2" customFormat="1" ht="33" customHeight="1">
      <c r="A121" s="31"/>
      <c r="B121" s="32"/>
      <c r="C121" s="190" t="s">
        <v>80</v>
      </c>
      <c r="D121" s="190" t="s">
        <v>152</v>
      </c>
      <c r="E121" s="191" t="s">
        <v>178</v>
      </c>
      <c r="F121" s="192" t="s">
        <v>179</v>
      </c>
      <c r="G121" s="193" t="s">
        <v>155</v>
      </c>
      <c r="H121" s="194">
        <v>1.5</v>
      </c>
      <c r="I121" s="195"/>
      <c r="J121" s="196">
        <f t="shared" ref="J121:J149" si="0">ROUND(I121*H121,2)</f>
        <v>0</v>
      </c>
      <c r="K121" s="197"/>
      <c r="L121" s="36"/>
      <c r="M121" s="198" t="s">
        <v>1</v>
      </c>
      <c r="N121" s="199" t="s">
        <v>38</v>
      </c>
      <c r="O121" s="69"/>
      <c r="P121" s="200">
        <f t="shared" ref="P121:P149" si="1">O121*H121</f>
        <v>0</v>
      </c>
      <c r="Q121" s="200">
        <v>0</v>
      </c>
      <c r="R121" s="200">
        <f t="shared" ref="R121:R149" si="2">Q121*H121</f>
        <v>0</v>
      </c>
      <c r="S121" s="200">
        <v>0</v>
      </c>
      <c r="T121" s="201">
        <f t="shared" ref="T121:T149" si="3"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202" t="s">
        <v>156</v>
      </c>
      <c r="AT121" s="202" t="s">
        <v>152</v>
      </c>
      <c r="AU121" s="202" t="s">
        <v>157</v>
      </c>
      <c r="AY121" s="14" t="s">
        <v>150</v>
      </c>
      <c r="BE121" s="203">
        <f t="shared" ref="BE121:BE149" si="4">IF(N121="základná",J121,0)</f>
        <v>0</v>
      </c>
      <c r="BF121" s="203">
        <f t="shared" ref="BF121:BF149" si="5">IF(N121="znížená",J121,0)</f>
        <v>0</v>
      </c>
      <c r="BG121" s="203">
        <f t="shared" ref="BG121:BG149" si="6">IF(N121="zákl. prenesená",J121,0)</f>
        <v>0</v>
      </c>
      <c r="BH121" s="203">
        <f t="shared" ref="BH121:BH149" si="7">IF(N121="zníž. prenesená",J121,0)</f>
        <v>0</v>
      </c>
      <c r="BI121" s="203">
        <f t="shared" ref="BI121:BI149" si="8">IF(N121="nulová",J121,0)</f>
        <v>0</v>
      </c>
      <c r="BJ121" s="14" t="s">
        <v>157</v>
      </c>
      <c r="BK121" s="203">
        <f t="shared" ref="BK121:BK149" si="9">ROUND(I121*H121,2)</f>
        <v>0</v>
      </c>
      <c r="BL121" s="14" t="s">
        <v>156</v>
      </c>
      <c r="BM121" s="202" t="s">
        <v>157</v>
      </c>
    </row>
    <row r="122" spans="1:65" s="2" customFormat="1" ht="16.5" customHeight="1">
      <c r="A122" s="31"/>
      <c r="B122" s="32"/>
      <c r="C122" s="190" t="s">
        <v>157</v>
      </c>
      <c r="D122" s="190" t="s">
        <v>152</v>
      </c>
      <c r="E122" s="191" t="s">
        <v>185</v>
      </c>
      <c r="F122" s="192" t="s">
        <v>186</v>
      </c>
      <c r="G122" s="193" t="s">
        <v>155</v>
      </c>
      <c r="H122" s="194">
        <v>1.5</v>
      </c>
      <c r="I122" s="195"/>
      <c r="J122" s="196">
        <f t="shared" si="0"/>
        <v>0</v>
      </c>
      <c r="K122" s="197"/>
      <c r="L122" s="36"/>
      <c r="M122" s="198" t="s">
        <v>1</v>
      </c>
      <c r="N122" s="199" t="s">
        <v>38</v>
      </c>
      <c r="O122" s="69"/>
      <c r="P122" s="200">
        <f t="shared" si="1"/>
        <v>0</v>
      </c>
      <c r="Q122" s="200">
        <v>0</v>
      </c>
      <c r="R122" s="200">
        <f t="shared" si="2"/>
        <v>0</v>
      </c>
      <c r="S122" s="200">
        <v>0</v>
      </c>
      <c r="T122" s="201">
        <f t="shared" si="3"/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R122" s="202" t="s">
        <v>156</v>
      </c>
      <c r="AT122" s="202" t="s">
        <v>152</v>
      </c>
      <c r="AU122" s="202" t="s">
        <v>157</v>
      </c>
      <c r="AY122" s="14" t="s">
        <v>150</v>
      </c>
      <c r="BE122" s="203">
        <f t="shared" si="4"/>
        <v>0</v>
      </c>
      <c r="BF122" s="203">
        <f t="shared" si="5"/>
        <v>0</v>
      </c>
      <c r="BG122" s="203">
        <f t="shared" si="6"/>
        <v>0</v>
      </c>
      <c r="BH122" s="203">
        <f t="shared" si="7"/>
        <v>0</v>
      </c>
      <c r="BI122" s="203">
        <f t="shared" si="8"/>
        <v>0</v>
      </c>
      <c r="BJ122" s="14" t="s">
        <v>157</v>
      </c>
      <c r="BK122" s="203">
        <f t="shared" si="9"/>
        <v>0</v>
      </c>
      <c r="BL122" s="14" t="s">
        <v>156</v>
      </c>
      <c r="BM122" s="202" t="s">
        <v>156</v>
      </c>
    </row>
    <row r="123" spans="1:65" s="2" customFormat="1" ht="24.2" customHeight="1">
      <c r="A123" s="31"/>
      <c r="B123" s="32"/>
      <c r="C123" s="190" t="s">
        <v>160</v>
      </c>
      <c r="D123" s="190" t="s">
        <v>152</v>
      </c>
      <c r="E123" s="191" t="s">
        <v>1530</v>
      </c>
      <c r="F123" s="192" t="s">
        <v>1531</v>
      </c>
      <c r="G123" s="193" t="s">
        <v>155</v>
      </c>
      <c r="H123" s="194">
        <v>1.5</v>
      </c>
      <c r="I123" s="195"/>
      <c r="J123" s="196">
        <f t="shared" si="0"/>
        <v>0</v>
      </c>
      <c r="K123" s="197"/>
      <c r="L123" s="36"/>
      <c r="M123" s="198" t="s">
        <v>1</v>
      </c>
      <c r="N123" s="199" t="s">
        <v>38</v>
      </c>
      <c r="O123" s="69"/>
      <c r="P123" s="200">
        <f t="shared" si="1"/>
        <v>0</v>
      </c>
      <c r="Q123" s="200">
        <v>0</v>
      </c>
      <c r="R123" s="200">
        <f t="shared" si="2"/>
        <v>0</v>
      </c>
      <c r="S123" s="200">
        <v>0</v>
      </c>
      <c r="T123" s="201">
        <f t="shared" si="3"/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202" t="s">
        <v>156</v>
      </c>
      <c r="AT123" s="202" t="s">
        <v>152</v>
      </c>
      <c r="AU123" s="202" t="s">
        <v>157</v>
      </c>
      <c r="AY123" s="14" t="s">
        <v>150</v>
      </c>
      <c r="BE123" s="203">
        <f t="shared" si="4"/>
        <v>0</v>
      </c>
      <c r="BF123" s="203">
        <f t="shared" si="5"/>
        <v>0</v>
      </c>
      <c r="BG123" s="203">
        <f t="shared" si="6"/>
        <v>0</v>
      </c>
      <c r="BH123" s="203">
        <f t="shared" si="7"/>
        <v>0</v>
      </c>
      <c r="BI123" s="203">
        <f t="shared" si="8"/>
        <v>0</v>
      </c>
      <c r="BJ123" s="14" t="s">
        <v>157</v>
      </c>
      <c r="BK123" s="203">
        <f t="shared" si="9"/>
        <v>0</v>
      </c>
      <c r="BL123" s="14" t="s">
        <v>156</v>
      </c>
      <c r="BM123" s="202" t="s">
        <v>163</v>
      </c>
    </row>
    <row r="124" spans="1:65" s="2" customFormat="1" ht="21.75" customHeight="1">
      <c r="A124" s="31"/>
      <c r="B124" s="32"/>
      <c r="C124" s="190" t="s">
        <v>156</v>
      </c>
      <c r="D124" s="190" t="s">
        <v>152</v>
      </c>
      <c r="E124" s="191" t="s">
        <v>1532</v>
      </c>
      <c r="F124" s="192" t="s">
        <v>1533</v>
      </c>
      <c r="G124" s="193" t="s">
        <v>198</v>
      </c>
      <c r="H124" s="194">
        <v>120</v>
      </c>
      <c r="I124" s="195"/>
      <c r="J124" s="196">
        <f t="shared" si="0"/>
        <v>0</v>
      </c>
      <c r="K124" s="197"/>
      <c r="L124" s="36"/>
      <c r="M124" s="198" t="s">
        <v>1</v>
      </c>
      <c r="N124" s="199" t="s">
        <v>38</v>
      </c>
      <c r="O124" s="69"/>
      <c r="P124" s="200">
        <f t="shared" si="1"/>
        <v>0</v>
      </c>
      <c r="Q124" s="200">
        <v>0</v>
      </c>
      <c r="R124" s="200">
        <f t="shared" si="2"/>
        <v>0</v>
      </c>
      <c r="S124" s="200">
        <v>0</v>
      </c>
      <c r="T124" s="201">
        <f t="shared" si="3"/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202" t="s">
        <v>156</v>
      </c>
      <c r="AT124" s="202" t="s">
        <v>152</v>
      </c>
      <c r="AU124" s="202" t="s">
        <v>157</v>
      </c>
      <c r="AY124" s="14" t="s">
        <v>150</v>
      </c>
      <c r="BE124" s="203">
        <f t="shared" si="4"/>
        <v>0</v>
      </c>
      <c r="BF124" s="203">
        <f t="shared" si="5"/>
        <v>0</v>
      </c>
      <c r="BG124" s="203">
        <f t="shared" si="6"/>
        <v>0</v>
      </c>
      <c r="BH124" s="203">
        <f t="shared" si="7"/>
        <v>0</v>
      </c>
      <c r="BI124" s="203">
        <f t="shared" si="8"/>
        <v>0</v>
      </c>
      <c r="BJ124" s="14" t="s">
        <v>157</v>
      </c>
      <c r="BK124" s="203">
        <f t="shared" si="9"/>
        <v>0</v>
      </c>
      <c r="BL124" s="14" t="s">
        <v>156</v>
      </c>
      <c r="BM124" s="202" t="s">
        <v>166</v>
      </c>
    </row>
    <row r="125" spans="1:65" s="2" customFormat="1" ht="16.5" customHeight="1">
      <c r="A125" s="31"/>
      <c r="B125" s="32"/>
      <c r="C125" s="204" t="s">
        <v>167</v>
      </c>
      <c r="D125" s="204" t="s">
        <v>363</v>
      </c>
      <c r="E125" s="205" t="s">
        <v>1534</v>
      </c>
      <c r="F125" s="206" t="s">
        <v>1535</v>
      </c>
      <c r="G125" s="207" t="s">
        <v>501</v>
      </c>
      <c r="H125" s="208">
        <v>3.7080000000000002</v>
      </c>
      <c r="I125" s="209"/>
      <c r="J125" s="210">
        <f t="shared" si="0"/>
        <v>0</v>
      </c>
      <c r="K125" s="211"/>
      <c r="L125" s="212"/>
      <c r="M125" s="213" t="s">
        <v>1</v>
      </c>
      <c r="N125" s="214" t="s">
        <v>38</v>
      </c>
      <c r="O125" s="69"/>
      <c r="P125" s="200">
        <f t="shared" si="1"/>
        <v>0</v>
      </c>
      <c r="Q125" s="200">
        <v>1E-3</v>
      </c>
      <c r="R125" s="200">
        <f t="shared" si="2"/>
        <v>3.7080000000000004E-3</v>
      </c>
      <c r="S125" s="200">
        <v>0</v>
      </c>
      <c r="T125" s="201">
        <f t="shared" si="3"/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202" t="s">
        <v>166</v>
      </c>
      <c r="AT125" s="202" t="s">
        <v>363</v>
      </c>
      <c r="AU125" s="202" t="s">
        <v>157</v>
      </c>
      <c r="AY125" s="14" t="s">
        <v>150</v>
      </c>
      <c r="BE125" s="203">
        <f t="shared" si="4"/>
        <v>0</v>
      </c>
      <c r="BF125" s="203">
        <f t="shared" si="5"/>
        <v>0</v>
      </c>
      <c r="BG125" s="203">
        <f t="shared" si="6"/>
        <v>0</v>
      </c>
      <c r="BH125" s="203">
        <f t="shared" si="7"/>
        <v>0</v>
      </c>
      <c r="BI125" s="203">
        <f t="shared" si="8"/>
        <v>0</v>
      </c>
      <c r="BJ125" s="14" t="s">
        <v>157</v>
      </c>
      <c r="BK125" s="203">
        <f t="shared" si="9"/>
        <v>0</v>
      </c>
      <c r="BL125" s="14" t="s">
        <v>156</v>
      </c>
      <c r="BM125" s="202" t="s">
        <v>170</v>
      </c>
    </row>
    <row r="126" spans="1:65" s="2" customFormat="1" ht="16.5" customHeight="1">
      <c r="A126" s="31"/>
      <c r="B126" s="32"/>
      <c r="C126" s="190" t="s">
        <v>163</v>
      </c>
      <c r="D126" s="190" t="s">
        <v>152</v>
      </c>
      <c r="E126" s="191" t="s">
        <v>1536</v>
      </c>
      <c r="F126" s="192" t="s">
        <v>1537</v>
      </c>
      <c r="G126" s="193" t="s">
        <v>198</v>
      </c>
      <c r="H126" s="194">
        <v>120</v>
      </c>
      <c r="I126" s="195"/>
      <c r="J126" s="196">
        <f t="shared" si="0"/>
        <v>0</v>
      </c>
      <c r="K126" s="197"/>
      <c r="L126" s="36"/>
      <c r="M126" s="198" t="s">
        <v>1</v>
      </c>
      <c r="N126" s="199" t="s">
        <v>38</v>
      </c>
      <c r="O126" s="69"/>
      <c r="P126" s="200">
        <f t="shared" si="1"/>
        <v>0</v>
      </c>
      <c r="Q126" s="200">
        <v>0</v>
      </c>
      <c r="R126" s="200">
        <f t="shared" si="2"/>
        <v>0</v>
      </c>
      <c r="S126" s="200">
        <v>0</v>
      </c>
      <c r="T126" s="201">
        <f t="shared" si="3"/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202" t="s">
        <v>156</v>
      </c>
      <c r="AT126" s="202" t="s">
        <v>152</v>
      </c>
      <c r="AU126" s="202" t="s">
        <v>157</v>
      </c>
      <c r="AY126" s="14" t="s">
        <v>150</v>
      </c>
      <c r="BE126" s="203">
        <f t="shared" si="4"/>
        <v>0</v>
      </c>
      <c r="BF126" s="203">
        <f t="shared" si="5"/>
        <v>0</v>
      </c>
      <c r="BG126" s="203">
        <f t="shared" si="6"/>
        <v>0</v>
      </c>
      <c r="BH126" s="203">
        <f t="shared" si="7"/>
        <v>0</v>
      </c>
      <c r="BI126" s="203">
        <f t="shared" si="8"/>
        <v>0</v>
      </c>
      <c r="BJ126" s="14" t="s">
        <v>157</v>
      </c>
      <c r="BK126" s="203">
        <f t="shared" si="9"/>
        <v>0</v>
      </c>
      <c r="BL126" s="14" t="s">
        <v>156</v>
      </c>
      <c r="BM126" s="202" t="s">
        <v>173</v>
      </c>
    </row>
    <row r="127" spans="1:65" s="2" customFormat="1" ht="24.2" customHeight="1">
      <c r="A127" s="31"/>
      <c r="B127" s="32"/>
      <c r="C127" s="190" t="s">
        <v>174</v>
      </c>
      <c r="D127" s="190" t="s">
        <v>152</v>
      </c>
      <c r="E127" s="191" t="s">
        <v>1538</v>
      </c>
      <c r="F127" s="192" t="s">
        <v>1539</v>
      </c>
      <c r="G127" s="193" t="s">
        <v>198</v>
      </c>
      <c r="H127" s="194">
        <v>120</v>
      </c>
      <c r="I127" s="195"/>
      <c r="J127" s="196">
        <f t="shared" si="0"/>
        <v>0</v>
      </c>
      <c r="K127" s="197"/>
      <c r="L127" s="36"/>
      <c r="M127" s="198" t="s">
        <v>1</v>
      </c>
      <c r="N127" s="199" t="s">
        <v>38</v>
      </c>
      <c r="O127" s="69"/>
      <c r="P127" s="200">
        <f t="shared" si="1"/>
        <v>0</v>
      </c>
      <c r="Q127" s="200">
        <v>0</v>
      </c>
      <c r="R127" s="200">
        <f t="shared" si="2"/>
        <v>0</v>
      </c>
      <c r="S127" s="200">
        <v>0</v>
      </c>
      <c r="T127" s="201">
        <f t="shared" si="3"/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202" t="s">
        <v>156</v>
      </c>
      <c r="AT127" s="202" t="s">
        <v>152</v>
      </c>
      <c r="AU127" s="202" t="s">
        <v>157</v>
      </c>
      <c r="AY127" s="14" t="s">
        <v>150</v>
      </c>
      <c r="BE127" s="203">
        <f t="shared" si="4"/>
        <v>0</v>
      </c>
      <c r="BF127" s="203">
        <f t="shared" si="5"/>
        <v>0</v>
      </c>
      <c r="BG127" s="203">
        <f t="shared" si="6"/>
        <v>0</v>
      </c>
      <c r="BH127" s="203">
        <f t="shared" si="7"/>
        <v>0</v>
      </c>
      <c r="BI127" s="203">
        <f t="shared" si="8"/>
        <v>0</v>
      </c>
      <c r="BJ127" s="14" t="s">
        <v>157</v>
      </c>
      <c r="BK127" s="203">
        <f t="shared" si="9"/>
        <v>0</v>
      </c>
      <c r="BL127" s="14" t="s">
        <v>156</v>
      </c>
      <c r="BM127" s="202" t="s">
        <v>177</v>
      </c>
    </row>
    <row r="128" spans="1:65" s="2" customFormat="1" ht="16.5" customHeight="1">
      <c r="A128" s="31"/>
      <c r="B128" s="32"/>
      <c r="C128" s="204" t="s">
        <v>166</v>
      </c>
      <c r="D128" s="204" t="s">
        <v>363</v>
      </c>
      <c r="E128" s="205" t="s">
        <v>1540</v>
      </c>
      <c r="F128" s="206" t="s">
        <v>1541</v>
      </c>
      <c r="G128" s="207" t="s">
        <v>216</v>
      </c>
      <c r="H128" s="208">
        <v>16.2</v>
      </c>
      <c r="I128" s="209"/>
      <c r="J128" s="210">
        <f t="shared" si="0"/>
        <v>0</v>
      </c>
      <c r="K128" s="211"/>
      <c r="L128" s="212"/>
      <c r="M128" s="213" t="s">
        <v>1</v>
      </c>
      <c r="N128" s="214" t="s">
        <v>38</v>
      </c>
      <c r="O128" s="69"/>
      <c r="P128" s="200">
        <f t="shared" si="1"/>
        <v>0</v>
      </c>
      <c r="Q128" s="200">
        <v>1</v>
      </c>
      <c r="R128" s="200">
        <f t="shared" si="2"/>
        <v>16.2</v>
      </c>
      <c r="S128" s="200">
        <v>0</v>
      </c>
      <c r="T128" s="201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02" t="s">
        <v>166</v>
      </c>
      <c r="AT128" s="202" t="s">
        <v>363</v>
      </c>
      <c r="AU128" s="202" t="s">
        <v>157</v>
      </c>
      <c r="AY128" s="14" t="s">
        <v>150</v>
      </c>
      <c r="BE128" s="203">
        <f t="shared" si="4"/>
        <v>0</v>
      </c>
      <c r="BF128" s="203">
        <f t="shared" si="5"/>
        <v>0</v>
      </c>
      <c r="BG128" s="203">
        <f t="shared" si="6"/>
        <v>0</v>
      </c>
      <c r="BH128" s="203">
        <f t="shared" si="7"/>
        <v>0</v>
      </c>
      <c r="BI128" s="203">
        <f t="shared" si="8"/>
        <v>0</v>
      </c>
      <c r="BJ128" s="14" t="s">
        <v>157</v>
      </c>
      <c r="BK128" s="203">
        <f t="shared" si="9"/>
        <v>0</v>
      </c>
      <c r="BL128" s="14" t="s">
        <v>156</v>
      </c>
      <c r="BM128" s="202" t="s">
        <v>180</v>
      </c>
    </row>
    <row r="129" spans="1:65" s="2" customFormat="1" ht="33" customHeight="1">
      <c r="A129" s="31"/>
      <c r="B129" s="32"/>
      <c r="C129" s="190" t="s">
        <v>181</v>
      </c>
      <c r="D129" s="190" t="s">
        <v>152</v>
      </c>
      <c r="E129" s="191" t="s">
        <v>1542</v>
      </c>
      <c r="F129" s="192" t="s">
        <v>1543</v>
      </c>
      <c r="G129" s="193" t="s">
        <v>198</v>
      </c>
      <c r="H129" s="194">
        <v>120</v>
      </c>
      <c r="I129" s="195"/>
      <c r="J129" s="196">
        <f t="shared" si="0"/>
        <v>0</v>
      </c>
      <c r="K129" s="197"/>
      <c r="L129" s="36"/>
      <c r="M129" s="198" t="s">
        <v>1</v>
      </c>
      <c r="N129" s="199" t="s">
        <v>38</v>
      </c>
      <c r="O129" s="69"/>
      <c r="P129" s="200">
        <f t="shared" si="1"/>
        <v>0</v>
      </c>
      <c r="Q129" s="200">
        <v>0</v>
      </c>
      <c r="R129" s="200">
        <f t="shared" si="2"/>
        <v>0</v>
      </c>
      <c r="S129" s="200">
        <v>0</v>
      </c>
      <c r="T129" s="201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02" t="s">
        <v>156</v>
      </c>
      <c r="AT129" s="202" t="s">
        <v>152</v>
      </c>
      <c r="AU129" s="202" t="s">
        <v>157</v>
      </c>
      <c r="AY129" s="14" t="s">
        <v>150</v>
      </c>
      <c r="BE129" s="203">
        <f t="shared" si="4"/>
        <v>0</v>
      </c>
      <c r="BF129" s="203">
        <f t="shared" si="5"/>
        <v>0</v>
      </c>
      <c r="BG129" s="203">
        <f t="shared" si="6"/>
        <v>0</v>
      </c>
      <c r="BH129" s="203">
        <f t="shared" si="7"/>
        <v>0</v>
      </c>
      <c r="BI129" s="203">
        <f t="shared" si="8"/>
        <v>0</v>
      </c>
      <c r="BJ129" s="14" t="s">
        <v>157</v>
      </c>
      <c r="BK129" s="203">
        <f t="shared" si="9"/>
        <v>0</v>
      </c>
      <c r="BL129" s="14" t="s">
        <v>156</v>
      </c>
      <c r="BM129" s="202" t="s">
        <v>184</v>
      </c>
    </row>
    <row r="130" spans="1:65" s="2" customFormat="1" ht="24.2" customHeight="1">
      <c r="A130" s="31"/>
      <c r="B130" s="32"/>
      <c r="C130" s="190" t="s">
        <v>170</v>
      </c>
      <c r="D130" s="190" t="s">
        <v>152</v>
      </c>
      <c r="E130" s="191" t="s">
        <v>1544</v>
      </c>
      <c r="F130" s="192" t="s">
        <v>1545</v>
      </c>
      <c r="G130" s="193" t="s">
        <v>239</v>
      </c>
      <c r="H130" s="194">
        <v>12</v>
      </c>
      <c r="I130" s="195"/>
      <c r="J130" s="196">
        <f t="shared" si="0"/>
        <v>0</v>
      </c>
      <c r="K130" s="197"/>
      <c r="L130" s="36"/>
      <c r="M130" s="198" t="s">
        <v>1</v>
      </c>
      <c r="N130" s="199" t="s">
        <v>38</v>
      </c>
      <c r="O130" s="69"/>
      <c r="P130" s="200">
        <f t="shared" si="1"/>
        <v>0</v>
      </c>
      <c r="Q130" s="200">
        <v>0</v>
      </c>
      <c r="R130" s="200">
        <f t="shared" si="2"/>
        <v>0</v>
      </c>
      <c r="S130" s="200">
        <v>0</v>
      </c>
      <c r="T130" s="201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02" t="s">
        <v>156</v>
      </c>
      <c r="AT130" s="202" t="s">
        <v>152</v>
      </c>
      <c r="AU130" s="202" t="s">
        <v>157</v>
      </c>
      <c r="AY130" s="14" t="s">
        <v>150</v>
      </c>
      <c r="BE130" s="203">
        <f t="shared" si="4"/>
        <v>0</v>
      </c>
      <c r="BF130" s="203">
        <f t="shared" si="5"/>
        <v>0</v>
      </c>
      <c r="BG130" s="203">
        <f t="shared" si="6"/>
        <v>0</v>
      </c>
      <c r="BH130" s="203">
        <f t="shared" si="7"/>
        <v>0</v>
      </c>
      <c r="BI130" s="203">
        <f t="shared" si="8"/>
        <v>0</v>
      </c>
      <c r="BJ130" s="14" t="s">
        <v>157</v>
      </c>
      <c r="BK130" s="203">
        <f t="shared" si="9"/>
        <v>0</v>
      </c>
      <c r="BL130" s="14" t="s">
        <v>156</v>
      </c>
      <c r="BM130" s="202" t="s">
        <v>7</v>
      </c>
    </row>
    <row r="131" spans="1:65" s="2" customFormat="1" ht="24.2" customHeight="1">
      <c r="A131" s="31"/>
      <c r="B131" s="32"/>
      <c r="C131" s="190" t="s">
        <v>188</v>
      </c>
      <c r="D131" s="190" t="s">
        <v>152</v>
      </c>
      <c r="E131" s="191" t="s">
        <v>1546</v>
      </c>
      <c r="F131" s="192" t="s">
        <v>1547</v>
      </c>
      <c r="G131" s="193" t="s">
        <v>198</v>
      </c>
      <c r="H131" s="194">
        <v>120</v>
      </c>
      <c r="I131" s="195"/>
      <c r="J131" s="196">
        <f t="shared" si="0"/>
        <v>0</v>
      </c>
      <c r="K131" s="197"/>
      <c r="L131" s="36"/>
      <c r="M131" s="198" t="s">
        <v>1</v>
      </c>
      <c r="N131" s="199" t="s">
        <v>38</v>
      </c>
      <c r="O131" s="69"/>
      <c r="P131" s="200">
        <f t="shared" si="1"/>
        <v>0</v>
      </c>
      <c r="Q131" s="200">
        <v>0</v>
      </c>
      <c r="R131" s="200">
        <f t="shared" si="2"/>
        <v>0</v>
      </c>
      <c r="S131" s="200">
        <v>0</v>
      </c>
      <c r="T131" s="201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2" t="s">
        <v>156</v>
      </c>
      <c r="AT131" s="202" t="s">
        <v>152</v>
      </c>
      <c r="AU131" s="202" t="s">
        <v>157</v>
      </c>
      <c r="AY131" s="14" t="s">
        <v>150</v>
      </c>
      <c r="BE131" s="203">
        <f t="shared" si="4"/>
        <v>0</v>
      </c>
      <c r="BF131" s="203">
        <f t="shared" si="5"/>
        <v>0</v>
      </c>
      <c r="BG131" s="203">
        <f t="shared" si="6"/>
        <v>0</v>
      </c>
      <c r="BH131" s="203">
        <f t="shared" si="7"/>
        <v>0</v>
      </c>
      <c r="BI131" s="203">
        <f t="shared" si="8"/>
        <v>0</v>
      </c>
      <c r="BJ131" s="14" t="s">
        <v>157</v>
      </c>
      <c r="BK131" s="203">
        <f t="shared" si="9"/>
        <v>0</v>
      </c>
      <c r="BL131" s="14" t="s">
        <v>156</v>
      </c>
      <c r="BM131" s="202" t="s">
        <v>191</v>
      </c>
    </row>
    <row r="132" spans="1:65" s="2" customFormat="1" ht="24.2" customHeight="1">
      <c r="A132" s="31"/>
      <c r="B132" s="32"/>
      <c r="C132" s="190" t="s">
        <v>173</v>
      </c>
      <c r="D132" s="190" t="s">
        <v>152</v>
      </c>
      <c r="E132" s="191" t="s">
        <v>1548</v>
      </c>
      <c r="F132" s="192" t="s">
        <v>1549</v>
      </c>
      <c r="G132" s="193" t="s">
        <v>198</v>
      </c>
      <c r="H132" s="194">
        <v>120</v>
      </c>
      <c r="I132" s="195"/>
      <c r="J132" s="196">
        <f t="shared" si="0"/>
        <v>0</v>
      </c>
      <c r="K132" s="197"/>
      <c r="L132" s="36"/>
      <c r="M132" s="198" t="s">
        <v>1</v>
      </c>
      <c r="N132" s="199" t="s">
        <v>38</v>
      </c>
      <c r="O132" s="69"/>
      <c r="P132" s="200">
        <f t="shared" si="1"/>
        <v>0</v>
      </c>
      <c r="Q132" s="200">
        <v>0</v>
      </c>
      <c r="R132" s="200">
        <f t="shared" si="2"/>
        <v>0</v>
      </c>
      <c r="S132" s="200">
        <v>0</v>
      </c>
      <c r="T132" s="201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2" t="s">
        <v>156</v>
      </c>
      <c r="AT132" s="202" t="s">
        <v>152</v>
      </c>
      <c r="AU132" s="202" t="s">
        <v>157</v>
      </c>
      <c r="AY132" s="14" t="s">
        <v>150</v>
      </c>
      <c r="BE132" s="203">
        <f t="shared" si="4"/>
        <v>0</v>
      </c>
      <c r="BF132" s="203">
        <f t="shared" si="5"/>
        <v>0</v>
      </c>
      <c r="BG132" s="203">
        <f t="shared" si="6"/>
        <v>0</v>
      </c>
      <c r="BH132" s="203">
        <f t="shared" si="7"/>
        <v>0</v>
      </c>
      <c r="BI132" s="203">
        <f t="shared" si="8"/>
        <v>0</v>
      </c>
      <c r="BJ132" s="14" t="s">
        <v>157</v>
      </c>
      <c r="BK132" s="203">
        <f t="shared" si="9"/>
        <v>0</v>
      </c>
      <c r="BL132" s="14" t="s">
        <v>156</v>
      </c>
      <c r="BM132" s="202" t="s">
        <v>194</v>
      </c>
    </row>
    <row r="133" spans="1:65" s="2" customFormat="1" ht="24.2" customHeight="1">
      <c r="A133" s="31"/>
      <c r="B133" s="32"/>
      <c r="C133" s="190" t="s">
        <v>195</v>
      </c>
      <c r="D133" s="190" t="s">
        <v>152</v>
      </c>
      <c r="E133" s="191" t="s">
        <v>1550</v>
      </c>
      <c r="F133" s="192" t="s">
        <v>1551</v>
      </c>
      <c r="G133" s="193" t="s">
        <v>198</v>
      </c>
      <c r="H133" s="194">
        <v>120</v>
      </c>
      <c r="I133" s="195"/>
      <c r="J133" s="196">
        <f t="shared" si="0"/>
        <v>0</v>
      </c>
      <c r="K133" s="197"/>
      <c r="L133" s="36"/>
      <c r="M133" s="198" t="s">
        <v>1</v>
      </c>
      <c r="N133" s="199" t="s">
        <v>38</v>
      </c>
      <c r="O133" s="69"/>
      <c r="P133" s="200">
        <f t="shared" si="1"/>
        <v>0</v>
      </c>
      <c r="Q133" s="200">
        <v>0</v>
      </c>
      <c r="R133" s="200">
        <f t="shared" si="2"/>
        <v>0</v>
      </c>
      <c r="S133" s="200">
        <v>0</v>
      </c>
      <c r="T133" s="201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2" t="s">
        <v>156</v>
      </c>
      <c r="AT133" s="202" t="s">
        <v>152</v>
      </c>
      <c r="AU133" s="202" t="s">
        <v>157</v>
      </c>
      <c r="AY133" s="14" t="s">
        <v>150</v>
      </c>
      <c r="BE133" s="203">
        <f t="shared" si="4"/>
        <v>0</v>
      </c>
      <c r="BF133" s="203">
        <f t="shared" si="5"/>
        <v>0</v>
      </c>
      <c r="BG133" s="203">
        <f t="shared" si="6"/>
        <v>0</v>
      </c>
      <c r="BH133" s="203">
        <f t="shared" si="7"/>
        <v>0</v>
      </c>
      <c r="BI133" s="203">
        <f t="shared" si="8"/>
        <v>0</v>
      </c>
      <c r="BJ133" s="14" t="s">
        <v>157</v>
      </c>
      <c r="BK133" s="203">
        <f t="shared" si="9"/>
        <v>0</v>
      </c>
      <c r="BL133" s="14" t="s">
        <v>156</v>
      </c>
      <c r="BM133" s="202" t="s">
        <v>199</v>
      </c>
    </row>
    <row r="134" spans="1:65" s="2" customFormat="1" ht="21.75" customHeight="1">
      <c r="A134" s="31"/>
      <c r="B134" s="32"/>
      <c r="C134" s="190" t="s">
        <v>177</v>
      </c>
      <c r="D134" s="190" t="s">
        <v>152</v>
      </c>
      <c r="E134" s="191" t="s">
        <v>1552</v>
      </c>
      <c r="F134" s="192" t="s">
        <v>1553</v>
      </c>
      <c r="G134" s="193" t="s">
        <v>198</v>
      </c>
      <c r="H134" s="194">
        <v>120</v>
      </c>
      <c r="I134" s="195"/>
      <c r="J134" s="196">
        <f t="shared" si="0"/>
        <v>0</v>
      </c>
      <c r="K134" s="197"/>
      <c r="L134" s="36"/>
      <c r="M134" s="198" t="s">
        <v>1</v>
      </c>
      <c r="N134" s="199" t="s">
        <v>38</v>
      </c>
      <c r="O134" s="69"/>
      <c r="P134" s="200">
        <f t="shared" si="1"/>
        <v>0</v>
      </c>
      <c r="Q134" s="200">
        <v>0</v>
      </c>
      <c r="R134" s="200">
        <f t="shared" si="2"/>
        <v>0</v>
      </c>
      <c r="S134" s="200">
        <v>0</v>
      </c>
      <c r="T134" s="201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2" t="s">
        <v>156</v>
      </c>
      <c r="AT134" s="202" t="s">
        <v>152</v>
      </c>
      <c r="AU134" s="202" t="s">
        <v>157</v>
      </c>
      <c r="AY134" s="14" t="s">
        <v>150</v>
      </c>
      <c r="BE134" s="203">
        <f t="shared" si="4"/>
        <v>0</v>
      </c>
      <c r="BF134" s="203">
        <f t="shared" si="5"/>
        <v>0</v>
      </c>
      <c r="BG134" s="203">
        <f t="shared" si="6"/>
        <v>0</v>
      </c>
      <c r="BH134" s="203">
        <f t="shared" si="7"/>
        <v>0</v>
      </c>
      <c r="BI134" s="203">
        <f t="shared" si="8"/>
        <v>0</v>
      </c>
      <c r="BJ134" s="14" t="s">
        <v>157</v>
      </c>
      <c r="BK134" s="203">
        <f t="shared" si="9"/>
        <v>0</v>
      </c>
      <c r="BL134" s="14" t="s">
        <v>156</v>
      </c>
      <c r="BM134" s="202" t="s">
        <v>202</v>
      </c>
    </row>
    <row r="135" spans="1:65" s="2" customFormat="1" ht="24.2" customHeight="1">
      <c r="A135" s="31"/>
      <c r="B135" s="32"/>
      <c r="C135" s="190" t="s">
        <v>203</v>
      </c>
      <c r="D135" s="190" t="s">
        <v>152</v>
      </c>
      <c r="E135" s="191" t="s">
        <v>1554</v>
      </c>
      <c r="F135" s="192" t="s">
        <v>1555</v>
      </c>
      <c r="G135" s="193" t="s">
        <v>198</v>
      </c>
      <c r="H135" s="194">
        <v>120</v>
      </c>
      <c r="I135" s="195"/>
      <c r="J135" s="196">
        <f t="shared" si="0"/>
        <v>0</v>
      </c>
      <c r="K135" s="197"/>
      <c r="L135" s="36"/>
      <c r="M135" s="198" t="s">
        <v>1</v>
      </c>
      <c r="N135" s="199" t="s">
        <v>38</v>
      </c>
      <c r="O135" s="69"/>
      <c r="P135" s="200">
        <f t="shared" si="1"/>
        <v>0</v>
      </c>
      <c r="Q135" s="200">
        <v>0</v>
      </c>
      <c r="R135" s="200">
        <f t="shared" si="2"/>
        <v>0</v>
      </c>
      <c r="S135" s="200">
        <v>0</v>
      </c>
      <c r="T135" s="201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02" t="s">
        <v>156</v>
      </c>
      <c r="AT135" s="202" t="s">
        <v>152</v>
      </c>
      <c r="AU135" s="202" t="s">
        <v>157</v>
      </c>
      <c r="AY135" s="14" t="s">
        <v>150</v>
      </c>
      <c r="BE135" s="203">
        <f t="shared" si="4"/>
        <v>0</v>
      </c>
      <c r="BF135" s="203">
        <f t="shared" si="5"/>
        <v>0</v>
      </c>
      <c r="BG135" s="203">
        <f t="shared" si="6"/>
        <v>0</v>
      </c>
      <c r="BH135" s="203">
        <f t="shared" si="7"/>
        <v>0</v>
      </c>
      <c r="BI135" s="203">
        <f t="shared" si="8"/>
        <v>0</v>
      </c>
      <c r="BJ135" s="14" t="s">
        <v>157</v>
      </c>
      <c r="BK135" s="203">
        <f t="shared" si="9"/>
        <v>0</v>
      </c>
      <c r="BL135" s="14" t="s">
        <v>156</v>
      </c>
      <c r="BM135" s="202" t="s">
        <v>206</v>
      </c>
    </row>
    <row r="136" spans="1:65" s="2" customFormat="1" ht="16.5" customHeight="1">
      <c r="A136" s="31"/>
      <c r="B136" s="32"/>
      <c r="C136" s="190" t="s">
        <v>180</v>
      </c>
      <c r="D136" s="190" t="s">
        <v>152</v>
      </c>
      <c r="E136" s="191" t="s">
        <v>1556</v>
      </c>
      <c r="F136" s="192" t="s">
        <v>1557</v>
      </c>
      <c r="G136" s="193" t="s">
        <v>1558</v>
      </c>
      <c r="H136" s="194">
        <v>0.12</v>
      </c>
      <c r="I136" s="195"/>
      <c r="J136" s="196">
        <f t="shared" si="0"/>
        <v>0</v>
      </c>
      <c r="K136" s="197"/>
      <c r="L136" s="36"/>
      <c r="M136" s="198" t="s">
        <v>1</v>
      </c>
      <c r="N136" s="199" t="s">
        <v>38</v>
      </c>
      <c r="O136" s="69"/>
      <c r="P136" s="200">
        <f t="shared" si="1"/>
        <v>0</v>
      </c>
      <c r="Q136" s="200">
        <v>33.4</v>
      </c>
      <c r="R136" s="200">
        <f t="shared" si="2"/>
        <v>4.008</v>
      </c>
      <c r="S136" s="200">
        <v>0</v>
      </c>
      <c r="T136" s="201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2" t="s">
        <v>156</v>
      </c>
      <c r="AT136" s="202" t="s">
        <v>152</v>
      </c>
      <c r="AU136" s="202" t="s">
        <v>157</v>
      </c>
      <c r="AY136" s="14" t="s">
        <v>150</v>
      </c>
      <c r="BE136" s="203">
        <f t="shared" si="4"/>
        <v>0</v>
      </c>
      <c r="BF136" s="203">
        <f t="shared" si="5"/>
        <v>0</v>
      </c>
      <c r="BG136" s="203">
        <f t="shared" si="6"/>
        <v>0</v>
      </c>
      <c r="BH136" s="203">
        <f t="shared" si="7"/>
        <v>0</v>
      </c>
      <c r="BI136" s="203">
        <f t="shared" si="8"/>
        <v>0</v>
      </c>
      <c r="BJ136" s="14" t="s">
        <v>157</v>
      </c>
      <c r="BK136" s="203">
        <f t="shared" si="9"/>
        <v>0</v>
      </c>
      <c r="BL136" s="14" t="s">
        <v>156</v>
      </c>
      <c r="BM136" s="202" t="s">
        <v>209</v>
      </c>
    </row>
    <row r="137" spans="1:65" s="2" customFormat="1" ht="33" customHeight="1">
      <c r="A137" s="31"/>
      <c r="B137" s="32"/>
      <c r="C137" s="190" t="s">
        <v>210</v>
      </c>
      <c r="D137" s="190" t="s">
        <v>152</v>
      </c>
      <c r="E137" s="191" t="s">
        <v>1559</v>
      </c>
      <c r="F137" s="192" t="s">
        <v>1560</v>
      </c>
      <c r="G137" s="193" t="s">
        <v>239</v>
      </c>
      <c r="H137" s="194">
        <v>12</v>
      </c>
      <c r="I137" s="195"/>
      <c r="J137" s="196">
        <f t="shared" si="0"/>
        <v>0</v>
      </c>
      <c r="K137" s="197"/>
      <c r="L137" s="36"/>
      <c r="M137" s="198" t="s">
        <v>1</v>
      </c>
      <c r="N137" s="199" t="s">
        <v>38</v>
      </c>
      <c r="O137" s="69"/>
      <c r="P137" s="200">
        <f t="shared" si="1"/>
        <v>0</v>
      </c>
      <c r="Q137" s="200">
        <v>0</v>
      </c>
      <c r="R137" s="200">
        <f t="shared" si="2"/>
        <v>0</v>
      </c>
      <c r="S137" s="200">
        <v>0</v>
      </c>
      <c r="T137" s="201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2" t="s">
        <v>156</v>
      </c>
      <c r="AT137" s="202" t="s">
        <v>152</v>
      </c>
      <c r="AU137" s="202" t="s">
        <v>157</v>
      </c>
      <c r="AY137" s="14" t="s">
        <v>150</v>
      </c>
      <c r="BE137" s="203">
        <f t="shared" si="4"/>
        <v>0</v>
      </c>
      <c r="BF137" s="203">
        <f t="shared" si="5"/>
        <v>0</v>
      </c>
      <c r="BG137" s="203">
        <f t="shared" si="6"/>
        <v>0</v>
      </c>
      <c r="BH137" s="203">
        <f t="shared" si="7"/>
        <v>0</v>
      </c>
      <c r="BI137" s="203">
        <f t="shared" si="8"/>
        <v>0</v>
      </c>
      <c r="BJ137" s="14" t="s">
        <v>157</v>
      </c>
      <c r="BK137" s="203">
        <f t="shared" si="9"/>
        <v>0</v>
      </c>
      <c r="BL137" s="14" t="s">
        <v>156</v>
      </c>
      <c r="BM137" s="202" t="s">
        <v>213</v>
      </c>
    </row>
    <row r="138" spans="1:65" s="2" customFormat="1" ht="16.5" customHeight="1">
      <c r="A138" s="31"/>
      <c r="B138" s="32"/>
      <c r="C138" s="204" t="s">
        <v>184</v>
      </c>
      <c r="D138" s="204" t="s">
        <v>363</v>
      </c>
      <c r="E138" s="205" t="s">
        <v>1561</v>
      </c>
      <c r="F138" s="206" t="s">
        <v>1562</v>
      </c>
      <c r="G138" s="207" t="s">
        <v>239</v>
      </c>
      <c r="H138" s="208">
        <v>2</v>
      </c>
      <c r="I138" s="209"/>
      <c r="J138" s="210">
        <f t="shared" si="0"/>
        <v>0</v>
      </c>
      <c r="K138" s="211"/>
      <c r="L138" s="212"/>
      <c r="M138" s="213" t="s">
        <v>1</v>
      </c>
      <c r="N138" s="214" t="s">
        <v>38</v>
      </c>
      <c r="O138" s="69"/>
      <c r="P138" s="200">
        <f t="shared" si="1"/>
        <v>0</v>
      </c>
      <c r="Q138" s="200">
        <v>0</v>
      </c>
      <c r="R138" s="200">
        <f t="shared" si="2"/>
        <v>0</v>
      </c>
      <c r="S138" s="200">
        <v>0</v>
      </c>
      <c r="T138" s="201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2" t="s">
        <v>166</v>
      </c>
      <c r="AT138" s="202" t="s">
        <v>363</v>
      </c>
      <c r="AU138" s="202" t="s">
        <v>157</v>
      </c>
      <c r="AY138" s="14" t="s">
        <v>150</v>
      </c>
      <c r="BE138" s="203">
        <f t="shared" si="4"/>
        <v>0</v>
      </c>
      <c r="BF138" s="203">
        <f t="shared" si="5"/>
        <v>0</v>
      </c>
      <c r="BG138" s="203">
        <f t="shared" si="6"/>
        <v>0</v>
      </c>
      <c r="BH138" s="203">
        <f t="shared" si="7"/>
        <v>0</v>
      </c>
      <c r="BI138" s="203">
        <f t="shared" si="8"/>
        <v>0</v>
      </c>
      <c r="BJ138" s="14" t="s">
        <v>157</v>
      </c>
      <c r="BK138" s="203">
        <f t="shared" si="9"/>
        <v>0</v>
      </c>
      <c r="BL138" s="14" t="s">
        <v>156</v>
      </c>
      <c r="BM138" s="202" t="s">
        <v>217</v>
      </c>
    </row>
    <row r="139" spans="1:65" s="2" customFormat="1" ht="24.2" customHeight="1">
      <c r="A139" s="31"/>
      <c r="B139" s="32"/>
      <c r="C139" s="204" t="s">
        <v>218</v>
      </c>
      <c r="D139" s="204" t="s">
        <v>363</v>
      </c>
      <c r="E139" s="205" t="s">
        <v>1563</v>
      </c>
      <c r="F139" s="206" t="s">
        <v>1564</v>
      </c>
      <c r="G139" s="207" t="s">
        <v>239</v>
      </c>
      <c r="H139" s="208">
        <v>2</v>
      </c>
      <c r="I139" s="209"/>
      <c r="J139" s="210">
        <f t="shared" si="0"/>
        <v>0</v>
      </c>
      <c r="K139" s="211"/>
      <c r="L139" s="212"/>
      <c r="M139" s="213" t="s">
        <v>1</v>
      </c>
      <c r="N139" s="214" t="s">
        <v>38</v>
      </c>
      <c r="O139" s="69"/>
      <c r="P139" s="200">
        <f t="shared" si="1"/>
        <v>0</v>
      </c>
      <c r="Q139" s="200">
        <v>0</v>
      </c>
      <c r="R139" s="200">
        <f t="shared" si="2"/>
        <v>0</v>
      </c>
      <c r="S139" s="200">
        <v>0</v>
      </c>
      <c r="T139" s="201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2" t="s">
        <v>166</v>
      </c>
      <c r="AT139" s="202" t="s">
        <v>363</v>
      </c>
      <c r="AU139" s="202" t="s">
        <v>157</v>
      </c>
      <c r="AY139" s="14" t="s">
        <v>150</v>
      </c>
      <c r="BE139" s="203">
        <f t="shared" si="4"/>
        <v>0</v>
      </c>
      <c r="BF139" s="203">
        <f t="shared" si="5"/>
        <v>0</v>
      </c>
      <c r="BG139" s="203">
        <f t="shared" si="6"/>
        <v>0</v>
      </c>
      <c r="BH139" s="203">
        <f t="shared" si="7"/>
        <v>0</v>
      </c>
      <c r="BI139" s="203">
        <f t="shared" si="8"/>
        <v>0</v>
      </c>
      <c r="BJ139" s="14" t="s">
        <v>157</v>
      </c>
      <c r="BK139" s="203">
        <f t="shared" si="9"/>
        <v>0</v>
      </c>
      <c r="BL139" s="14" t="s">
        <v>156</v>
      </c>
      <c r="BM139" s="202" t="s">
        <v>221</v>
      </c>
    </row>
    <row r="140" spans="1:65" s="2" customFormat="1" ht="24.2" customHeight="1">
      <c r="A140" s="31"/>
      <c r="B140" s="32"/>
      <c r="C140" s="204" t="s">
        <v>7</v>
      </c>
      <c r="D140" s="204" t="s">
        <v>363</v>
      </c>
      <c r="E140" s="205" t="s">
        <v>1565</v>
      </c>
      <c r="F140" s="206" t="s">
        <v>1566</v>
      </c>
      <c r="G140" s="207" t="s">
        <v>239</v>
      </c>
      <c r="H140" s="208">
        <v>4</v>
      </c>
      <c r="I140" s="209"/>
      <c r="J140" s="210">
        <f t="shared" si="0"/>
        <v>0</v>
      </c>
      <c r="K140" s="211"/>
      <c r="L140" s="212"/>
      <c r="M140" s="213" t="s">
        <v>1</v>
      </c>
      <c r="N140" s="214" t="s">
        <v>38</v>
      </c>
      <c r="O140" s="69"/>
      <c r="P140" s="200">
        <f t="shared" si="1"/>
        <v>0</v>
      </c>
      <c r="Q140" s="200">
        <v>0</v>
      </c>
      <c r="R140" s="200">
        <f t="shared" si="2"/>
        <v>0</v>
      </c>
      <c r="S140" s="200">
        <v>0</v>
      </c>
      <c r="T140" s="201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2" t="s">
        <v>166</v>
      </c>
      <c r="AT140" s="202" t="s">
        <v>363</v>
      </c>
      <c r="AU140" s="202" t="s">
        <v>157</v>
      </c>
      <c r="AY140" s="14" t="s">
        <v>150</v>
      </c>
      <c r="BE140" s="203">
        <f t="shared" si="4"/>
        <v>0</v>
      </c>
      <c r="BF140" s="203">
        <f t="shared" si="5"/>
        <v>0</v>
      </c>
      <c r="BG140" s="203">
        <f t="shared" si="6"/>
        <v>0</v>
      </c>
      <c r="BH140" s="203">
        <f t="shared" si="7"/>
        <v>0</v>
      </c>
      <c r="BI140" s="203">
        <f t="shared" si="8"/>
        <v>0</v>
      </c>
      <c r="BJ140" s="14" t="s">
        <v>157</v>
      </c>
      <c r="BK140" s="203">
        <f t="shared" si="9"/>
        <v>0</v>
      </c>
      <c r="BL140" s="14" t="s">
        <v>156</v>
      </c>
      <c r="BM140" s="202" t="s">
        <v>224</v>
      </c>
    </row>
    <row r="141" spans="1:65" s="2" customFormat="1" ht="24.2" customHeight="1">
      <c r="A141" s="31"/>
      <c r="B141" s="32"/>
      <c r="C141" s="204" t="s">
        <v>225</v>
      </c>
      <c r="D141" s="204" t="s">
        <v>363</v>
      </c>
      <c r="E141" s="205" t="s">
        <v>1567</v>
      </c>
      <c r="F141" s="206" t="s">
        <v>1568</v>
      </c>
      <c r="G141" s="207" t="s">
        <v>239</v>
      </c>
      <c r="H141" s="208">
        <v>2</v>
      </c>
      <c r="I141" s="209"/>
      <c r="J141" s="210">
        <f t="shared" si="0"/>
        <v>0</v>
      </c>
      <c r="K141" s="211"/>
      <c r="L141" s="212"/>
      <c r="M141" s="213" t="s">
        <v>1</v>
      </c>
      <c r="N141" s="214" t="s">
        <v>38</v>
      </c>
      <c r="O141" s="69"/>
      <c r="P141" s="200">
        <f t="shared" si="1"/>
        <v>0</v>
      </c>
      <c r="Q141" s="200">
        <v>0</v>
      </c>
      <c r="R141" s="200">
        <f t="shared" si="2"/>
        <v>0</v>
      </c>
      <c r="S141" s="200">
        <v>0</v>
      </c>
      <c r="T141" s="201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2" t="s">
        <v>166</v>
      </c>
      <c r="AT141" s="202" t="s">
        <v>363</v>
      </c>
      <c r="AU141" s="202" t="s">
        <v>157</v>
      </c>
      <c r="AY141" s="14" t="s">
        <v>150</v>
      </c>
      <c r="BE141" s="203">
        <f t="shared" si="4"/>
        <v>0</v>
      </c>
      <c r="BF141" s="203">
        <f t="shared" si="5"/>
        <v>0</v>
      </c>
      <c r="BG141" s="203">
        <f t="shared" si="6"/>
        <v>0</v>
      </c>
      <c r="BH141" s="203">
        <f t="shared" si="7"/>
        <v>0</v>
      </c>
      <c r="BI141" s="203">
        <f t="shared" si="8"/>
        <v>0</v>
      </c>
      <c r="BJ141" s="14" t="s">
        <v>157</v>
      </c>
      <c r="BK141" s="203">
        <f t="shared" si="9"/>
        <v>0</v>
      </c>
      <c r="BL141" s="14" t="s">
        <v>156</v>
      </c>
      <c r="BM141" s="202" t="s">
        <v>228</v>
      </c>
    </row>
    <row r="142" spans="1:65" s="2" customFormat="1" ht="24.2" customHeight="1">
      <c r="A142" s="31"/>
      <c r="B142" s="32"/>
      <c r="C142" s="204" t="s">
        <v>191</v>
      </c>
      <c r="D142" s="204" t="s">
        <v>363</v>
      </c>
      <c r="E142" s="205" t="s">
        <v>1569</v>
      </c>
      <c r="F142" s="206" t="s">
        <v>1570</v>
      </c>
      <c r="G142" s="207" t="s">
        <v>239</v>
      </c>
      <c r="H142" s="208">
        <v>2</v>
      </c>
      <c r="I142" s="209"/>
      <c r="J142" s="210">
        <f t="shared" si="0"/>
        <v>0</v>
      </c>
      <c r="K142" s="211"/>
      <c r="L142" s="212"/>
      <c r="M142" s="213" t="s">
        <v>1</v>
      </c>
      <c r="N142" s="214" t="s">
        <v>38</v>
      </c>
      <c r="O142" s="69"/>
      <c r="P142" s="200">
        <f t="shared" si="1"/>
        <v>0</v>
      </c>
      <c r="Q142" s="200">
        <v>0</v>
      </c>
      <c r="R142" s="200">
        <f t="shared" si="2"/>
        <v>0</v>
      </c>
      <c r="S142" s="200">
        <v>0</v>
      </c>
      <c r="T142" s="201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2" t="s">
        <v>166</v>
      </c>
      <c r="AT142" s="202" t="s">
        <v>363</v>
      </c>
      <c r="AU142" s="202" t="s">
        <v>157</v>
      </c>
      <c r="AY142" s="14" t="s">
        <v>150</v>
      </c>
      <c r="BE142" s="203">
        <f t="shared" si="4"/>
        <v>0</v>
      </c>
      <c r="BF142" s="203">
        <f t="shared" si="5"/>
        <v>0</v>
      </c>
      <c r="BG142" s="203">
        <f t="shared" si="6"/>
        <v>0</v>
      </c>
      <c r="BH142" s="203">
        <f t="shared" si="7"/>
        <v>0</v>
      </c>
      <c r="BI142" s="203">
        <f t="shared" si="8"/>
        <v>0</v>
      </c>
      <c r="BJ142" s="14" t="s">
        <v>157</v>
      </c>
      <c r="BK142" s="203">
        <f t="shared" si="9"/>
        <v>0</v>
      </c>
      <c r="BL142" s="14" t="s">
        <v>156</v>
      </c>
      <c r="BM142" s="202" t="s">
        <v>231</v>
      </c>
    </row>
    <row r="143" spans="1:65" s="2" customFormat="1" ht="33" customHeight="1">
      <c r="A143" s="31"/>
      <c r="B143" s="32"/>
      <c r="C143" s="190" t="s">
        <v>233</v>
      </c>
      <c r="D143" s="190" t="s">
        <v>152</v>
      </c>
      <c r="E143" s="191" t="s">
        <v>1571</v>
      </c>
      <c r="F143" s="192" t="s">
        <v>1572</v>
      </c>
      <c r="G143" s="193" t="s">
        <v>239</v>
      </c>
      <c r="H143" s="194">
        <v>36</v>
      </c>
      <c r="I143" s="195"/>
      <c r="J143" s="196">
        <f t="shared" si="0"/>
        <v>0</v>
      </c>
      <c r="K143" s="197"/>
      <c r="L143" s="36"/>
      <c r="M143" s="198" t="s">
        <v>1</v>
      </c>
      <c r="N143" s="199" t="s">
        <v>38</v>
      </c>
      <c r="O143" s="69"/>
      <c r="P143" s="200">
        <f t="shared" si="1"/>
        <v>0</v>
      </c>
      <c r="Q143" s="200">
        <v>4.8000000000000001E-4</v>
      </c>
      <c r="R143" s="200">
        <f t="shared" si="2"/>
        <v>1.728E-2</v>
      </c>
      <c r="S143" s="200">
        <v>0</v>
      </c>
      <c r="T143" s="201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2" t="s">
        <v>156</v>
      </c>
      <c r="AT143" s="202" t="s">
        <v>152</v>
      </c>
      <c r="AU143" s="202" t="s">
        <v>157</v>
      </c>
      <c r="AY143" s="14" t="s">
        <v>150</v>
      </c>
      <c r="BE143" s="203">
        <f t="shared" si="4"/>
        <v>0</v>
      </c>
      <c r="BF143" s="203">
        <f t="shared" si="5"/>
        <v>0</v>
      </c>
      <c r="BG143" s="203">
        <f t="shared" si="6"/>
        <v>0</v>
      </c>
      <c r="BH143" s="203">
        <f t="shared" si="7"/>
        <v>0</v>
      </c>
      <c r="BI143" s="203">
        <f t="shared" si="8"/>
        <v>0</v>
      </c>
      <c r="BJ143" s="14" t="s">
        <v>157</v>
      </c>
      <c r="BK143" s="203">
        <f t="shared" si="9"/>
        <v>0</v>
      </c>
      <c r="BL143" s="14" t="s">
        <v>156</v>
      </c>
      <c r="BM143" s="202" t="s">
        <v>236</v>
      </c>
    </row>
    <row r="144" spans="1:65" s="2" customFormat="1" ht="24.2" customHeight="1">
      <c r="A144" s="31"/>
      <c r="B144" s="32"/>
      <c r="C144" s="204" t="s">
        <v>194</v>
      </c>
      <c r="D144" s="204" t="s">
        <v>363</v>
      </c>
      <c r="E144" s="205" t="s">
        <v>1573</v>
      </c>
      <c r="F144" s="206" t="s">
        <v>1574</v>
      </c>
      <c r="G144" s="207" t="s">
        <v>239</v>
      </c>
      <c r="H144" s="208">
        <v>36.36</v>
      </c>
      <c r="I144" s="209"/>
      <c r="J144" s="210">
        <f t="shared" si="0"/>
        <v>0</v>
      </c>
      <c r="K144" s="211"/>
      <c r="L144" s="212"/>
      <c r="M144" s="213" t="s">
        <v>1</v>
      </c>
      <c r="N144" s="214" t="s">
        <v>38</v>
      </c>
      <c r="O144" s="69"/>
      <c r="P144" s="200">
        <f t="shared" si="1"/>
        <v>0</v>
      </c>
      <c r="Q144" s="200">
        <v>1.2E-2</v>
      </c>
      <c r="R144" s="200">
        <f t="shared" si="2"/>
        <v>0.43631999999999999</v>
      </c>
      <c r="S144" s="200">
        <v>0</v>
      </c>
      <c r="T144" s="201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2" t="s">
        <v>166</v>
      </c>
      <c r="AT144" s="202" t="s">
        <v>363</v>
      </c>
      <c r="AU144" s="202" t="s">
        <v>157</v>
      </c>
      <c r="AY144" s="14" t="s">
        <v>150</v>
      </c>
      <c r="BE144" s="203">
        <f t="shared" si="4"/>
        <v>0</v>
      </c>
      <c r="BF144" s="203">
        <f t="shared" si="5"/>
        <v>0</v>
      </c>
      <c r="BG144" s="203">
        <f t="shared" si="6"/>
        <v>0</v>
      </c>
      <c r="BH144" s="203">
        <f t="shared" si="7"/>
        <v>0</v>
      </c>
      <c r="BI144" s="203">
        <f t="shared" si="8"/>
        <v>0</v>
      </c>
      <c r="BJ144" s="14" t="s">
        <v>157</v>
      </c>
      <c r="BK144" s="203">
        <f t="shared" si="9"/>
        <v>0</v>
      </c>
      <c r="BL144" s="14" t="s">
        <v>156</v>
      </c>
      <c r="BM144" s="202" t="s">
        <v>240</v>
      </c>
    </row>
    <row r="145" spans="1:65" s="2" customFormat="1" ht="24.2" customHeight="1">
      <c r="A145" s="31"/>
      <c r="B145" s="32"/>
      <c r="C145" s="190" t="s">
        <v>241</v>
      </c>
      <c r="D145" s="190" t="s">
        <v>152</v>
      </c>
      <c r="E145" s="191" t="s">
        <v>1575</v>
      </c>
      <c r="F145" s="192" t="s">
        <v>1576</v>
      </c>
      <c r="G145" s="193" t="s">
        <v>198</v>
      </c>
      <c r="H145" s="194">
        <v>120</v>
      </c>
      <c r="I145" s="195"/>
      <c r="J145" s="196">
        <f t="shared" si="0"/>
        <v>0</v>
      </c>
      <c r="K145" s="197"/>
      <c r="L145" s="36"/>
      <c r="M145" s="198" t="s">
        <v>1</v>
      </c>
      <c r="N145" s="199" t="s">
        <v>38</v>
      </c>
      <c r="O145" s="69"/>
      <c r="P145" s="200">
        <f t="shared" si="1"/>
        <v>0</v>
      </c>
      <c r="Q145" s="200">
        <v>1.7999999999999999E-6</v>
      </c>
      <c r="R145" s="200">
        <f t="shared" si="2"/>
        <v>2.1599999999999999E-4</v>
      </c>
      <c r="S145" s="200">
        <v>0</v>
      </c>
      <c r="T145" s="201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2" t="s">
        <v>156</v>
      </c>
      <c r="AT145" s="202" t="s">
        <v>152</v>
      </c>
      <c r="AU145" s="202" t="s">
        <v>157</v>
      </c>
      <c r="AY145" s="14" t="s">
        <v>150</v>
      </c>
      <c r="BE145" s="203">
        <f t="shared" si="4"/>
        <v>0</v>
      </c>
      <c r="BF145" s="203">
        <f t="shared" si="5"/>
        <v>0</v>
      </c>
      <c r="BG145" s="203">
        <f t="shared" si="6"/>
        <v>0</v>
      </c>
      <c r="BH145" s="203">
        <f t="shared" si="7"/>
        <v>0</v>
      </c>
      <c r="BI145" s="203">
        <f t="shared" si="8"/>
        <v>0</v>
      </c>
      <c r="BJ145" s="14" t="s">
        <v>157</v>
      </c>
      <c r="BK145" s="203">
        <f t="shared" si="9"/>
        <v>0</v>
      </c>
      <c r="BL145" s="14" t="s">
        <v>156</v>
      </c>
      <c r="BM145" s="202" t="s">
        <v>244</v>
      </c>
    </row>
    <row r="146" spans="1:65" s="2" customFormat="1" ht="16.5" customHeight="1">
      <c r="A146" s="31"/>
      <c r="B146" s="32"/>
      <c r="C146" s="204" t="s">
        <v>199</v>
      </c>
      <c r="D146" s="204" t="s">
        <v>363</v>
      </c>
      <c r="E146" s="205" t="s">
        <v>1577</v>
      </c>
      <c r="F146" s="206" t="s">
        <v>1578</v>
      </c>
      <c r="G146" s="207" t="s">
        <v>1579</v>
      </c>
      <c r="H146" s="208">
        <v>4.8000000000000001E-2</v>
      </c>
      <c r="I146" s="209"/>
      <c r="J146" s="210">
        <f t="shared" si="0"/>
        <v>0</v>
      </c>
      <c r="K146" s="211"/>
      <c r="L146" s="212"/>
      <c r="M146" s="213" t="s">
        <v>1</v>
      </c>
      <c r="N146" s="214" t="s">
        <v>38</v>
      </c>
      <c r="O146" s="69"/>
      <c r="P146" s="200">
        <f t="shared" si="1"/>
        <v>0</v>
      </c>
      <c r="Q146" s="200">
        <v>1E-3</v>
      </c>
      <c r="R146" s="200">
        <f t="shared" si="2"/>
        <v>4.8000000000000001E-5</v>
      </c>
      <c r="S146" s="200">
        <v>0</v>
      </c>
      <c r="T146" s="201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2" t="s">
        <v>166</v>
      </c>
      <c r="AT146" s="202" t="s">
        <v>363</v>
      </c>
      <c r="AU146" s="202" t="s">
        <v>157</v>
      </c>
      <c r="AY146" s="14" t="s">
        <v>150</v>
      </c>
      <c r="BE146" s="203">
        <f t="shared" si="4"/>
        <v>0</v>
      </c>
      <c r="BF146" s="203">
        <f t="shared" si="5"/>
        <v>0</v>
      </c>
      <c r="BG146" s="203">
        <f t="shared" si="6"/>
        <v>0</v>
      </c>
      <c r="BH146" s="203">
        <f t="shared" si="7"/>
        <v>0</v>
      </c>
      <c r="BI146" s="203">
        <f t="shared" si="8"/>
        <v>0</v>
      </c>
      <c r="BJ146" s="14" t="s">
        <v>157</v>
      </c>
      <c r="BK146" s="203">
        <f t="shared" si="9"/>
        <v>0</v>
      </c>
      <c r="BL146" s="14" t="s">
        <v>156</v>
      </c>
      <c r="BM146" s="202" t="s">
        <v>247</v>
      </c>
    </row>
    <row r="147" spans="1:65" s="2" customFormat="1" ht="21.75" customHeight="1">
      <c r="A147" s="31"/>
      <c r="B147" s="32"/>
      <c r="C147" s="190" t="s">
        <v>248</v>
      </c>
      <c r="D147" s="190" t="s">
        <v>152</v>
      </c>
      <c r="E147" s="191" t="s">
        <v>1580</v>
      </c>
      <c r="F147" s="192" t="s">
        <v>1581</v>
      </c>
      <c r="G147" s="193" t="s">
        <v>239</v>
      </c>
      <c r="H147" s="194">
        <v>12</v>
      </c>
      <c r="I147" s="195"/>
      <c r="J147" s="196">
        <f t="shared" si="0"/>
        <v>0</v>
      </c>
      <c r="K147" s="197"/>
      <c r="L147" s="36"/>
      <c r="M147" s="198" t="s">
        <v>1</v>
      </c>
      <c r="N147" s="199" t="s">
        <v>38</v>
      </c>
      <c r="O147" s="69"/>
      <c r="P147" s="200">
        <f t="shared" si="1"/>
        <v>0</v>
      </c>
      <c r="Q147" s="200">
        <v>2.0000000000000001E-4</v>
      </c>
      <c r="R147" s="200">
        <f t="shared" si="2"/>
        <v>2.4000000000000002E-3</v>
      </c>
      <c r="S147" s="200">
        <v>0</v>
      </c>
      <c r="T147" s="201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2" t="s">
        <v>156</v>
      </c>
      <c r="AT147" s="202" t="s">
        <v>152</v>
      </c>
      <c r="AU147" s="202" t="s">
        <v>157</v>
      </c>
      <c r="AY147" s="14" t="s">
        <v>150</v>
      </c>
      <c r="BE147" s="203">
        <f t="shared" si="4"/>
        <v>0</v>
      </c>
      <c r="BF147" s="203">
        <f t="shared" si="5"/>
        <v>0</v>
      </c>
      <c r="BG147" s="203">
        <f t="shared" si="6"/>
        <v>0</v>
      </c>
      <c r="BH147" s="203">
        <f t="shared" si="7"/>
        <v>0</v>
      </c>
      <c r="BI147" s="203">
        <f t="shared" si="8"/>
        <v>0</v>
      </c>
      <c r="BJ147" s="14" t="s">
        <v>157</v>
      </c>
      <c r="BK147" s="203">
        <f t="shared" si="9"/>
        <v>0</v>
      </c>
      <c r="BL147" s="14" t="s">
        <v>156</v>
      </c>
      <c r="BM147" s="202" t="s">
        <v>251</v>
      </c>
    </row>
    <row r="148" spans="1:65" s="2" customFormat="1" ht="24.2" customHeight="1">
      <c r="A148" s="31"/>
      <c r="B148" s="32"/>
      <c r="C148" s="190" t="s">
        <v>202</v>
      </c>
      <c r="D148" s="190" t="s">
        <v>152</v>
      </c>
      <c r="E148" s="191" t="s">
        <v>1582</v>
      </c>
      <c r="F148" s="192" t="s">
        <v>1583</v>
      </c>
      <c r="G148" s="193" t="s">
        <v>198</v>
      </c>
      <c r="H148" s="194">
        <v>120</v>
      </c>
      <c r="I148" s="195"/>
      <c r="J148" s="196">
        <f t="shared" si="0"/>
        <v>0</v>
      </c>
      <c r="K148" s="197"/>
      <c r="L148" s="36"/>
      <c r="M148" s="198" t="s">
        <v>1</v>
      </c>
      <c r="N148" s="199" t="s">
        <v>38</v>
      </c>
      <c r="O148" s="69"/>
      <c r="P148" s="200">
        <f t="shared" si="1"/>
        <v>0</v>
      </c>
      <c r="Q148" s="200">
        <v>0</v>
      </c>
      <c r="R148" s="200">
        <f t="shared" si="2"/>
        <v>0</v>
      </c>
      <c r="S148" s="200">
        <v>0</v>
      </c>
      <c r="T148" s="201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2" t="s">
        <v>156</v>
      </c>
      <c r="AT148" s="202" t="s">
        <v>152</v>
      </c>
      <c r="AU148" s="202" t="s">
        <v>157</v>
      </c>
      <c r="AY148" s="14" t="s">
        <v>150</v>
      </c>
      <c r="BE148" s="203">
        <f t="shared" si="4"/>
        <v>0</v>
      </c>
      <c r="BF148" s="203">
        <f t="shared" si="5"/>
        <v>0</v>
      </c>
      <c r="BG148" s="203">
        <f t="shared" si="6"/>
        <v>0</v>
      </c>
      <c r="BH148" s="203">
        <f t="shared" si="7"/>
        <v>0</v>
      </c>
      <c r="BI148" s="203">
        <f t="shared" si="8"/>
        <v>0</v>
      </c>
      <c r="BJ148" s="14" t="s">
        <v>157</v>
      </c>
      <c r="BK148" s="203">
        <f t="shared" si="9"/>
        <v>0</v>
      </c>
      <c r="BL148" s="14" t="s">
        <v>156</v>
      </c>
      <c r="BM148" s="202" t="s">
        <v>254</v>
      </c>
    </row>
    <row r="149" spans="1:65" s="2" customFormat="1" ht="21.75" customHeight="1">
      <c r="A149" s="31"/>
      <c r="B149" s="32"/>
      <c r="C149" s="204" t="s">
        <v>255</v>
      </c>
      <c r="D149" s="204" t="s">
        <v>363</v>
      </c>
      <c r="E149" s="205" t="s">
        <v>1584</v>
      </c>
      <c r="F149" s="206" t="s">
        <v>1585</v>
      </c>
      <c r="G149" s="207" t="s">
        <v>216</v>
      </c>
      <c r="H149" s="208">
        <v>2E-3</v>
      </c>
      <c r="I149" s="209"/>
      <c r="J149" s="210">
        <f t="shared" si="0"/>
        <v>0</v>
      </c>
      <c r="K149" s="211"/>
      <c r="L149" s="212"/>
      <c r="M149" s="221" t="s">
        <v>1</v>
      </c>
      <c r="N149" s="222" t="s">
        <v>38</v>
      </c>
      <c r="O149" s="218"/>
      <c r="P149" s="219">
        <f t="shared" si="1"/>
        <v>0</v>
      </c>
      <c r="Q149" s="219">
        <v>1</v>
      </c>
      <c r="R149" s="219">
        <f t="shared" si="2"/>
        <v>2E-3</v>
      </c>
      <c r="S149" s="219">
        <v>0</v>
      </c>
      <c r="T149" s="220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2" t="s">
        <v>166</v>
      </c>
      <c r="AT149" s="202" t="s">
        <v>363</v>
      </c>
      <c r="AU149" s="202" t="s">
        <v>157</v>
      </c>
      <c r="AY149" s="14" t="s">
        <v>150</v>
      </c>
      <c r="BE149" s="203">
        <f t="shared" si="4"/>
        <v>0</v>
      </c>
      <c r="BF149" s="203">
        <f t="shared" si="5"/>
        <v>0</v>
      </c>
      <c r="BG149" s="203">
        <f t="shared" si="6"/>
        <v>0</v>
      </c>
      <c r="BH149" s="203">
        <f t="shared" si="7"/>
        <v>0</v>
      </c>
      <c r="BI149" s="203">
        <f t="shared" si="8"/>
        <v>0</v>
      </c>
      <c r="BJ149" s="14" t="s">
        <v>157</v>
      </c>
      <c r="BK149" s="203">
        <f t="shared" si="9"/>
        <v>0</v>
      </c>
      <c r="BL149" s="14" t="s">
        <v>156</v>
      </c>
      <c r="BM149" s="202" t="s">
        <v>258</v>
      </c>
    </row>
    <row r="150" spans="1:65" s="2" customFormat="1" ht="6.95" customHeight="1">
      <c r="A150" s="31"/>
      <c r="B150" s="52"/>
      <c r="C150" s="53"/>
      <c r="D150" s="53"/>
      <c r="E150" s="53"/>
      <c r="F150" s="53"/>
      <c r="G150" s="53"/>
      <c r="H150" s="53"/>
      <c r="I150" s="53"/>
      <c r="J150" s="53"/>
      <c r="K150" s="53"/>
      <c r="L150" s="36"/>
      <c r="M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</row>
  </sheetData>
  <sheetProtection algorithmName="SHA-512" hashValue="lhx8YTog7X4qyHpaLVM5+6QCTIiP187DdyBdgm1znBduH92O6OwRPYDgHGQsJoHhUosvBLEryFegxS+4X+eqkw==" saltValue="bN6UJunsBbdzkoiZfqv4tEq0aLgC62wMfxd3dQ8rGZRg/i6BBbSShhjv7y0K4G/eQ6ID/UbfWIX+D69omAa/6A==" spinCount="100000" sheet="1" objects="1" scenarios="1" formatColumns="0" formatRows="0" autoFilter="0"/>
  <autoFilter ref="C117:K149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5"/>
  <sheetViews>
    <sheetView showGridLines="0" tabSelected="1" topLeftCell="A27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AT2" s="14" t="s">
        <v>102</v>
      </c>
    </row>
    <row r="3" spans="1:46" s="1" customFormat="1" ht="6.95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7"/>
      <c r="AT3" s="14" t="s">
        <v>72</v>
      </c>
    </row>
    <row r="4" spans="1:46" s="1" customFormat="1" ht="24.95" customHeight="1">
      <c r="B4" s="17"/>
      <c r="D4" s="108" t="s">
        <v>103</v>
      </c>
      <c r="L4" s="17"/>
      <c r="M4" s="109" t="s">
        <v>9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0" t="s">
        <v>15</v>
      </c>
      <c r="L6" s="17"/>
    </row>
    <row r="7" spans="1:46" s="1" customFormat="1" ht="16.5" customHeight="1">
      <c r="B7" s="17"/>
      <c r="E7" s="264" t="str">
        <f>'Rekapitulácia stavby'!K6</f>
        <v>Fedákov mlyn</v>
      </c>
      <c r="F7" s="265"/>
      <c r="G7" s="265"/>
      <c r="H7" s="265"/>
      <c r="L7" s="17"/>
    </row>
    <row r="8" spans="1:46" s="2" customFormat="1" ht="12" customHeight="1">
      <c r="A8" s="31"/>
      <c r="B8" s="36"/>
      <c r="C8" s="31"/>
      <c r="D8" s="110" t="s">
        <v>104</v>
      </c>
      <c r="E8" s="31"/>
      <c r="F8" s="31"/>
      <c r="G8" s="31"/>
      <c r="H8" s="31"/>
      <c r="I8" s="31"/>
      <c r="J8" s="31"/>
      <c r="K8" s="31"/>
      <c r="L8" s="49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6" t="s">
        <v>1586</v>
      </c>
      <c r="F9" s="267"/>
      <c r="G9" s="267"/>
      <c r="H9" s="267"/>
      <c r="I9" s="31"/>
      <c r="J9" s="31"/>
      <c r="K9" s="31"/>
      <c r="L9" s="49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9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0" t="s">
        <v>17</v>
      </c>
      <c r="E11" s="31"/>
      <c r="F11" s="111" t="s">
        <v>20</v>
      </c>
      <c r="G11" s="31"/>
      <c r="H11" s="31"/>
      <c r="I11" s="110" t="s">
        <v>18</v>
      </c>
      <c r="J11" s="111" t="s">
        <v>1</v>
      </c>
      <c r="K11" s="31"/>
      <c r="L11" s="49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0" t="s">
        <v>19</v>
      </c>
      <c r="E12" s="31"/>
      <c r="F12" s="111" t="s">
        <v>20</v>
      </c>
      <c r="G12" s="31"/>
      <c r="H12" s="31"/>
      <c r="I12" s="110" t="s">
        <v>21</v>
      </c>
      <c r="J12" s="112" t="str">
        <f>'Rekapitulácia stavby'!AN8</f>
        <v>17. 9. 2024</v>
      </c>
      <c r="K12" s="31"/>
      <c r="L12" s="49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9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0" t="s">
        <v>23</v>
      </c>
      <c r="E14" s="31"/>
      <c r="F14" s="31"/>
      <c r="G14" s="31"/>
      <c r="H14" s="31"/>
      <c r="I14" s="110" t="s">
        <v>24</v>
      </c>
      <c r="J14" s="111" t="s">
        <v>1</v>
      </c>
      <c r="K14" s="31"/>
      <c r="L14" s="49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1" t="s">
        <v>20</v>
      </c>
      <c r="F15" s="31"/>
      <c r="G15" s="31"/>
      <c r="H15" s="31"/>
      <c r="I15" s="110" t="s">
        <v>25</v>
      </c>
      <c r="J15" s="111" t="s">
        <v>1</v>
      </c>
      <c r="K15" s="31"/>
      <c r="L15" s="49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9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0" t="s">
        <v>26</v>
      </c>
      <c r="E17" s="31"/>
      <c r="F17" s="31"/>
      <c r="G17" s="31"/>
      <c r="H17" s="31"/>
      <c r="I17" s="110" t="s">
        <v>24</v>
      </c>
      <c r="J17" s="27" t="str">
        <f>'Rekapitulácia stavby'!AN13</f>
        <v>Vyplň údaj</v>
      </c>
      <c r="K17" s="31"/>
      <c r="L17" s="49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8" t="str">
        <f>'Rekapitulácia stavby'!E14</f>
        <v>Vyplň údaj</v>
      </c>
      <c r="F18" s="269"/>
      <c r="G18" s="269"/>
      <c r="H18" s="269"/>
      <c r="I18" s="110" t="s">
        <v>25</v>
      </c>
      <c r="J18" s="27" t="str">
        <f>'Rekapitulácia stavby'!AN14</f>
        <v>Vyplň údaj</v>
      </c>
      <c r="K18" s="31"/>
      <c r="L18" s="49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9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0" t="s">
        <v>28</v>
      </c>
      <c r="E20" s="31"/>
      <c r="F20" s="31"/>
      <c r="G20" s="31"/>
      <c r="H20" s="31"/>
      <c r="I20" s="110" t="s">
        <v>24</v>
      </c>
      <c r="J20" s="111" t="s">
        <v>1</v>
      </c>
      <c r="K20" s="31"/>
      <c r="L20" s="49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1" t="s">
        <v>1587</v>
      </c>
      <c r="F21" s="31"/>
      <c r="G21" s="31"/>
      <c r="H21" s="31"/>
      <c r="I21" s="110" t="s">
        <v>25</v>
      </c>
      <c r="J21" s="111" t="s">
        <v>1</v>
      </c>
      <c r="K21" s="31"/>
      <c r="L21" s="49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9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0" t="s">
        <v>30</v>
      </c>
      <c r="E23" s="31"/>
      <c r="F23" s="31"/>
      <c r="G23" s="31"/>
      <c r="H23" s="31"/>
      <c r="I23" s="110" t="s">
        <v>24</v>
      </c>
      <c r="J23" s="111" t="s">
        <v>1</v>
      </c>
      <c r="K23" s="31"/>
      <c r="L23" s="49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1" t="s">
        <v>1588</v>
      </c>
      <c r="F24" s="31"/>
      <c r="G24" s="31"/>
      <c r="H24" s="31"/>
      <c r="I24" s="110" t="s">
        <v>25</v>
      </c>
      <c r="J24" s="111" t="s">
        <v>1</v>
      </c>
      <c r="K24" s="31"/>
      <c r="L24" s="49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9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0" t="s">
        <v>31</v>
      </c>
      <c r="E26" s="31"/>
      <c r="F26" s="31"/>
      <c r="G26" s="31"/>
      <c r="H26" s="31"/>
      <c r="I26" s="31"/>
      <c r="J26" s="31"/>
      <c r="K26" s="31"/>
      <c r="L26" s="49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3"/>
      <c r="B27" s="114"/>
      <c r="C27" s="113"/>
      <c r="D27" s="113"/>
      <c r="E27" s="270" t="s">
        <v>1</v>
      </c>
      <c r="F27" s="270"/>
      <c r="G27" s="270"/>
      <c r="H27" s="270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9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6"/>
      <c r="E29" s="116"/>
      <c r="F29" s="116"/>
      <c r="G29" s="116"/>
      <c r="H29" s="116"/>
      <c r="I29" s="116"/>
      <c r="J29" s="116"/>
      <c r="K29" s="116"/>
      <c r="L29" s="49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9" t="s">
        <v>32</v>
      </c>
      <c r="E30" s="31"/>
      <c r="F30" s="31"/>
      <c r="G30" s="31"/>
      <c r="H30" s="31"/>
      <c r="I30" s="31"/>
      <c r="J30" s="120">
        <f>ROUND(J136, 2)</f>
        <v>0</v>
      </c>
      <c r="K30" s="31"/>
      <c r="L30" s="49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6"/>
      <c r="E31" s="116"/>
      <c r="F31" s="116"/>
      <c r="G31" s="116"/>
      <c r="H31" s="116"/>
      <c r="I31" s="116"/>
      <c r="J31" s="116"/>
      <c r="K31" s="116"/>
      <c r="L31" s="49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1" t="s">
        <v>34</v>
      </c>
      <c r="G32" s="31"/>
      <c r="H32" s="31"/>
      <c r="I32" s="121" t="s">
        <v>33</v>
      </c>
      <c r="J32" s="121" t="s">
        <v>35</v>
      </c>
      <c r="K32" s="31"/>
      <c r="L32" s="49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2" t="s">
        <v>36</v>
      </c>
      <c r="E33" s="123" t="s">
        <v>37</v>
      </c>
      <c r="F33" s="124">
        <f>ROUND((SUM(BE136:BE214)),  2)</f>
        <v>0</v>
      </c>
      <c r="G33" s="118"/>
      <c r="H33" s="118"/>
      <c r="I33" s="125">
        <v>0.2</v>
      </c>
      <c r="J33" s="124">
        <f>ROUND(((SUM(BE136:BE214))*I33),  2)</f>
        <v>0</v>
      </c>
      <c r="K33" s="31"/>
      <c r="L33" s="49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23" t="s">
        <v>38</v>
      </c>
      <c r="F34" s="124">
        <f>ROUND((SUM(BF136:BF214)),  2)</f>
        <v>0</v>
      </c>
      <c r="G34" s="118"/>
      <c r="H34" s="118"/>
      <c r="I34" s="125">
        <v>0.2</v>
      </c>
      <c r="J34" s="124">
        <f>ROUND(((SUM(BF136:BF214))*I34),  2)</f>
        <v>0</v>
      </c>
      <c r="K34" s="31"/>
      <c r="L34" s="49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10" t="s">
        <v>39</v>
      </c>
      <c r="F35" s="126">
        <f>ROUND((SUM(BG136:BG214)),  2)</f>
        <v>0</v>
      </c>
      <c r="G35" s="31"/>
      <c r="H35" s="31"/>
      <c r="I35" s="127">
        <v>0.2</v>
      </c>
      <c r="J35" s="126">
        <f>0</f>
        <v>0</v>
      </c>
      <c r="K35" s="31"/>
      <c r="L35" s="49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0" t="s">
        <v>40</v>
      </c>
      <c r="F36" s="126">
        <f>ROUND((SUM(BH136:BH214)),  2)</f>
        <v>0</v>
      </c>
      <c r="G36" s="31"/>
      <c r="H36" s="31"/>
      <c r="I36" s="127">
        <v>0.2</v>
      </c>
      <c r="J36" s="126">
        <f>0</f>
        <v>0</v>
      </c>
      <c r="K36" s="31"/>
      <c r="L36" s="49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3" t="s">
        <v>41</v>
      </c>
      <c r="F37" s="124">
        <f>ROUND((SUM(BI136:BI214)),  2)</f>
        <v>0</v>
      </c>
      <c r="G37" s="118"/>
      <c r="H37" s="118"/>
      <c r="I37" s="125">
        <v>0</v>
      </c>
      <c r="J37" s="124">
        <f>0</f>
        <v>0</v>
      </c>
      <c r="K37" s="31"/>
      <c r="L37" s="49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9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8"/>
      <c r="D39" s="129" t="s">
        <v>42</v>
      </c>
      <c r="E39" s="130"/>
      <c r="F39" s="130"/>
      <c r="G39" s="131" t="s">
        <v>43</v>
      </c>
      <c r="H39" s="132" t="s">
        <v>44</v>
      </c>
      <c r="I39" s="130"/>
      <c r="J39" s="133">
        <f>SUM(J30:J37)</f>
        <v>0</v>
      </c>
      <c r="K39" s="134"/>
      <c r="L39" s="49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9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9"/>
      <c r="D50" s="135" t="s">
        <v>45</v>
      </c>
      <c r="E50" s="136"/>
      <c r="F50" s="136"/>
      <c r="G50" s="135" t="s">
        <v>46</v>
      </c>
      <c r="H50" s="136"/>
      <c r="I50" s="136"/>
      <c r="J50" s="136"/>
      <c r="K50" s="136"/>
      <c r="L50" s="4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7" t="s">
        <v>47</v>
      </c>
      <c r="E61" s="138"/>
      <c r="F61" s="139" t="s">
        <v>48</v>
      </c>
      <c r="G61" s="137" t="s">
        <v>47</v>
      </c>
      <c r="H61" s="138"/>
      <c r="I61" s="138"/>
      <c r="J61" s="140" t="s">
        <v>48</v>
      </c>
      <c r="K61" s="138"/>
      <c r="L61" s="49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35" t="s">
        <v>49</v>
      </c>
      <c r="E65" s="141"/>
      <c r="F65" s="141"/>
      <c r="G65" s="135" t="s">
        <v>50</v>
      </c>
      <c r="H65" s="141"/>
      <c r="I65" s="141"/>
      <c r="J65" s="141"/>
      <c r="K65" s="141"/>
      <c r="L65" s="49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7" t="s">
        <v>47</v>
      </c>
      <c r="E76" s="138"/>
      <c r="F76" s="139" t="s">
        <v>48</v>
      </c>
      <c r="G76" s="137" t="s">
        <v>47</v>
      </c>
      <c r="H76" s="138"/>
      <c r="I76" s="138"/>
      <c r="J76" s="140" t="s">
        <v>48</v>
      </c>
      <c r="K76" s="138"/>
      <c r="L76" s="49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2"/>
      <c r="C77" s="143"/>
      <c r="D77" s="143"/>
      <c r="E77" s="143"/>
      <c r="F77" s="143"/>
      <c r="G77" s="143"/>
      <c r="H77" s="143"/>
      <c r="I77" s="143"/>
      <c r="J77" s="143"/>
      <c r="K77" s="143"/>
      <c r="L77" s="49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hidden="1" customHeight="1">
      <c r="A81" s="31"/>
      <c r="B81" s="144"/>
      <c r="C81" s="145"/>
      <c r="D81" s="145"/>
      <c r="E81" s="145"/>
      <c r="F81" s="145"/>
      <c r="G81" s="145"/>
      <c r="H81" s="145"/>
      <c r="I81" s="145"/>
      <c r="J81" s="145"/>
      <c r="K81" s="145"/>
      <c r="L81" s="49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106</v>
      </c>
      <c r="D82" s="33"/>
      <c r="E82" s="33"/>
      <c r="F82" s="33"/>
      <c r="G82" s="33"/>
      <c r="H82" s="33"/>
      <c r="I82" s="33"/>
      <c r="J82" s="33"/>
      <c r="K82" s="33"/>
      <c r="L82" s="49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9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49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71" t="str">
        <f>E7</f>
        <v>Fedákov mlyn</v>
      </c>
      <c r="F85" s="272"/>
      <c r="G85" s="272"/>
      <c r="H85" s="272"/>
      <c r="I85" s="33"/>
      <c r="J85" s="33"/>
      <c r="K85" s="33"/>
      <c r="L85" s="49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104</v>
      </c>
      <c r="D86" s="33"/>
      <c r="E86" s="33"/>
      <c r="F86" s="33"/>
      <c r="G86" s="33"/>
      <c r="H86" s="33"/>
      <c r="I86" s="33"/>
      <c r="J86" s="33"/>
      <c r="K86" s="33"/>
      <c r="L86" s="49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23" t="str">
        <f>E9</f>
        <v>08 - Fotovoltický zdroj</v>
      </c>
      <c r="F87" s="273"/>
      <c r="G87" s="273"/>
      <c r="H87" s="273"/>
      <c r="I87" s="33"/>
      <c r="J87" s="33"/>
      <c r="K87" s="33"/>
      <c r="L87" s="49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9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19</v>
      </c>
      <c r="D89" s="33"/>
      <c r="E89" s="33"/>
      <c r="F89" s="24" t="str">
        <f>F12</f>
        <v xml:space="preserve"> </v>
      </c>
      <c r="G89" s="33"/>
      <c r="H89" s="33"/>
      <c r="I89" s="26" t="s">
        <v>21</v>
      </c>
      <c r="J89" s="64" t="str">
        <f>IF(J12="","",J12)</f>
        <v>17. 9. 2024</v>
      </c>
      <c r="K89" s="33"/>
      <c r="L89" s="49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9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hidden="1" customHeight="1">
      <c r="A91" s="31"/>
      <c r="B91" s="32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28</v>
      </c>
      <c r="J91" s="29" t="str">
        <f>E21</f>
        <v xml:space="preserve"> NH PARTNER s.r.o. </v>
      </c>
      <c r="K91" s="33"/>
      <c r="L91" s="49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5.7" hidden="1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30</v>
      </c>
      <c r="J92" s="29" t="str">
        <f>E24</f>
        <v xml:space="preserve">                                         </v>
      </c>
      <c r="K92" s="33"/>
      <c r="L92" s="49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9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6" t="s">
        <v>107</v>
      </c>
      <c r="D94" s="147"/>
      <c r="E94" s="147"/>
      <c r="F94" s="147"/>
      <c r="G94" s="147"/>
      <c r="H94" s="147"/>
      <c r="I94" s="147"/>
      <c r="J94" s="148" t="s">
        <v>108</v>
      </c>
      <c r="K94" s="147"/>
      <c r="L94" s="49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9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hidden="1" customHeight="1">
      <c r="A96" s="31"/>
      <c r="B96" s="32"/>
      <c r="C96" s="149" t="s">
        <v>109</v>
      </c>
      <c r="D96" s="33"/>
      <c r="E96" s="33"/>
      <c r="F96" s="33"/>
      <c r="G96" s="33"/>
      <c r="H96" s="33"/>
      <c r="I96" s="33"/>
      <c r="J96" s="82">
        <f>J136</f>
        <v>0</v>
      </c>
      <c r="K96" s="33"/>
      <c r="L96" s="49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110</v>
      </c>
    </row>
    <row r="97" spans="2:12" s="9" customFormat="1" ht="24.95" hidden="1" customHeight="1">
      <c r="B97" s="150"/>
      <c r="C97" s="151"/>
      <c r="D97" s="152" t="s">
        <v>914</v>
      </c>
      <c r="E97" s="153"/>
      <c r="F97" s="153"/>
      <c r="G97" s="153"/>
      <c r="H97" s="153"/>
      <c r="I97" s="153"/>
      <c r="J97" s="154">
        <f>J137</f>
        <v>0</v>
      </c>
      <c r="K97" s="151"/>
      <c r="L97" s="155"/>
    </row>
    <row r="98" spans="2:12" s="9" customFormat="1" ht="24.95" hidden="1" customHeight="1">
      <c r="B98" s="150"/>
      <c r="C98" s="151"/>
      <c r="D98" s="152" t="s">
        <v>915</v>
      </c>
      <c r="E98" s="153"/>
      <c r="F98" s="153"/>
      <c r="G98" s="153"/>
      <c r="H98" s="153"/>
      <c r="I98" s="153"/>
      <c r="J98" s="154">
        <f>J138</f>
        <v>0</v>
      </c>
      <c r="K98" s="151"/>
      <c r="L98" s="155"/>
    </row>
    <row r="99" spans="2:12" s="9" customFormat="1" ht="24.95" hidden="1" customHeight="1">
      <c r="B99" s="150"/>
      <c r="C99" s="151"/>
      <c r="D99" s="152" t="s">
        <v>1589</v>
      </c>
      <c r="E99" s="153"/>
      <c r="F99" s="153"/>
      <c r="G99" s="153"/>
      <c r="H99" s="153"/>
      <c r="I99" s="153"/>
      <c r="J99" s="154">
        <f>J146</f>
        <v>0</v>
      </c>
      <c r="K99" s="151"/>
      <c r="L99" s="155"/>
    </row>
    <row r="100" spans="2:12" s="10" customFormat="1" ht="19.899999999999999" hidden="1" customHeight="1">
      <c r="B100" s="156"/>
      <c r="C100" s="157"/>
      <c r="D100" s="158" t="s">
        <v>917</v>
      </c>
      <c r="E100" s="159"/>
      <c r="F100" s="159"/>
      <c r="G100" s="159"/>
      <c r="H100" s="159"/>
      <c r="I100" s="159"/>
      <c r="J100" s="160">
        <f>J148</f>
        <v>0</v>
      </c>
      <c r="K100" s="157"/>
      <c r="L100" s="161"/>
    </row>
    <row r="101" spans="2:12" s="9" customFormat="1" ht="24.95" hidden="1" customHeight="1">
      <c r="B101" s="150"/>
      <c r="C101" s="151"/>
      <c r="D101" s="152" t="s">
        <v>1590</v>
      </c>
      <c r="E101" s="153"/>
      <c r="F101" s="153"/>
      <c r="G101" s="153"/>
      <c r="H101" s="153"/>
      <c r="I101" s="153"/>
      <c r="J101" s="154">
        <f>J154</f>
        <v>0</v>
      </c>
      <c r="K101" s="151"/>
      <c r="L101" s="155"/>
    </row>
    <row r="102" spans="2:12" s="9" customFormat="1" ht="24.95" hidden="1" customHeight="1">
      <c r="B102" s="150"/>
      <c r="C102" s="151"/>
      <c r="D102" s="152" t="s">
        <v>1381</v>
      </c>
      <c r="E102" s="153"/>
      <c r="F102" s="153"/>
      <c r="G102" s="153"/>
      <c r="H102" s="153"/>
      <c r="I102" s="153"/>
      <c r="J102" s="154">
        <f>J157</f>
        <v>0</v>
      </c>
      <c r="K102" s="151"/>
      <c r="L102" s="155"/>
    </row>
    <row r="103" spans="2:12" s="9" customFormat="1" ht="24.95" hidden="1" customHeight="1">
      <c r="B103" s="150"/>
      <c r="C103" s="151"/>
      <c r="D103" s="152" t="s">
        <v>1591</v>
      </c>
      <c r="E103" s="153"/>
      <c r="F103" s="153"/>
      <c r="G103" s="153"/>
      <c r="H103" s="153"/>
      <c r="I103" s="153"/>
      <c r="J103" s="154">
        <f>J161</f>
        <v>0</v>
      </c>
      <c r="K103" s="151"/>
      <c r="L103" s="155"/>
    </row>
    <row r="104" spans="2:12" s="9" customFormat="1" ht="24.95" hidden="1" customHeight="1">
      <c r="B104" s="150"/>
      <c r="C104" s="151"/>
      <c r="D104" s="152" t="s">
        <v>1592</v>
      </c>
      <c r="E104" s="153"/>
      <c r="F104" s="153"/>
      <c r="G104" s="153"/>
      <c r="H104" s="153"/>
      <c r="I104" s="153"/>
      <c r="J104" s="154">
        <f>J164</f>
        <v>0</v>
      </c>
      <c r="K104" s="151"/>
      <c r="L104" s="155"/>
    </row>
    <row r="105" spans="2:12" s="9" customFormat="1" ht="24.95" hidden="1" customHeight="1">
      <c r="B105" s="150"/>
      <c r="C105" s="151"/>
      <c r="D105" s="152" t="s">
        <v>1593</v>
      </c>
      <c r="E105" s="153"/>
      <c r="F105" s="153"/>
      <c r="G105" s="153"/>
      <c r="H105" s="153"/>
      <c r="I105" s="153"/>
      <c r="J105" s="154">
        <f>J175</f>
        <v>0</v>
      </c>
      <c r="K105" s="151"/>
      <c r="L105" s="155"/>
    </row>
    <row r="106" spans="2:12" s="9" customFormat="1" ht="24.95" hidden="1" customHeight="1">
      <c r="B106" s="150"/>
      <c r="C106" s="151"/>
      <c r="D106" s="152" t="s">
        <v>1594</v>
      </c>
      <c r="E106" s="153"/>
      <c r="F106" s="153"/>
      <c r="G106" s="153"/>
      <c r="H106" s="153"/>
      <c r="I106" s="153"/>
      <c r="J106" s="154">
        <f>J186</f>
        <v>0</v>
      </c>
      <c r="K106" s="151"/>
      <c r="L106" s="155"/>
    </row>
    <row r="107" spans="2:12" s="9" customFormat="1" ht="24.95" hidden="1" customHeight="1">
      <c r="B107" s="150"/>
      <c r="C107" s="151"/>
      <c r="D107" s="152" t="s">
        <v>1595</v>
      </c>
      <c r="E107" s="153"/>
      <c r="F107" s="153"/>
      <c r="G107" s="153"/>
      <c r="H107" s="153"/>
      <c r="I107" s="153"/>
      <c r="J107" s="154">
        <f>J188</f>
        <v>0</v>
      </c>
      <c r="K107" s="151"/>
      <c r="L107" s="155"/>
    </row>
    <row r="108" spans="2:12" s="9" customFormat="1" ht="24.95" hidden="1" customHeight="1">
      <c r="B108" s="150"/>
      <c r="C108" s="151"/>
      <c r="D108" s="152" t="s">
        <v>1596</v>
      </c>
      <c r="E108" s="153"/>
      <c r="F108" s="153"/>
      <c r="G108" s="153"/>
      <c r="H108" s="153"/>
      <c r="I108" s="153"/>
      <c r="J108" s="154">
        <f>J192</f>
        <v>0</v>
      </c>
      <c r="K108" s="151"/>
      <c r="L108" s="155"/>
    </row>
    <row r="109" spans="2:12" s="9" customFormat="1" ht="24.95" hidden="1" customHeight="1">
      <c r="B109" s="150"/>
      <c r="C109" s="151"/>
      <c r="D109" s="152" t="s">
        <v>1597</v>
      </c>
      <c r="E109" s="153"/>
      <c r="F109" s="153"/>
      <c r="G109" s="153"/>
      <c r="H109" s="153"/>
      <c r="I109" s="153"/>
      <c r="J109" s="154">
        <f>J194</f>
        <v>0</v>
      </c>
      <c r="K109" s="151"/>
      <c r="L109" s="155"/>
    </row>
    <row r="110" spans="2:12" s="9" customFormat="1" ht="24.95" hidden="1" customHeight="1">
      <c r="B110" s="150"/>
      <c r="C110" s="151"/>
      <c r="D110" s="152" t="s">
        <v>1598</v>
      </c>
      <c r="E110" s="153"/>
      <c r="F110" s="153"/>
      <c r="G110" s="153"/>
      <c r="H110" s="153"/>
      <c r="I110" s="153"/>
      <c r="J110" s="154">
        <f>J197</f>
        <v>0</v>
      </c>
      <c r="K110" s="151"/>
      <c r="L110" s="155"/>
    </row>
    <row r="111" spans="2:12" s="9" customFormat="1" ht="24.95" hidden="1" customHeight="1">
      <c r="B111" s="150"/>
      <c r="C111" s="151"/>
      <c r="D111" s="152" t="s">
        <v>1599</v>
      </c>
      <c r="E111" s="153"/>
      <c r="F111" s="153"/>
      <c r="G111" s="153"/>
      <c r="H111" s="153"/>
      <c r="I111" s="153"/>
      <c r="J111" s="154">
        <f>J199</f>
        <v>0</v>
      </c>
      <c r="K111" s="151"/>
      <c r="L111" s="155"/>
    </row>
    <row r="112" spans="2:12" s="9" customFormat="1" ht="24.95" hidden="1" customHeight="1">
      <c r="B112" s="150"/>
      <c r="C112" s="151"/>
      <c r="D112" s="152" t="s">
        <v>1600</v>
      </c>
      <c r="E112" s="153"/>
      <c r="F112" s="153"/>
      <c r="G112" s="153"/>
      <c r="H112" s="153"/>
      <c r="I112" s="153"/>
      <c r="J112" s="154">
        <f>J201</f>
        <v>0</v>
      </c>
      <c r="K112" s="151"/>
      <c r="L112" s="155"/>
    </row>
    <row r="113" spans="1:31" s="9" customFormat="1" ht="24.95" hidden="1" customHeight="1">
      <c r="B113" s="150"/>
      <c r="C113" s="151"/>
      <c r="D113" s="152" t="s">
        <v>1601</v>
      </c>
      <c r="E113" s="153"/>
      <c r="F113" s="153"/>
      <c r="G113" s="153"/>
      <c r="H113" s="153"/>
      <c r="I113" s="153"/>
      <c r="J113" s="154">
        <f>J206</f>
        <v>0</v>
      </c>
      <c r="K113" s="151"/>
      <c r="L113" s="155"/>
    </row>
    <row r="114" spans="1:31" s="9" customFormat="1" ht="24.95" hidden="1" customHeight="1">
      <c r="B114" s="150"/>
      <c r="C114" s="151"/>
      <c r="D114" s="152" t="s">
        <v>111</v>
      </c>
      <c r="E114" s="153"/>
      <c r="F114" s="153"/>
      <c r="G114" s="153"/>
      <c r="H114" s="153"/>
      <c r="I114" s="153"/>
      <c r="J114" s="154">
        <f>J208</f>
        <v>0</v>
      </c>
      <c r="K114" s="151"/>
      <c r="L114" s="155"/>
    </row>
    <row r="115" spans="1:31" s="10" customFormat="1" ht="19.899999999999999" hidden="1" customHeight="1">
      <c r="B115" s="156"/>
      <c r="C115" s="157"/>
      <c r="D115" s="158" t="s">
        <v>112</v>
      </c>
      <c r="E115" s="159"/>
      <c r="F115" s="159"/>
      <c r="G115" s="159"/>
      <c r="H115" s="159"/>
      <c r="I115" s="159"/>
      <c r="J115" s="160">
        <f>J209</f>
        <v>0</v>
      </c>
      <c r="K115" s="157"/>
      <c r="L115" s="161"/>
    </row>
    <row r="116" spans="1:31" s="10" customFormat="1" ht="19.899999999999999" hidden="1" customHeight="1">
      <c r="B116" s="156"/>
      <c r="C116" s="157"/>
      <c r="D116" s="158" t="s">
        <v>113</v>
      </c>
      <c r="E116" s="159"/>
      <c r="F116" s="159"/>
      <c r="G116" s="159"/>
      <c r="H116" s="159"/>
      <c r="I116" s="159"/>
      <c r="J116" s="160">
        <f>J212</f>
        <v>0</v>
      </c>
      <c r="K116" s="157"/>
      <c r="L116" s="161"/>
    </row>
    <row r="117" spans="1:31" s="2" customFormat="1" ht="21.75" hidden="1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49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6.95" hidden="1" customHeight="1">
      <c r="A118" s="31"/>
      <c r="B118" s="52"/>
      <c r="C118" s="53"/>
      <c r="D118" s="53"/>
      <c r="E118" s="53"/>
      <c r="F118" s="53"/>
      <c r="G118" s="53"/>
      <c r="H118" s="53"/>
      <c r="I118" s="53"/>
      <c r="J118" s="53"/>
      <c r="K118" s="53"/>
      <c r="L118" s="49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ht="11.25" hidden="1"/>
    <row r="120" spans="1:31" ht="11.25" hidden="1"/>
    <row r="121" spans="1:31" ht="11.25" hidden="1"/>
    <row r="122" spans="1:31" s="2" customFormat="1" ht="6.95" customHeight="1">
      <c r="A122" s="31"/>
      <c r="B122" s="54"/>
      <c r="C122" s="55"/>
      <c r="D122" s="55"/>
      <c r="E122" s="55"/>
      <c r="F122" s="55"/>
      <c r="G122" s="55"/>
      <c r="H122" s="55"/>
      <c r="I122" s="55"/>
      <c r="J122" s="55"/>
      <c r="K122" s="55"/>
      <c r="L122" s="49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24.95" customHeight="1">
      <c r="A123" s="31"/>
      <c r="B123" s="32"/>
      <c r="C123" s="20" t="s">
        <v>136</v>
      </c>
      <c r="D123" s="33"/>
      <c r="E123" s="33"/>
      <c r="F123" s="33"/>
      <c r="G123" s="33"/>
      <c r="H123" s="33"/>
      <c r="I123" s="33"/>
      <c r="J123" s="33"/>
      <c r="K123" s="33"/>
      <c r="L123" s="49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49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>
      <c r="A125" s="31"/>
      <c r="B125" s="32"/>
      <c r="C125" s="26" t="s">
        <v>15</v>
      </c>
      <c r="D125" s="33"/>
      <c r="E125" s="33"/>
      <c r="F125" s="33"/>
      <c r="G125" s="33"/>
      <c r="H125" s="33"/>
      <c r="I125" s="33"/>
      <c r="J125" s="33"/>
      <c r="K125" s="33"/>
      <c r="L125" s="49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6.5" customHeight="1">
      <c r="A126" s="31"/>
      <c r="B126" s="32"/>
      <c r="C126" s="33"/>
      <c r="D126" s="33"/>
      <c r="E126" s="271" t="str">
        <f>E7</f>
        <v>Fedákov mlyn</v>
      </c>
      <c r="F126" s="272"/>
      <c r="G126" s="272"/>
      <c r="H126" s="272"/>
      <c r="I126" s="33"/>
      <c r="J126" s="33"/>
      <c r="K126" s="33"/>
      <c r="L126" s="49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2" customHeight="1">
      <c r="A127" s="31"/>
      <c r="B127" s="32"/>
      <c r="C127" s="26" t="s">
        <v>104</v>
      </c>
      <c r="D127" s="33"/>
      <c r="E127" s="33"/>
      <c r="F127" s="33"/>
      <c r="G127" s="33"/>
      <c r="H127" s="33"/>
      <c r="I127" s="33"/>
      <c r="J127" s="33"/>
      <c r="K127" s="33"/>
      <c r="L127" s="49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6.5" customHeight="1">
      <c r="A128" s="31"/>
      <c r="B128" s="32"/>
      <c r="C128" s="33"/>
      <c r="D128" s="33"/>
      <c r="E128" s="223" t="str">
        <f>E9</f>
        <v>08 - Fotovoltický zdroj</v>
      </c>
      <c r="F128" s="273"/>
      <c r="G128" s="273"/>
      <c r="H128" s="273"/>
      <c r="I128" s="33"/>
      <c r="J128" s="33"/>
      <c r="K128" s="33"/>
      <c r="L128" s="49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6.95" customHeight="1">
      <c r="A129" s="31"/>
      <c r="B129" s="32"/>
      <c r="C129" s="33"/>
      <c r="D129" s="33"/>
      <c r="E129" s="33"/>
      <c r="F129" s="33"/>
      <c r="G129" s="33"/>
      <c r="H129" s="33"/>
      <c r="I129" s="33"/>
      <c r="J129" s="33"/>
      <c r="K129" s="33"/>
      <c r="L129" s="49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2" customHeight="1">
      <c r="A130" s="31"/>
      <c r="B130" s="32"/>
      <c r="C130" s="26" t="s">
        <v>19</v>
      </c>
      <c r="D130" s="33"/>
      <c r="E130" s="33"/>
      <c r="F130" s="24" t="str">
        <f>F12</f>
        <v xml:space="preserve"> </v>
      </c>
      <c r="G130" s="33"/>
      <c r="H130" s="33"/>
      <c r="I130" s="26" t="s">
        <v>21</v>
      </c>
      <c r="J130" s="64" t="str">
        <f>IF(J12="","",J12)</f>
        <v>17. 9. 2024</v>
      </c>
      <c r="K130" s="33"/>
      <c r="L130" s="49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6.95" customHeight="1">
      <c r="A131" s="31"/>
      <c r="B131" s="32"/>
      <c r="C131" s="33"/>
      <c r="D131" s="33"/>
      <c r="E131" s="33"/>
      <c r="F131" s="33"/>
      <c r="G131" s="33"/>
      <c r="H131" s="33"/>
      <c r="I131" s="33"/>
      <c r="J131" s="33"/>
      <c r="K131" s="33"/>
      <c r="L131" s="49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5.2" customHeight="1">
      <c r="A132" s="31"/>
      <c r="B132" s="32"/>
      <c r="C132" s="26" t="s">
        <v>23</v>
      </c>
      <c r="D132" s="33"/>
      <c r="E132" s="33"/>
      <c r="F132" s="24" t="str">
        <f>E15</f>
        <v xml:space="preserve"> </v>
      </c>
      <c r="G132" s="33"/>
      <c r="H132" s="33"/>
      <c r="I132" s="26" t="s">
        <v>28</v>
      </c>
      <c r="J132" s="29" t="str">
        <f>E21</f>
        <v xml:space="preserve"> NH PARTNER s.r.o. </v>
      </c>
      <c r="K132" s="33"/>
      <c r="L132" s="49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25.7" customHeight="1">
      <c r="A133" s="31"/>
      <c r="B133" s="32"/>
      <c r="C133" s="26" t="s">
        <v>26</v>
      </c>
      <c r="D133" s="33"/>
      <c r="E133" s="33"/>
      <c r="F133" s="24" t="str">
        <f>IF(E18="","",E18)</f>
        <v>Vyplň údaj</v>
      </c>
      <c r="G133" s="33"/>
      <c r="H133" s="33"/>
      <c r="I133" s="26" t="s">
        <v>30</v>
      </c>
      <c r="J133" s="29" t="str">
        <f>E24</f>
        <v xml:space="preserve">                                         </v>
      </c>
      <c r="K133" s="33"/>
      <c r="L133" s="49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2" customFormat="1" ht="10.35" customHeight="1">
      <c r="A134" s="31"/>
      <c r="B134" s="32"/>
      <c r="C134" s="33"/>
      <c r="D134" s="33"/>
      <c r="E134" s="33"/>
      <c r="F134" s="33"/>
      <c r="G134" s="33"/>
      <c r="H134" s="33"/>
      <c r="I134" s="33"/>
      <c r="J134" s="33"/>
      <c r="K134" s="33"/>
      <c r="L134" s="49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5" s="11" customFormat="1" ht="29.25" customHeight="1">
      <c r="A135" s="162"/>
      <c r="B135" s="163"/>
      <c r="C135" s="164" t="s">
        <v>137</v>
      </c>
      <c r="D135" s="165" t="s">
        <v>57</v>
      </c>
      <c r="E135" s="165" t="s">
        <v>53</v>
      </c>
      <c r="F135" s="165" t="s">
        <v>54</v>
      </c>
      <c r="G135" s="165" t="s">
        <v>138</v>
      </c>
      <c r="H135" s="165" t="s">
        <v>139</v>
      </c>
      <c r="I135" s="165" t="s">
        <v>140</v>
      </c>
      <c r="J135" s="166" t="s">
        <v>108</v>
      </c>
      <c r="K135" s="167" t="s">
        <v>141</v>
      </c>
      <c r="L135" s="168"/>
      <c r="M135" s="73" t="s">
        <v>1</v>
      </c>
      <c r="N135" s="74" t="s">
        <v>36</v>
      </c>
      <c r="O135" s="74" t="s">
        <v>142</v>
      </c>
      <c r="P135" s="74" t="s">
        <v>143</v>
      </c>
      <c r="Q135" s="74" t="s">
        <v>144</v>
      </c>
      <c r="R135" s="74" t="s">
        <v>145</v>
      </c>
      <c r="S135" s="74" t="s">
        <v>146</v>
      </c>
      <c r="T135" s="75" t="s">
        <v>147</v>
      </c>
      <c r="U135" s="162"/>
      <c r="V135" s="162"/>
      <c r="W135" s="162"/>
      <c r="X135" s="162"/>
      <c r="Y135" s="162"/>
      <c r="Z135" s="162"/>
      <c r="AA135" s="162"/>
      <c r="AB135" s="162"/>
      <c r="AC135" s="162"/>
      <c r="AD135" s="162"/>
      <c r="AE135" s="162"/>
    </row>
    <row r="136" spans="1:65" s="2" customFormat="1" ht="22.9" customHeight="1">
      <c r="A136" s="31"/>
      <c r="B136" s="32"/>
      <c r="C136" s="80" t="s">
        <v>109</v>
      </c>
      <c r="D136" s="33"/>
      <c r="E136" s="33"/>
      <c r="F136" s="33"/>
      <c r="G136" s="33"/>
      <c r="H136" s="33"/>
      <c r="I136" s="33"/>
      <c r="J136" s="169">
        <f>BK136</f>
        <v>0</v>
      </c>
      <c r="K136" s="33"/>
      <c r="L136" s="36"/>
      <c r="M136" s="76"/>
      <c r="N136" s="170"/>
      <c r="O136" s="77"/>
      <c r="P136" s="171">
        <f>P137+P138+P146+P154+P157+P161+P164+P175+P186+P188+P192+P194+P197+P199+P201+P206+P208</f>
        <v>0</v>
      </c>
      <c r="Q136" s="77"/>
      <c r="R136" s="171">
        <f>R137+R138+R146+R154+R157+R161+R164+R175+R186+R188+R192+R194+R197+R199+R201+R206+R208</f>
        <v>3.2093642399999998</v>
      </c>
      <c r="S136" s="77"/>
      <c r="T136" s="172">
        <f>T137+T138+T146+T154+T157+T161+T164+T175+T186+T188+T192+T194+T197+T199+T201+T206+T208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T136" s="14" t="s">
        <v>71</v>
      </c>
      <c r="AU136" s="14" t="s">
        <v>110</v>
      </c>
      <c r="BK136" s="173">
        <f>BK137+BK138+BK146+BK154+BK157+BK161+BK164+BK175+BK186+BK188+BK192+BK194+BK197+BK199+BK201+BK206+BK208</f>
        <v>0</v>
      </c>
    </row>
    <row r="137" spans="1:65" s="12" customFormat="1" ht="25.9" customHeight="1">
      <c r="B137" s="174"/>
      <c r="C137" s="175"/>
      <c r="D137" s="176" t="s">
        <v>71</v>
      </c>
      <c r="E137" s="177" t="s">
        <v>933</v>
      </c>
      <c r="F137" s="177" t="s">
        <v>934</v>
      </c>
      <c r="G137" s="175"/>
      <c r="H137" s="175"/>
      <c r="I137" s="178"/>
      <c r="J137" s="179">
        <f>BK137</f>
        <v>0</v>
      </c>
      <c r="K137" s="175"/>
      <c r="L137" s="180"/>
      <c r="M137" s="181"/>
      <c r="N137" s="182"/>
      <c r="O137" s="182"/>
      <c r="P137" s="183">
        <v>0</v>
      </c>
      <c r="Q137" s="182"/>
      <c r="R137" s="183">
        <v>0</v>
      </c>
      <c r="S137" s="182"/>
      <c r="T137" s="184">
        <v>0</v>
      </c>
      <c r="AR137" s="185" t="s">
        <v>80</v>
      </c>
      <c r="AT137" s="186" t="s">
        <v>71</v>
      </c>
      <c r="AU137" s="186" t="s">
        <v>72</v>
      </c>
      <c r="AY137" s="185" t="s">
        <v>150</v>
      </c>
      <c r="BK137" s="187">
        <v>0</v>
      </c>
    </row>
    <row r="138" spans="1:65" s="12" customFormat="1" ht="25.9" customHeight="1">
      <c r="B138" s="174"/>
      <c r="C138" s="175"/>
      <c r="D138" s="176" t="s">
        <v>71</v>
      </c>
      <c r="E138" s="177" t="s">
        <v>935</v>
      </c>
      <c r="F138" s="177" t="s">
        <v>936</v>
      </c>
      <c r="G138" s="175"/>
      <c r="H138" s="175"/>
      <c r="I138" s="178"/>
      <c r="J138" s="179">
        <f>BK138</f>
        <v>0</v>
      </c>
      <c r="K138" s="175"/>
      <c r="L138" s="180"/>
      <c r="M138" s="181"/>
      <c r="N138" s="182"/>
      <c r="O138" s="182"/>
      <c r="P138" s="183">
        <f>SUM(P139:P145)</f>
        <v>0</v>
      </c>
      <c r="Q138" s="182"/>
      <c r="R138" s="183">
        <f>SUM(R139:R145)</f>
        <v>0</v>
      </c>
      <c r="S138" s="182"/>
      <c r="T138" s="184">
        <f>SUM(T139:T145)</f>
        <v>0</v>
      </c>
      <c r="AR138" s="185" t="s">
        <v>80</v>
      </c>
      <c r="AT138" s="186" t="s">
        <v>71</v>
      </c>
      <c r="AU138" s="186" t="s">
        <v>72</v>
      </c>
      <c r="AY138" s="185" t="s">
        <v>150</v>
      </c>
      <c r="BK138" s="187">
        <f>SUM(BK139:BK145)</f>
        <v>0</v>
      </c>
    </row>
    <row r="139" spans="1:65" s="2" customFormat="1" ht="24.2" customHeight="1">
      <c r="A139" s="31"/>
      <c r="B139" s="32"/>
      <c r="C139" s="190" t="s">
        <v>80</v>
      </c>
      <c r="D139" s="190" t="s">
        <v>152</v>
      </c>
      <c r="E139" s="191" t="s">
        <v>1602</v>
      </c>
      <c r="F139" s="192" t="s">
        <v>1603</v>
      </c>
      <c r="G139" s="193" t="s">
        <v>370</v>
      </c>
      <c r="H139" s="194">
        <v>50</v>
      </c>
      <c r="I139" s="195"/>
      <c r="J139" s="196">
        <f t="shared" ref="J139:J145" si="0">ROUND(I139*H139,2)</f>
        <v>0</v>
      </c>
      <c r="K139" s="197"/>
      <c r="L139" s="36"/>
      <c r="M139" s="198" t="s">
        <v>1</v>
      </c>
      <c r="N139" s="199" t="s">
        <v>38</v>
      </c>
      <c r="O139" s="69"/>
      <c r="P139" s="200">
        <f t="shared" ref="P139:P145" si="1">O139*H139</f>
        <v>0</v>
      </c>
      <c r="Q139" s="200">
        <v>0</v>
      </c>
      <c r="R139" s="200">
        <f t="shared" ref="R139:R145" si="2">Q139*H139</f>
        <v>0</v>
      </c>
      <c r="S139" s="200">
        <v>0</v>
      </c>
      <c r="T139" s="201">
        <f t="shared" ref="T139:T145" si="3"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2" t="s">
        <v>156</v>
      </c>
      <c r="AT139" s="202" t="s">
        <v>152</v>
      </c>
      <c r="AU139" s="202" t="s">
        <v>80</v>
      </c>
      <c r="AY139" s="14" t="s">
        <v>150</v>
      </c>
      <c r="BE139" s="203">
        <f t="shared" ref="BE139:BE145" si="4">IF(N139="základná",J139,0)</f>
        <v>0</v>
      </c>
      <c r="BF139" s="203">
        <f t="shared" ref="BF139:BF145" si="5">IF(N139="znížená",J139,0)</f>
        <v>0</v>
      </c>
      <c r="BG139" s="203">
        <f t="shared" ref="BG139:BG145" si="6">IF(N139="zákl. prenesená",J139,0)</f>
        <v>0</v>
      </c>
      <c r="BH139" s="203">
        <f t="shared" ref="BH139:BH145" si="7">IF(N139="zníž. prenesená",J139,0)</f>
        <v>0</v>
      </c>
      <c r="BI139" s="203">
        <f t="shared" ref="BI139:BI145" si="8">IF(N139="nulová",J139,0)</f>
        <v>0</v>
      </c>
      <c r="BJ139" s="14" t="s">
        <v>157</v>
      </c>
      <c r="BK139" s="203">
        <f t="shared" ref="BK139:BK145" si="9">ROUND(I139*H139,2)</f>
        <v>0</v>
      </c>
      <c r="BL139" s="14" t="s">
        <v>156</v>
      </c>
      <c r="BM139" s="202" t="s">
        <v>157</v>
      </c>
    </row>
    <row r="140" spans="1:65" s="2" customFormat="1" ht="24.2" customHeight="1">
      <c r="A140" s="31"/>
      <c r="B140" s="32"/>
      <c r="C140" s="204" t="s">
        <v>157</v>
      </c>
      <c r="D140" s="204" t="s">
        <v>363</v>
      </c>
      <c r="E140" s="205" t="s">
        <v>1604</v>
      </c>
      <c r="F140" s="206" t="s">
        <v>1605</v>
      </c>
      <c r="G140" s="207" t="s">
        <v>370</v>
      </c>
      <c r="H140" s="208">
        <v>50</v>
      </c>
      <c r="I140" s="209"/>
      <c r="J140" s="210">
        <f t="shared" si="0"/>
        <v>0</v>
      </c>
      <c r="K140" s="211"/>
      <c r="L140" s="212"/>
      <c r="M140" s="213" t="s">
        <v>1</v>
      </c>
      <c r="N140" s="214" t="s">
        <v>38</v>
      </c>
      <c r="O140" s="69"/>
      <c r="P140" s="200">
        <f t="shared" si="1"/>
        <v>0</v>
      </c>
      <c r="Q140" s="200">
        <v>0</v>
      </c>
      <c r="R140" s="200">
        <f t="shared" si="2"/>
        <v>0</v>
      </c>
      <c r="S140" s="200">
        <v>0</v>
      </c>
      <c r="T140" s="201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2" t="s">
        <v>166</v>
      </c>
      <c r="AT140" s="202" t="s">
        <v>363</v>
      </c>
      <c r="AU140" s="202" t="s">
        <v>80</v>
      </c>
      <c r="AY140" s="14" t="s">
        <v>150</v>
      </c>
      <c r="BE140" s="203">
        <f t="shared" si="4"/>
        <v>0</v>
      </c>
      <c r="BF140" s="203">
        <f t="shared" si="5"/>
        <v>0</v>
      </c>
      <c r="BG140" s="203">
        <f t="shared" si="6"/>
        <v>0</v>
      </c>
      <c r="BH140" s="203">
        <f t="shared" si="7"/>
        <v>0</v>
      </c>
      <c r="BI140" s="203">
        <f t="shared" si="8"/>
        <v>0</v>
      </c>
      <c r="BJ140" s="14" t="s">
        <v>157</v>
      </c>
      <c r="BK140" s="203">
        <f t="shared" si="9"/>
        <v>0</v>
      </c>
      <c r="BL140" s="14" t="s">
        <v>156</v>
      </c>
      <c r="BM140" s="202" t="s">
        <v>156</v>
      </c>
    </row>
    <row r="141" spans="1:65" s="2" customFormat="1" ht="21.75" customHeight="1">
      <c r="A141" s="31"/>
      <c r="B141" s="32"/>
      <c r="C141" s="204" t="s">
        <v>160</v>
      </c>
      <c r="D141" s="204" t="s">
        <v>363</v>
      </c>
      <c r="E141" s="205" t="s">
        <v>1606</v>
      </c>
      <c r="F141" s="206" t="s">
        <v>1607</v>
      </c>
      <c r="G141" s="207" t="s">
        <v>943</v>
      </c>
      <c r="H141" s="208">
        <v>50</v>
      </c>
      <c r="I141" s="209"/>
      <c r="J141" s="210">
        <f t="shared" si="0"/>
        <v>0</v>
      </c>
      <c r="K141" s="211"/>
      <c r="L141" s="212"/>
      <c r="M141" s="213" t="s">
        <v>1</v>
      </c>
      <c r="N141" s="214" t="s">
        <v>38</v>
      </c>
      <c r="O141" s="69"/>
      <c r="P141" s="200">
        <f t="shared" si="1"/>
        <v>0</v>
      </c>
      <c r="Q141" s="200">
        <v>0</v>
      </c>
      <c r="R141" s="200">
        <f t="shared" si="2"/>
        <v>0</v>
      </c>
      <c r="S141" s="200">
        <v>0</v>
      </c>
      <c r="T141" s="201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2" t="s">
        <v>166</v>
      </c>
      <c r="AT141" s="202" t="s">
        <v>363</v>
      </c>
      <c r="AU141" s="202" t="s">
        <v>80</v>
      </c>
      <c r="AY141" s="14" t="s">
        <v>150</v>
      </c>
      <c r="BE141" s="203">
        <f t="shared" si="4"/>
        <v>0</v>
      </c>
      <c r="BF141" s="203">
        <f t="shared" si="5"/>
        <v>0</v>
      </c>
      <c r="BG141" s="203">
        <f t="shared" si="6"/>
        <v>0</v>
      </c>
      <c r="BH141" s="203">
        <f t="shared" si="7"/>
        <v>0</v>
      </c>
      <c r="BI141" s="203">
        <f t="shared" si="8"/>
        <v>0</v>
      </c>
      <c r="BJ141" s="14" t="s">
        <v>157</v>
      </c>
      <c r="BK141" s="203">
        <f t="shared" si="9"/>
        <v>0</v>
      </c>
      <c r="BL141" s="14" t="s">
        <v>156</v>
      </c>
      <c r="BM141" s="202" t="s">
        <v>163</v>
      </c>
    </row>
    <row r="142" spans="1:65" s="2" customFormat="1" ht="24.2" customHeight="1">
      <c r="A142" s="31"/>
      <c r="B142" s="32"/>
      <c r="C142" s="190" t="s">
        <v>156</v>
      </c>
      <c r="D142" s="190" t="s">
        <v>152</v>
      </c>
      <c r="E142" s="191" t="s">
        <v>1608</v>
      </c>
      <c r="F142" s="192" t="s">
        <v>1609</v>
      </c>
      <c r="G142" s="193" t="s">
        <v>370</v>
      </c>
      <c r="H142" s="194">
        <v>10</v>
      </c>
      <c r="I142" s="195"/>
      <c r="J142" s="196">
        <f t="shared" si="0"/>
        <v>0</v>
      </c>
      <c r="K142" s="197"/>
      <c r="L142" s="36"/>
      <c r="M142" s="198" t="s">
        <v>1</v>
      </c>
      <c r="N142" s="199" t="s">
        <v>38</v>
      </c>
      <c r="O142" s="69"/>
      <c r="P142" s="200">
        <f t="shared" si="1"/>
        <v>0</v>
      </c>
      <c r="Q142" s="200">
        <v>0</v>
      </c>
      <c r="R142" s="200">
        <f t="shared" si="2"/>
        <v>0</v>
      </c>
      <c r="S142" s="200">
        <v>0</v>
      </c>
      <c r="T142" s="201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2" t="s">
        <v>156</v>
      </c>
      <c r="AT142" s="202" t="s">
        <v>152</v>
      </c>
      <c r="AU142" s="202" t="s">
        <v>80</v>
      </c>
      <c r="AY142" s="14" t="s">
        <v>150</v>
      </c>
      <c r="BE142" s="203">
        <f t="shared" si="4"/>
        <v>0</v>
      </c>
      <c r="BF142" s="203">
        <f t="shared" si="5"/>
        <v>0</v>
      </c>
      <c r="BG142" s="203">
        <f t="shared" si="6"/>
        <v>0</v>
      </c>
      <c r="BH142" s="203">
        <f t="shared" si="7"/>
        <v>0</v>
      </c>
      <c r="BI142" s="203">
        <f t="shared" si="8"/>
        <v>0</v>
      </c>
      <c r="BJ142" s="14" t="s">
        <v>157</v>
      </c>
      <c r="BK142" s="203">
        <f t="shared" si="9"/>
        <v>0</v>
      </c>
      <c r="BL142" s="14" t="s">
        <v>156</v>
      </c>
      <c r="BM142" s="202" t="s">
        <v>166</v>
      </c>
    </row>
    <row r="143" spans="1:65" s="2" customFormat="1" ht="16.5" customHeight="1">
      <c r="A143" s="31"/>
      <c r="B143" s="32"/>
      <c r="C143" s="204" t="s">
        <v>167</v>
      </c>
      <c r="D143" s="204" t="s">
        <v>363</v>
      </c>
      <c r="E143" s="205" t="s">
        <v>1610</v>
      </c>
      <c r="F143" s="206" t="s">
        <v>1611</v>
      </c>
      <c r="G143" s="207" t="s">
        <v>370</v>
      </c>
      <c r="H143" s="208">
        <v>10</v>
      </c>
      <c r="I143" s="209"/>
      <c r="J143" s="210">
        <f t="shared" si="0"/>
        <v>0</v>
      </c>
      <c r="K143" s="211"/>
      <c r="L143" s="212"/>
      <c r="M143" s="213" t="s">
        <v>1</v>
      </c>
      <c r="N143" s="214" t="s">
        <v>38</v>
      </c>
      <c r="O143" s="69"/>
      <c r="P143" s="200">
        <f t="shared" si="1"/>
        <v>0</v>
      </c>
      <c r="Q143" s="200">
        <v>0</v>
      </c>
      <c r="R143" s="200">
        <f t="shared" si="2"/>
        <v>0</v>
      </c>
      <c r="S143" s="200">
        <v>0</v>
      </c>
      <c r="T143" s="201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2" t="s">
        <v>166</v>
      </c>
      <c r="AT143" s="202" t="s">
        <v>363</v>
      </c>
      <c r="AU143" s="202" t="s">
        <v>80</v>
      </c>
      <c r="AY143" s="14" t="s">
        <v>150</v>
      </c>
      <c r="BE143" s="203">
        <f t="shared" si="4"/>
        <v>0</v>
      </c>
      <c r="BF143" s="203">
        <f t="shared" si="5"/>
        <v>0</v>
      </c>
      <c r="BG143" s="203">
        <f t="shared" si="6"/>
        <v>0</v>
      </c>
      <c r="BH143" s="203">
        <f t="shared" si="7"/>
        <v>0</v>
      </c>
      <c r="BI143" s="203">
        <f t="shared" si="8"/>
        <v>0</v>
      </c>
      <c r="BJ143" s="14" t="s">
        <v>157</v>
      </c>
      <c r="BK143" s="203">
        <f t="shared" si="9"/>
        <v>0</v>
      </c>
      <c r="BL143" s="14" t="s">
        <v>156</v>
      </c>
      <c r="BM143" s="202" t="s">
        <v>170</v>
      </c>
    </row>
    <row r="144" spans="1:65" s="2" customFormat="1" ht="37.9" customHeight="1">
      <c r="A144" s="31"/>
      <c r="B144" s="32"/>
      <c r="C144" s="190" t="s">
        <v>163</v>
      </c>
      <c r="D144" s="190" t="s">
        <v>152</v>
      </c>
      <c r="E144" s="191" t="s">
        <v>1612</v>
      </c>
      <c r="F144" s="192" t="s">
        <v>1613</v>
      </c>
      <c r="G144" s="193" t="s">
        <v>943</v>
      </c>
      <c r="H144" s="194">
        <v>60</v>
      </c>
      <c r="I144" s="195"/>
      <c r="J144" s="196">
        <f t="shared" si="0"/>
        <v>0</v>
      </c>
      <c r="K144" s="197"/>
      <c r="L144" s="36"/>
      <c r="M144" s="198" t="s">
        <v>1</v>
      </c>
      <c r="N144" s="199" t="s">
        <v>38</v>
      </c>
      <c r="O144" s="69"/>
      <c r="P144" s="200">
        <f t="shared" si="1"/>
        <v>0</v>
      </c>
      <c r="Q144" s="200">
        <v>0</v>
      </c>
      <c r="R144" s="200">
        <f t="shared" si="2"/>
        <v>0</v>
      </c>
      <c r="S144" s="200">
        <v>0</v>
      </c>
      <c r="T144" s="201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2" t="s">
        <v>156</v>
      </c>
      <c r="AT144" s="202" t="s">
        <v>152</v>
      </c>
      <c r="AU144" s="202" t="s">
        <v>80</v>
      </c>
      <c r="AY144" s="14" t="s">
        <v>150</v>
      </c>
      <c r="BE144" s="203">
        <f t="shared" si="4"/>
        <v>0</v>
      </c>
      <c r="BF144" s="203">
        <f t="shared" si="5"/>
        <v>0</v>
      </c>
      <c r="BG144" s="203">
        <f t="shared" si="6"/>
        <v>0</v>
      </c>
      <c r="BH144" s="203">
        <f t="shared" si="7"/>
        <v>0</v>
      </c>
      <c r="BI144" s="203">
        <f t="shared" si="8"/>
        <v>0</v>
      </c>
      <c r="BJ144" s="14" t="s">
        <v>157</v>
      </c>
      <c r="BK144" s="203">
        <f t="shared" si="9"/>
        <v>0</v>
      </c>
      <c r="BL144" s="14" t="s">
        <v>156</v>
      </c>
      <c r="BM144" s="202" t="s">
        <v>173</v>
      </c>
    </row>
    <row r="145" spans="1:65" s="2" customFormat="1" ht="24.2" customHeight="1">
      <c r="A145" s="31"/>
      <c r="B145" s="32"/>
      <c r="C145" s="204" t="s">
        <v>174</v>
      </c>
      <c r="D145" s="204" t="s">
        <v>363</v>
      </c>
      <c r="E145" s="205" t="s">
        <v>950</v>
      </c>
      <c r="F145" s="206" t="s">
        <v>951</v>
      </c>
      <c r="G145" s="207" t="s">
        <v>943</v>
      </c>
      <c r="H145" s="208">
        <v>60</v>
      </c>
      <c r="I145" s="209"/>
      <c r="J145" s="210">
        <f t="shared" si="0"/>
        <v>0</v>
      </c>
      <c r="K145" s="211"/>
      <c r="L145" s="212"/>
      <c r="M145" s="213" t="s">
        <v>1</v>
      </c>
      <c r="N145" s="214" t="s">
        <v>38</v>
      </c>
      <c r="O145" s="69"/>
      <c r="P145" s="200">
        <f t="shared" si="1"/>
        <v>0</v>
      </c>
      <c r="Q145" s="200">
        <v>0</v>
      </c>
      <c r="R145" s="200">
        <f t="shared" si="2"/>
        <v>0</v>
      </c>
      <c r="S145" s="200">
        <v>0</v>
      </c>
      <c r="T145" s="201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2" t="s">
        <v>166</v>
      </c>
      <c r="AT145" s="202" t="s">
        <v>363</v>
      </c>
      <c r="AU145" s="202" t="s">
        <v>80</v>
      </c>
      <c r="AY145" s="14" t="s">
        <v>150</v>
      </c>
      <c r="BE145" s="203">
        <f t="shared" si="4"/>
        <v>0</v>
      </c>
      <c r="BF145" s="203">
        <f t="shared" si="5"/>
        <v>0</v>
      </c>
      <c r="BG145" s="203">
        <f t="shared" si="6"/>
        <v>0</v>
      </c>
      <c r="BH145" s="203">
        <f t="shared" si="7"/>
        <v>0</v>
      </c>
      <c r="BI145" s="203">
        <f t="shared" si="8"/>
        <v>0</v>
      </c>
      <c r="BJ145" s="14" t="s">
        <v>157</v>
      </c>
      <c r="BK145" s="203">
        <f t="shared" si="9"/>
        <v>0</v>
      </c>
      <c r="BL145" s="14" t="s">
        <v>156</v>
      </c>
      <c r="BM145" s="202" t="s">
        <v>177</v>
      </c>
    </row>
    <row r="146" spans="1:65" s="12" customFormat="1" ht="25.9" customHeight="1">
      <c r="B146" s="174"/>
      <c r="C146" s="175"/>
      <c r="D146" s="176" t="s">
        <v>71</v>
      </c>
      <c r="E146" s="177" t="s">
        <v>952</v>
      </c>
      <c r="F146" s="177" t="s">
        <v>1614</v>
      </c>
      <c r="G146" s="175"/>
      <c r="H146" s="175"/>
      <c r="I146" s="178"/>
      <c r="J146" s="179">
        <f>BK146</f>
        <v>0</v>
      </c>
      <c r="K146" s="175"/>
      <c r="L146" s="180"/>
      <c r="M146" s="181"/>
      <c r="N146" s="182"/>
      <c r="O146" s="182"/>
      <c r="P146" s="183">
        <f>P147+P148</f>
        <v>0</v>
      </c>
      <c r="Q146" s="182"/>
      <c r="R146" s="183">
        <f>R147+R148</f>
        <v>0</v>
      </c>
      <c r="S146" s="182"/>
      <c r="T146" s="184">
        <f>T147+T148</f>
        <v>0</v>
      </c>
      <c r="AR146" s="185" t="s">
        <v>80</v>
      </c>
      <c r="AT146" s="186" t="s">
        <v>71</v>
      </c>
      <c r="AU146" s="186" t="s">
        <v>72</v>
      </c>
      <c r="AY146" s="185" t="s">
        <v>150</v>
      </c>
      <c r="BK146" s="187">
        <f>BK147+BK148</f>
        <v>0</v>
      </c>
    </row>
    <row r="147" spans="1:65" s="2" customFormat="1" ht="16.5" customHeight="1">
      <c r="A147" s="31"/>
      <c r="B147" s="32"/>
      <c r="C147" s="204" t="s">
        <v>166</v>
      </c>
      <c r="D147" s="204" t="s">
        <v>363</v>
      </c>
      <c r="E147" s="205" t="s">
        <v>1615</v>
      </c>
      <c r="F147" s="206" t="s">
        <v>1616</v>
      </c>
      <c r="G147" s="207" t="s">
        <v>943</v>
      </c>
      <c r="H147" s="208">
        <v>1</v>
      </c>
      <c r="I147" s="209"/>
      <c r="J147" s="210">
        <f>ROUND(I147*H147,2)</f>
        <v>0</v>
      </c>
      <c r="K147" s="211"/>
      <c r="L147" s="212"/>
      <c r="M147" s="213" t="s">
        <v>1</v>
      </c>
      <c r="N147" s="214" t="s">
        <v>38</v>
      </c>
      <c r="O147" s="69"/>
      <c r="P147" s="200">
        <f>O147*H147</f>
        <v>0</v>
      </c>
      <c r="Q147" s="200">
        <v>0</v>
      </c>
      <c r="R147" s="200">
        <f>Q147*H147</f>
        <v>0</v>
      </c>
      <c r="S147" s="200">
        <v>0</v>
      </c>
      <c r="T147" s="201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2" t="s">
        <v>166</v>
      </c>
      <c r="AT147" s="202" t="s">
        <v>363</v>
      </c>
      <c r="AU147" s="202" t="s">
        <v>80</v>
      </c>
      <c r="AY147" s="14" t="s">
        <v>150</v>
      </c>
      <c r="BE147" s="203">
        <f>IF(N147="základná",J147,0)</f>
        <v>0</v>
      </c>
      <c r="BF147" s="203">
        <f>IF(N147="znížená",J147,0)</f>
        <v>0</v>
      </c>
      <c r="BG147" s="203">
        <f>IF(N147="zákl. prenesená",J147,0)</f>
        <v>0</v>
      </c>
      <c r="BH147" s="203">
        <f>IF(N147="zníž. prenesená",J147,0)</f>
        <v>0</v>
      </c>
      <c r="BI147" s="203">
        <f>IF(N147="nulová",J147,0)</f>
        <v>0</v>
      </c>
      <c r="BJ147" s="14" t="s">
        <v>157</v>
      </c>
      <c r="BK147" s="203">
        <f>ROUND(I147*H147,2)</f>
        <v>0</v>
      </c>
      <c r="BL147" s="14" t="s">
        <v>156</v>
      </c>
      <c r="BM147" s="202" t="s">
        <v>180</v>
      </c>
    </row>
    <row r="148" spans="1:65" s="12" customFormat="1" ht="22.9" customHeight="1">
      <c r="B148" s="174"/>
      <c r="C148" s="175"/>
      <c r="D148" s="176" t="s">
        <v>71</v>
      </c>
      <c r="E148" s="188" t="s">
        <v>960</v>
      </c>
      <c r="F148" s="188" t="s">
        <v>961</v>
      </c>
      <c r="G148" s="175"/>
      <c r="H148" s="175"/>
      <c r="I148" s="178"/>
      <c r="J148" s="189">
        <f>BK148</f>
        <v>0</v>
      </c>
      <c r="K148" s="175"/>
      <c r="L148" s="180"/>
      <c r="M148" s="181"/>
      <c r="N148" s="182"/>
      <c r="O148" s="182"/>
      <c r="P148" s="183">
        <f>SUM(P149:P153)</f>
        <v>0</v>
      </c>
      <c r="Q148" s="182"/>
      <c r="R148" s="183">
        <f>SUM(R149:R153)</f>
        <v>0</v>
      </c>
      <c r="S148" s="182"/>
      <c r="T148" s="184">
        <f>SUM(T149:T153)</f>
        <v>0</v>
      </c>
      <c r="AR148" s="185" t="s">
        <v>80</v>
      </c>
      <c r="AT148" s="186" t="s">
        <v>71</v>
      </c>
      <c r="AU148" s="186" t="s">
        <v>80</v>
      </c>
      <c r="AY148" s="185" t="s">
        <v>150</v>
      </c>
      <c r="BK148" s="187">
        <f>SUM(BK149:BK153)</f>
        <v>0</v>
      </c>
    </row>
    <row r="149" spans="1:65" s="2" customFormat="1" ht="16.5" customHeight="1">
      <c r="A149" s="31"/>
      <c r="B149" s="32"/>
      <c r="C149" s="190" t="s">
        <v>181</v>
      </c>
      <c r="D149" s="190" t="s">
        <v>152</v>
      </c>
      <c r="E149" s="191" t="s">
        <v>1617</v>
      </c>
      <c r="F149" s="192" t="s">
        <v>1618</v>
      </c>
      <c r="G149" s="193" t="s">
        <v>943</v>
      </c>
      <c r="H149" s="194">
        <v>4</v>
      </c>
      <c r="I149" s="195"/>
      <c r="J149" s="196">
        <f>ROUND(I149*H149,2)</f>
        <v>0</v>
      </c>
      <c r="K149" s="197"/>
      <c r="L149" s="36"/>
      <c r="M149" s="198" t="s">
        <v>1</v>
      </c>
      <c r="N149" s="199" t="s">
        <v>38</v>
      </c>
      <c r="O149" s="69"/>
      <c r="P149" s="200">
        <f>O149*H149</f>
        <v>0</v>
      </c>
      <c r="Q149" s="200">
        <v>0</v>
      </c>
      <c r="R149" s="200">
        <f>Q149*H149</f>
        <v>0</v>
      </c>
      <c r="S149" s="200">
        <v>0</v>
      </c>
      <c r="T149" s="201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2" t="s">
        <v>156</v>
      </c>
      <c r="AT149" s="202" t="s">
        <v>152</v>
      </c>
      <c r="AU149" s="202" t="s">
        <v>157</v>
      </c>
      <c r="AY149" s="14" t="s">
        <v>150</v>
      </c>
      <c r="BE149" s="203">
        <f>IF(N149="základná",J149,0)</f>
        <v>0</v>
      </c>
      <c r="BF149" s="203">
        <f>IF(N149="znížená",J149,0)</f>
        <v>0</v>
      </c>
      <c r="BG149" s="203">
        <f>IF(N149="zákl. prenesená",J149,0)</f>
        <v>0</v>
      </c>
      <c r="BH149" s="203">
        <f>IF(N149="zníž. prenesená",J149,0)</f>
        <v>0</v>
      </c>
      <c r="BI149" s="203">
        <f>IF(N149="nulová",J149,0)</f>
        <v>0</v>
      </c>
      <c r="BJ149" s="14" t="s">
        <v>157</v>
      </c>
      <c r="BK149" s="203">
        <f>ROUND(I149*H149,2)</f>
        <v>0</v>
      </c>
      <c r="BL149" s="14" t="s">
        <v>156</v>
      </c>
      <c r="BM149" s="202" t="s">
        <v>184</v>
      </c>
    </row>
    <row r="150" spans="1:65" s="2" customFormat="1" ht="24.2" customHeight="1">
      <c r="A150" s="31"/>
      <c r="B150" s="32"/>
      <c r="C150" s="190" t="s">
        <v>170</v>
      </c>
      <c r="D150" s="190" t="s">
        <v>152</v>
      </c>
      <c r="E150" s="191" t="s">
        <v>962</v>
      </c>
      <c r="F150" s="192" t="s">
        <v>963</v>
      </c>
      <c r="G150" s="193" t="s">
        <v>943</v>
      </c>
      <c r="H150" s="194">
        <v>30</v>
      </c>
      <c r="I150" s="195"/>
      <c r="J150" s="196">
        <f>ROUND(I150*H150,2)</f>
        <v>0</v>
      </c>
      <c r="K150" s="197"/>
      <c r="L150" s="36"/>
      <c r="M150" s="198" t="s">
        <v>1</v>
      </c>
      <c r="N150" s="199" t="s">
        <v>38</v>
      </c>
      <c r="O150" s="69"/>
      <c r="P150" s="200">
        <f>O150*H150</f>
        <v>0</v>
      </c>
      <c r="Q150" s="200">
        <v>0</v>
      </c>
      <c r="R150" s="200">
        <f>Q150*H150</f>
        <v>0</v>
      </c>
      <c r="S150" s="200">
        <v>0</v>
      </c>
      <c r="T150" s="201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2" t="s">
        <v>156</v>
      </c>
      <c r="AT150" s="202" t="s">
        <v>152</v>
      </c>
      <c r="AU150" s="202" t="s">
        <v>157</v>
      </c>
      <c r="AY150" s="14" t="s">
        <v>150</v>
      </c>
      <c r="BE150" s="203">
        <f>IF(N150="základná",J150,0)</f>
        <v>0</v>
      </c>
      <c r="BF150" s="203">
        <f>IF(N150="znížená",J150,0)</f>
        <v>0</v>
      </c>
      <c r="BG150" s="203">
        <f>IF(N150="zákl. prenesená",J150,0)</f>
        <v>0</v>
      </c>
      <c r="BH150" s="203">
        <f>IF(N150="zníž. prenesená",J150,0)</f>
        <v>0</v>
      </c>
      <c r="BI150" s="203">
        <f>IF(N150="nulová",J150,0)</f>
        <v>0</v>
      </c>
      <c r="BJ150" s="14" t="s">
        <v>157</v>
      </c>
      <c r="BK150" s="203">
        <f>ROUND(I150*H150,2)</f>
        <v>0</v>
      </c>
      <c r="BL150" s="14" t="s">
        <v>156</v>
      </c>
      <c r="BM150" s="202" t="s">
        <v>7</v>
      </c>
    </row>
    <row r="151" spans="1:65" s="2" customFormat="1" ht="24.2" customHeight="1">
      <c r="A151" s="31"/>
      <c r="B151" s="32"/>
      <c r="C151" s="190" t="s">
        <v>188</v>
      </c>
      <c r="D151" s="190" t="s">
        <v>152</v>
      </c>
      <c r="E151" s="191" t="s">
        <v>1619</v>
      </c>
      <c r="F151" s="192" t="s">
        <v>1620</v>
      </c>
      <c r="G151" s="193" t="s">
        <v>943</v>
      </c>
      <c r="H151" s="194">
        <v>2</v>
      </c>
      <c r="I151" s="195"/>
      <c r="J151" s="196">
        <f>ROUND(I151*H151,2)</f>
        <v>0</v>
      </c>
      <c r="K151" s="197"/>
      <c r="L151" s="36"/>
      <c r="M151" s="198" t="s">
        <v>1</v>
      </c>
      <c r="N151" s="199" t="s">
        <v>38</v>
      </c>
      <c r="O151" s="69"/>
      <c r="P151" s="200">
        <f>O151*H151</f>
        <v>0</v>
      </c>
      <c r="Q151" s="200">
        <v>0</v>
      </c>
      <c r="R151" s="200">
        <f>Q151*H151</f>
        <v>0</v>
      </c>
      <c r="S151" s="200">
        <v>0</v>
      </c>
      <c r="T151" s="201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2" t="s">
        <v>156</v>
      </c>
      <c r="AT151" s="202" t="s">
        <v>152</v>
      </c>
      <c r="AU151" s="202" t="s">
        <v>157</v>
      </c>
      <c r="AY151" s="14" t="s">
        <v>150</v>
      </c>
      <c r="BE151" s="203">
        <f>IF(N151="základná",J151,0)</f>
        <v>0</v>
      </c>
      <c r="BF151" s="203">
        <f>IF(N151="znížená",J151,0)</f>
        <v>0</v>
      </c>
      <c r="BG151" s="203">
        <f>IF(N151="zákl. prenesená",J151,0)</f>
        <v>0</v>
      </c>
      <c r="BH151" s="203">
        <f>IF(N151="zníž. prenesená",J151,0)</f>
        <v>0</v>
      </c>
      <c r="BI151" s="203">
        <f>IF(N151="nulová",J151,0)</f>
        <v>0</v>
      </c>
      <c r="BJ151" s="14" t="s">
        <v>157</v>
      </c>
      <c r="BK151" s="203">
        <f>ROUND(I151*H151,2)</f>
        <v>0</v>
      </c>
      <c r="BL151" s="14" t="s">
        <v>156</v>
      </c>
      <c r="BM151" s="202" t="s">
        <v>191</v>
      </c>
    </row>
    <row r="152" spans="1:65" s="2" customFormat="1" ht="24.2" customHeight="1">
      <c r="A152" s="31"/>
      <c r="B152" s="32"/>
      <c r="C152" s="190" t="s">
        <v>173</v>
      </c>
      <c r="D152" s="190" t="s">
        <v>152</v>
      </c>
      <c r="E152" s="191" t="s">
        <v>1621</v>
      </c>
      <c r="F152" s="192" t="s">
        <v>1622</v>
      </c>
      <c r="G152" s="193" t="s">
        <v>943</v>
      </c>
      <c r="H152" s="194">
        <v>2</v>
      </c>
      <c r="I152" s="195"/>
      <c r="J152" s="196">
        <f>ROUND(I152*H152,2)</f>
        <v>0</v>
      </c>
      <c r="K152" s="197"/>
      <c r="L152" s="36"/>
      <c r="M152" s="198" t="s">
        <v>1</v>
      </c>
      <c r="N152" s="199" t="s">
        <v>38</v>
      </c>
      <c r="O152" s="69"/>
      <c r="P152" s="200">
        <f>O152*H152</f>
        <v>0</v>
      </c>
      <c r="Q152" s="200">
        <v>0</v>
      </c>
      <c r="R152" s="200">
        <f>Q152*H152</f>
        <v>0</v>
      </c>
      <c r="S152" s="200">
        <v>0</v>
      </c>
      <c r="T152" s="201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2" t="s">
        <v>156</v>
      </c>
      <c r="AT152" s="202" t="s">
        <v>152</v>
      </c>
      <c r="AU152" s="202" t="s">
        <v>157</v>
      </c>
      <c r="AY152" s="14" t="s">
        <v>150</v>
      </c>
      <c r="BE152" s="203">
        <f>IF(N152="základná",J152,0)</f>
        <v>0</v>
      </c>
      <c r="BF152" s="203">
        <f>IF(N152="znížená",J152,0)</f>
        <v>0</v>
      </c>
      <c r="BG152" s="203">
        <f>IF(N152="zákl. prenesená",J152,0)</f>
        <v>0</v>
      </c>
      <c r="BH152" s="203">
        <f>IF(N152="zníž. prenesená",J152,0)</f>
        <v>0</v>
      </c>
      <c r="BI152" s="203">
        <f>IF(N152="nulová",J152,0)</f>
        <v>0</v>
      </c>
      <c r="BJ152" s="14" t="s">
        <v>157</v>
      </c>
      <c r="BK152" s="203">
        <f>ROUND(I152*H152,2)</f>
        <v>0</v>
      </c>
      <c r="BL152" s="14" t="s">
        <v>156</v>
      </c>
      <c r="BM152" s="202" t="s">
        <v>194</v>
      </c>
    </row>
    <row r="153" spans="1:65" s="2" customFormat="1" ht="24.2" customHeight="1">
      <c r="A153" s="31"/>
      <c r="B153" s="32"/>
      <c r="C153" s="190" t="s">
        <v>195</v>
      </c>
      <c r="D153" s="190" t="s">
        <v>152</v>
      </c>
      <c r="E153" s="191" t="s">
        <v>964</v>
      </c>
      <c r="F153" s="192" t="s">
        <v>965</v>
      </c>
      <c r="G153" s="193" t="s">
        <v>943</v>
      </c>
      <c r="H153" s="194">
        <v>4</v>
      </c>
      <c r="I153" s="195"/>
      <c r="J153" s="196">
        <f>ROUND(I153*H153,2)</f>
        <v>0</v>
      </c>
      <c r="K153" s="197"/>
      <c r="L153" s="36"/>
      <c r="M153" s="198" t="s">
        <v>1</v>
      </c>
      <c r="N153" s="199" t="s">
        <v>38</v>
      </c>
      <c r="O153" s="69"/>
      <c r="P153" s="200">
        <f>O153*H153</f>
        <v>0</v>
      </c>
      <c r="Q153" s="200">
        <v>0</v>
      </c>
      <c r="R153" s="200">
        <f>Q153*H153</f>
        <v>0</v>
      </c>
      <c r="S153" s="200">
        <v>0</v>
      </c>
      <c r="T153" s="201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2" t="s">
        <v>156</v>
      </c>
      <c r="AT153" s="202" t="s">
        <v>152</v>
      </c>
      <c r="AU153" s="202" t="s">
        <v>157</v>
      </c>
      <c r="AY153" s="14" t="s">
        <v>150</v>
      </c>
      <c r="BE153" s="203">
        <f>IF(N153="základná",J153,0)</f>
        <v>0</v>
      </c>
      <c r="BF153" s="203">
        <f>IF(N153="znížená",J153,0)</f>
        <v>0</v>
      </c>
      <c r="BG153" s="203">
        <f>IF(N153="zákl. prenesená",J153,0)</f>
        <v>0</v>
      </c>
      <c r="BH153" s="203">
        <f>IF(N153="zníž. prenesená",J153,0)</f>
        <v>0</v>
      </c>
      <c r="BI153" s="203">
        <f>IF(N153="nulová",J153,0)</f>
        <v>0</v>
      </c>
      <c r="BJ153" s="14" t="s">
        <v>157</v>
      </c>
      <c r="BK153" s="203">
        <f>ROUND(I153*H153,2)</f>
        <v>0</v>
      </c>
      <c r="BL153" s="14" t="s">
        <v>156</v>
      </c>
      <c r="BM153" s="202" t="s">
        <v>199</v>
      </c>
    </row>
    <row r="154" spans="1:65" s="12" customFormat="1" ht="25.9" customHeight="1">
      <c r="B154" s="174"/>
      <c r="C154" s="175"/>
      <c r="D154" s="176" t="s">
        <v>71</v>
      </c>
      <c r="E154" s="177" t="s">
        <v>966</v>
      </c>
      <c r="F154" s="177" t="s">
        <v>1623</v>
      </c>
      <c r="G154" s="175"/>
      <c r="H154" s="175"/>
      <c r="I154" s="178"/>
      <c r="J154" s="179">
        <f>BK154</f>
        <v>0</v>
      </c>
      <c r="K154" s="175"/>
      <c r="L154" s="180"/>
      <c r="M154" s="181"/>
      <c r="N154" s="182"/>
      <c r="O154" s="182"/>
      <c r="P154" s="183">
        <f>SUM(P155:P156)</f>
        <v>0</v>
      </c>
      <c r="Q154" s="182"/>
      <c r="R154" s="183">
        <f>SUM(R155:R156)</f>
        <v>0</v>
      </c>
      <c r="S154" s="182"/>
      <c r="T154" s="184">
        <f>SUM(T155:T156)</f>
        <v>0</v>
      </c>
      <c r="AR154" s="185" t="s">
        <v>80</v>
      </c>
      <c r="AT154" s="186" t="s">
        <v>71</v>
      </c>
      <c r="AU154" s="186" t="s">
        <v>72</v>
      </c>
      <c r="AY154" s="185" t="s">
        <v>150</v>
      </c>
      <c r="BK154" s="187">
        <f>SUM(BK155:BK156)</f>
        <v>0</v>
      </c>
    </row>
    <row r="155" spans="1:65" s="2" customFormat="1" ht="16.5" customHeight="1">
      <c r="A155" s="31"/>
      <c r="B155" s="32"/>
      <c r="C155" s="190" t="s">
        <v>177</v>
      </c>
      <c r="D155" s="190" t="s">
        <v>152</v>
      </c>
      <c r="E155" s="191" t="s">
        <v>1624</v>
      </c>
      <c r="F155" s="192" t="s">
        <v>1625</v>
      </c>
      <c r="G155" s="193" t="s">
        <v>943</v>
      </c>
      <c r="H155" s="194">
        <v>1</v>
      </c>
      <c r="I155" s="195"/>
      <c r="J155" s="196">
        <f>ROUND(I155*H155,2)</f>
        <v>0</v>
      </c>
      <c r="K155" s="197"/>
      <c r="L155" s="36"/>
      <c r="M155" s="198" t="s">
        <v>1</v>
      </c>
      <c r="N155" s="199" t="s">
        <v>38</v>
      </c>
      <c r="O155" s="69"/>
      <c r="P155" s="200">
        <f>O155*H155</f>
        <v>0</v>
      </c>
      <c r="Q155" s="200">
        <v>0</v>
      </c>
      <c r="R155" s="200">
        <f>Q155*H155</f>
        <v>0</v>
      </c>
      <c r="S155" s="200">
        <v>0</v>
      </c>
      <c r="T155" s="201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2" t="s">
        <v>156</v>
      </c>
      <c r="AT155" s="202" t="s">
        <v>152</v>
      </c>
      <c r="AU155" s="202" t="s">
        <v>80</v>
      </c>
      <c r="AY155" s="14" t="s">
        <v>150</v>
      </c>
      <c r="BE155" s="203">
        <f>IF(N155="základná",J155,0)</f>
        <v>0</v>
      </c>
      <c r="BF155" s="203">
        <f>IF(N155="znížená",J155,0)</f>
        <v>0</v>
      </c>
      <c r="BG155" s="203">
        <f>IF(N155="zákl. prenesená",J155,0)</f>
        <v>0</v>
      </c>
      <c r="BH155" s="203">
        <f>IF(N155="zníž. prenesená",J155,0)</f>
        <v>0</v>
      </c>
      <c r="BI155" s="203">
        <f>IF(N155="nulová",J155,0)</f>
        <v>0</v>
      </c>
      <c r="BJ155" s="14" t="s">
        <v>157</v>
      </c>
      <c r="BK155" s="203">
        <f>ROUND(I155*H155,2)</f>
        <v>0</v>
      </c>
      <c r="BL155" s="14" t="s">
        <v>156</v>
      </c>
      <c r="BM155" s="202" t="s">
        <v>202</v>
      </c>
    </row>
    <row r="156" spans="1:65" s="2" customFormat="1" ht="16.5" customHeight="1">
      <c r="A156" s="31"/>
      <c r="B156" s="32"/>
      <c r="C156" s="204" t="s">
        <v>203</v>
      </c>
      <c r="D156" s="204" t="s">
        <v>363</v>
      </c>
      <c r="E156" s="205" t="s">
        <v>1626</v>
      </c>
      <c r="F156" s="206" t="s">
        <v>1627</v>
      </c>
      <c r="G156" s="207" t="s">
        <v>943</v>
      </c>
      <c r="H156" s="208">
        <v>1</v>
      </c>
      <c r="I156" s="209"/>
      <c r="J156" s="210">
        <f>ROUND(I156*H156,2)</f>
        <v>0</v>
      </c>
      <c r="K156" s="211"/>
      <c r="L156" s="212"/>
      <c r="M156" s="213" t="s">
        <v>1</v>
      </c>
      <c r="N156" s="214" t="s">
        <v>38</v>
      </c>
      <c r="O156" s="69"/>
      <c r="P156" s="200">
        <f>O156*H156</f>
        <v>0</v>
      </c>
      <c r="Q156" s="200">
        <v>0</v>
      </c>
      <c r="R156" s="200">
        <f>Q156*H156</f>
        <v>0</v>
      </c>
      <c r="S156" s="200">
        <v>0</v>
      </c>
      <c r="T156" s="201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2" t="s">
        <v>166</v>
      </c>
      <c r="AT156" s="202" t="s">
        <v>363</v>
      </c>
      <c r="AU156" s="202" t="s">
        <v>80</v>
      </c>
      <c r="AY156" s="14" t="s">
        <v>150</v>
      </c>
      <c r="BE156" s="203">
        <f>IF(N156="základná",J156,0)</f>
        <v>0</v>
      </c>
      <c r="BF156" s="203">
        <f>IF(N156="znížená",J156,0)</f>
        <v>0</v>
      </c>
      <c r="BG156" s="203">
        <f>IF(N156="zákl. prenesená",J156,0)</f>
        <v>0</v>
      </c>
      <c r="BH156" s="203">
        <f>IF(N156="zníž. prenesená",J156,0)</f>
        <v>0</v>
      </c>
      <c r="BI156" s="203">
        <f>IF(N156="nulová",J156,0)</f>
        <v>0</v>
      </c>
      <c r="BJ156" s="14" t="s">
        <v>157</v>
      </c>
      <c r="BK156" s="203">
        <f>ROUND(I156*H156,2)</f>
        <v>0</v>
      </c>
      <c r="BL156" s="14" t="s">
        <v>156</v>
      </c>
      <c r="BM156" s="202" t="s">
        <v>206</v>
      </c>
    </row>
    <row r="157" spans="1:65" s="12" customFormat="1" ht="25.9" customHeight="1">
      <c r="B157" s="174"/>
      <c r="C157" s="175"/>
      <c r="D157" s="176" t="s">
        <v>71</v>
      </c>
      <c r="E157" s="177" t="s">
        <v>995</v>
      </c>
      <c r="F157" s="177" t="s">
        <v>1006</v>
      </c>
      <c r="G157" s="175"/>
      <c r="H157" s="175"/>
      <c r="I157" s="178"/>
      <c r="J157" s="179">
        <f>BK157</f>
        <v>0</v>
      </c>
      <c r="K157" s="175"/>
      <c r="L157" s="180"/>
      <c r="M157" s="181"/>
      <c r="N157" s="182"/>
      <c r="O157" s="182"/>
      <c r="P157" s="183">
        <f>SUM(P158:P160)</f>
        <v>0</v>
      </c>
      <c r="Q157" s="182"/>
      <c r="R157" s="183">
        <f>SUM(R158:R160)</f>
        <v>0</v>
      </c>
      <c r="S157" s="182"/>
      <c r="T157" s="184">
        <f>SUM(T158:T160)</f>
        <v>0</v>
      </c>
      <c r="AR157" s="185" t="s">
        <v>80</v>
      </c>
      <c r="AT157" s="186" t="s">
        <v>71</v>
      </c>
      <c r="AU157" s="186" t="s">
        <v>72</v>
      </c>
      <c r="AY157" s="185" t="s">
        <v>150</v>
      </c>
      <c r="BK157" s="187">
        <f>SUM(BK158:BK160)</f>
        <v>0</v>
      </c>
    </row>
    <row r="158" spans="1:65" s="2" customFormat="1" ht="16.5" customHeight="1">
      <c r="A158" s="31"/>
      <c r="B158" s="32"/>
      <c r="C158" s="190" t="s">
        <v>180</v>
      </c>
      <c r="D158" s="190" t="s">
        <v>152</v>
      </c>
      <c r="E158" s="191" t="s">
        <v>1628</v>
      </c>
      <c r="F158" s="192" t="s">
        <v>1629</v>
      </c>
      <c r="G158" s="193" t="s">
        <v>943</v>
      </c>
      <c r="H158" s="194">
        <v>1</v>
      </c>
      <c r="I158" s="195"/>
      <c r="J158" s="196">
        <f>ROUND(I158*H158,2)</f>
        <v>0</v>
      </c>
      <c r="K158" s="197"/>
      <c r="L158" s="36"/>
      <c r="M158" s="198" t="s">
        <v>1</v>
      </c>
      <c r="N158" s="199" t="s">
        <v>38</v>
      </c>
      <c r="O158" s="69"/>
      <c r="P158" s="200">
        <f>O158*H158</f>
        <v>0</v>
      </c>
      <c r="Q158" s="200">
        <v>0</v>
      </c>
      <c r="R158" s="200">
        <f>Q158*H158</f>
        <v>0</v>
      </c>
      <c r="S158" s="200">
        <v>0</v>
      </c>
      <c r="T158" s="201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2" t="s">
        <v>156</v>
      </c>
      <c r="AT158" s="202" t="s">
        <v>152</v>
      </c>
      <c r="AU158" s="202" t="s">
        <v>80</v>
      </c>
      <c r="AY158" s="14" t="s">
        <v>150</v>
      </c>
      <c r="BE158" s="203">
        <f>IF(N158="základná",J158,0)</f>
        <v>0</v>
      </c>
      <c r="BF158" s="203">
        <f>IF(N158="znížená",J158,0)</f>
        <v>0</v>
      </c>
      <c r="BG158" s="203">
        <f>IF(N158="zákl. prenesená",J158,0)</f>
        <v>0</v>
      </c>
      <c r="BH158" s="203">
        <f>IF(N158="zníž. prenesená",J158,0)</f>
        <v>0</v>
      </c>
      <c r="BI158" s="203">
        <f>IF(N158="nulová",J158,0)</f>
        <v>0</v>
      </c>
      <c r="BJ158" s="14" t="s">
        <v>157</v>
      </c>
      <c r="BK158" s="203">
        <f>ROUND(I158*H158,2)</f>
        <v>0</v>
      </c>
      <c r="BL158" s="14" t="s">
        <v>156</v>
      </c>
      <c r="BM158" s="202" t="s">
        <v>209</v>
      </c>
    </row>
    <row r="159" spans="1:65" s="2" customFormat="1" ht="16.5" customHeight="1">
      <c r="A159" s="31"/>
      <c r="B159" s="32"/>
      <c r="C159" s="204" t="s">
        <v>210</v>
      </c>
      <c r="D159" s="204" t="s">
        <v>363</v>
      </c>
      <c r="E159" s="205" t="s">
        <v>1630</v>
      </c>
      <c r="F159" s="206" t="s">
        <v>1631</v>
      </c>
      <c r="G159" s="207" t="s">
        <v>943</v>
      </c>
      <c r="H159" s="208">
        <v>1</v>
      </c>
      <c r="I159" s="209"/>
      <c r="J159" s="210">
        <f>ROUND(I159*H159,2)</f>
        <v>0</v>
      </c>
      <c r="K159" s="211"/>
      <c r="L159" s="212"/>
      <c r="M159" s="213" t="s">
        <v>1</v>
      </c>
      <c r="N159" s="214" t="s">
        <v>38</v>
      </c>
      <c r="O159" s="69"/>
      <c r="P159" s="200">
        <f>O159*H159</f>
        <v>0</v>
      </c>
      <c r="Q159" s="200">
        <v>0</v>
      </c>
      <c r="R159" s="200">
        <f>Q159*H159</f>
        <v>0</v>
      </c>
      <c r="S159" s="200">
        <v>0</v>
      </c>
      <c r="T159" s="201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2" t="s">
        <v>166</v>
      </c>
      <c r="AT159" s="202" t="s">
        <v>363</v>
      </c>
      <c r="AU159" s="202" t="s">
        <v>80</v>
      </c>
      <c r="AY159" s="14" t="s">
        <v>150</v>
      </c>
      <c r="BE159" s="203">
        <f>IF(N159="základná",J159,0)</f>
        <v>0</v>
      </c>
      <c r="BF159" s="203">
        <f>IF(N159="znížená",J159,0)</f>
        <v>0</v>
      </c>
      <c r="BG159" s="203">
        <f>IF(N159="zákl. prenesená",J159,0)</f>
        <v>0</v>
      </c>
      <c r="BH159" s="203">
        <f>IF(N159="zníž. prenesená",J159,0)</f>
        <v>0</v>
      </c>
      <c r="BI159" s="203">
        <f>IF(N159="nulová",J159,0)</f>
        <v>0</v>
      </c>
      <c r="BJ159" s="14" t="s">
        <v>157</v>
      </c>
      <c r="BK159" s="203">
        <f>ROUND(I159*H159,2)</f>
        <v>0</v>
      </c>
      <c r="BL159" s="14" t="s">
        <v>156</v>
      </c>
      <c r="BM159" s="202" t="s">
        <v>213</v>
      </c>
    </row>
    <row r="160" spans="1:65" s="2" customFormat="1" ht="16.5" customHeight="1">
      <c r="A160" s="31"/>
      <c r="B160" s="32"/>
      <c r="C160" s="190" t="s">
        <v>184</v>
      </c>
      <c r="D160" s="190" t="s">
        <v>152</v>
      </c>
      <c r="E160" s="191" t="s">
        <v>1011</v>
      </c>
      <c r="F160" s="192" t="s">
        <v>1012</v>
      </c>
      <c r="G160" s="193" t="s">
        <v>943</v>
      </c>
      <c r="H160" s="194">
        <v>3</v>
      </c>
      <c r="I160" s="195"/>
      <c r="J160" s="196">
        <f>ROUND(I160*H160,2)</f>
        <v>0</v>
      </c>
      <c r="K160" s="197"/>
      <c r="L160" s="36"/>
      <c r="M160" s="198" t="s">
        <v>1</v>
      </c>
      <c r="N160" s="199" t="s">
        <v>38</v>
      </c>
      <c r="O160" s="69"/>
      <c r="P160" s="200">
        <f>O160*H160</f>
        <v>0</v>
      </c>
      <c r="Q160" s="200">
        <v>0</v>
      </c>
      <c r="R160" s="200">
        <f>Q160*H160</f>
        <v>0</v>
      </c>
      <c r="S160" s="200">
        <v>0</v>
      </c>
      <c r="T160" s="201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2" t="s">
        <v>156</v>
      </c>
      <c r="AT160" s="202" t="s">
        <v>152</v>
      </c>
      <c r="AU160" s="202" t="s">
        <v>80</v>
      </c>
      <c r="AY160" s="14" t="s">
        <v>150</v>
      </c>
      <c r="BE160" s="203">
        <f>IF(N160="základná",J160,0)</f>
        <v>0</v>
      </c>
      <c r="BF160" s="203">
        <f>IF(N160="znížená",J160,0)</f>
        <v>0</v>
      </c>
      <c r="BG160" s="203">
        <f>IF(N160="zákl. prenesená",J160,0)</f>
        <v>0</v>
      </c>
      <c r="BH160" s="203">
        <f>IF(N160="zníž. prenesená",J160,0)</f>
        <v>0</v>
      </c>
      <c r="BI160" s="203">
        <f>IF(N160="nulová",J160,0)</f>
        <v>0</v>
      </c>
      <c r="BJ160" s="14" t="s">
        <v>157</v>
      </c>
      <c r="BK160" s="203">
        <f>ROUND(I160*H160,2)</f>
        <v>0</v>
      </c>
      <c r="BL160" s="14" t="s">
        <v>156</v>
      </c>
      <c r="BM160" s="202" t="s">
        <v>217</v>
      </c>
    </row>
    <row r="161" spans="1:65" s="12" customFormat="1" ht="25.9" customHeight="1">
      <c r="B161" s="174"/>
      <c r="C161" s="175"/>
      <c r="D161" s="176" t="s">
        <v>71</v>
      </c>
      <c r="E161" s="177" t="s">
        <v>1005</v>
      </c>
      <c r="F161" s="177" t="s">
        <v>1632</v>
      </c>
      <c r="G161" s="175"/>
      <c r="H161" s="175"/>
      <c r="I161" s="178"/>
      <c r="J161" s="179">
        <f>BK161</f>
        <v>0</v>
      </c>
      <c r="K161" s="175"/>
      <c r="L161" s="180"/>
      <c r="M161" s="181"/>
      <c r="N161" s="182"/>
      <c r="O161" s="182"/>
      <c r="P161" s="183">
        <f>SUM(P162:P163)</f>
        <v>0</v>
      </c>
      <c r="Q161" s="182"/>
      <c r="R161" s="183">
        <f>SUM(R162:R163)</f>
        <v>0</v>
      </c>
      <c r="S161" s="182"/>
      <c r="T161" s="184">
        <f>SUM(T162:T163)</f>
        <v>0</v>
      </c>
      <c r="AR161" s="185" t="s">
        <v>80</v>
      </c>
      <c r="AT161" s="186" t="s">
        <v>71</v>
      </c>
      <c r="AU161" s="186" t="s">
        <v>72</v>
      </c>
      <c r="AY161" s="185" t="s">
        <v>150</v>
      </c>
      <c r="BK161" s="187">
        <f>SUM(BK162:BK163)</f>
        <v>0</v>
      </c>
    </row>
    <row r="162" spans="1:65" s="2" customFormat="1" ht="16.5" customHeight="1">
      <c r="A162" s="31"/>
      <c r="B162" s="32"/>
      <c r="C162" s="190" t="s">
        <v>218</v>
      </c>
      <c r="D162" s="190" t="s">
        <v>152</v>
      </c>
      <c r="E162" s="191" t="s">
        <v>1633</v>
      </c>
      <c r="F162" s="192" t="s">
        <v>1634</v>
      </c>
      <c r="G162" s="193" t="s">
        <v>943</v>
      </c>
      <c r="H162" s="194">
        <v>1</v>
      </c>
      <c r="I162" s="195"/>
      <c r="J162" s="196">
        <f>ROUND(I162*H162,2)</f>
        <v>0</v>
      </c>
      <c r="K162" s="197"/>
      <c r="L162" s="36"/>
      <c r="M162" s="198" t="s">
        <v>1</v>
      </c>
      <c r="N162" s="199" t="s">
        <v>38</v>
      </c>
      <c r="O162" s="69"/>
      <c r="P162" s="200">
        <f>O162*H162</f>
        <v>0</v>
      </c>
      <c r="Q162" s="200">
        <v>0</v>
      </c>
      <c r="R162" s="200">
        <f>Q162*H162</f>
        <v>0</v>
      </c>
      <c r="S162" s="200">
        <v>0</v>
      </c>
      <c r="T162" s="201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02" t="s">
        <v>156</v>
      </c>
      <c r="AT162" s="202" t="s">
        <v>152</v>
      </c>
      <c r="AU162" s="202" t="s">
        <v>80</v>
      </c>
      <c r="AY162" s="14" t="s">
        <v>150</v>
      </c>
      <c r="BE162" s="203">
        <f>IF(N162="základná",J162,0)</f>
        <v>0</v>
      </c>
      <c r="BF162" s="203">
        <f>IF(N162="znížená",J162,0)</f>
        <v>0</v>
      </c>
      <c r="BG162" s="203">
        <f>IF(N162="zákl. prenesená",J162,0)</f>
        <v>0</v>
      </c>
      <c r="BH162" s="203">
        <f>IF(N162="zníž. prenesená",J162,0)</f>
        <v>0</v>
      </c>
      <c r="BI162" s="203">
        <f>IF(N162="nulová",J162,0)</f>
        <v>0</v>
      </c>
      <c r="BJ162" s="14" t="s">
        <v>157</v>
      </c>
      <c r="BK162" s="203">
        <f>ROUND(I162*H162,2)</f>
        <v>0</v>
      </c>
      <c r="BL162" s="14" t="s">
        <v>156</v>
      </c>
      <c r="BM162" s="202" t="s">
        <v>221</v>
      </c>
    </row>
    <row r="163" spans="1:65" s="2" customFormat="1" ht="16.5" customHeight="1">
      <c r="A163" s="31"/>
      <c r="B163" s="32"/>
      <c r="C163" s="204" t="s">
        <v>7</v>
      </c>
      <c r="D163" s="204" t="s">
        <v>363</v>
      </c>
      <c r="E163" s="205" t="s">
        <v>1635</v>
      </c>
      <c r="F163" s="206" t="s">
        <v>1636</v>
      </c>
      <c r="G163" s="207" t="s">
        <v>943</v>
      </c>
      <c r="H163" s="208">
        <v>1</v>
      </c>
      <c r="I163" s="209"/>
      <c r="J163" s="210">
        <f>ROUND(I163*H163,2)</f>
        <v>0</v>
      </c>
      <c r="K163" s="211"/>
      <c r="L163" s="212"/>
      <c r="M163" s="213" t="s">
        <v>1</v>
      </c>
      <c r="N163" s="214" t="s">
        <v>38</v>
      </c>
      <c r="O163" s="69"/>
      <c r="P163" s="200">
        <f>O163*H163</f>
        <v>0</v>
      </c>
      <c r="Q163" s="200">
        <v>0</v>
      </c>
      <c r="R163" s="200">
        <f>Q163*H163</f>
        <v>0</v>
      </c>
      <c r="S163" s="200">
        <v>0</v>
      </c>
      <c r="T163" s="201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02" t="s">
        <v>166</v>
      </c>
      <c r="AT163" s="202" t="s">
        <v>363</v>
      </c>
      <c r="AU163" s="202" t="s">
        <v>80</v>
      </c>
      <c r="AY163" s="14" t="s">
        <v>150</v>
      </c>
      <c r="BE163" s="203">
        <f>IF(N163="základná",J163,0)</f>
        <v>0</v>
      </c>
      <c r="BF163" s="203">
        <f>IF(N163="znížená",J163,0)</f>
        <v>0</v>
      </c>
      <c r="BG163" s="203">
        <f>IF(N163="zákl. prenesená",J163,0)</f>
        <v>0</v>
      </c>
      <c r="BH163" s="203">
        <f>IF(N163="zníž. prenesená",J163,0)</f>
        <v>0</v>
      </c>
      <c r="BI163" s="203">
        <f>IF(N163="nulová",J163,0)</f>
        <v>0</v>
      </c>
      <c r="BJ163" s="14" t="s">
        <v>157</v>
      </c>
      <c r="BK163" s="203">
        <f>ROUND(I163*H163,2)</f>
        <v>0</v>
      </c>
      <c r="BL163" s="14" t="s">
        <v>156</v>
      </c>
      <c r="BM163" s="202" t="s">
        <v>224</v>
      </c>
    </row>
    <row r="164" spans="1:65" s="12" customFormat="1" ht="25.9" customHeight="1">
      <c r="B164" s="174"/>
      <c r="C164" s="175"/>
      <c r="D164" s="176" t="s">
        <v>71</v>
      </c>
      <c r="E164" s="177" t="s">
        <v>1013</v>
      </c>
      <c r="F164" s="177" t="s">
        <v>1042</v>
      </c>
      <c r="G164" s="175"/>
      <c r="H164" s="175"/>
      <c r="I164" s="178"/>
      <c r="J164" s="179">
        <f>BK164</f>
        <v>0</v>
      </c>
      <c r="K164" s="175"/>
      <c r="L164" s="180"/>
      <c r="M164" s="181"/>
      <c r="N164" s="182"/>
      <c r="O164" s="182"/>
      <c r="P164" s="183">
        <f>SUM(P165:P174)</f>
        <v>0</v>
      </c>
      <c r="Q164" s="182"/>
      <c r="R164" s="183">
        <f>SUM(R165:R174)</f>
        <v>0</v>
      </c>
      <c r="S164" s="182"/>
      <c r="T164" s="184">
        <f>SUM(T165:T174)</f>
        <v>0</v>
      </c>
      <c r="AR164" s="185" t="s">
        <v>80</v>
      </c>
      <c r="AT164" s="186" t="s">
        <v>71</v>
      </c>
      <c r="AU164" s="186" t="s">
        <v>72</v>
      </c>
      <c r="AY164" s="185" t="s">
        <v>150</v>
      </c>
      <c r="BK164" s="187">
        <f>SUM(BK165:BK174)</f>
        <v>0</v>
      </c>
    </row>
    <row r="165" spans="1:65" s="2" customFormat="1" ht="24.2" customHeight="1">
      <c r="A165" s="31"/>
      <c r="B165" s="32"/>
      <c r="C165" s="190" t="s">
        <v>225</v>
      </c>
      <c r="D165" s="190" t="s">
        <v>152</v>
      </c>
      <c r="E165" s="191" t="s">
        <v>1637</v>
      </c>
      <c r="F165" s="192" t="s">
        <v>1638</v>
      </c>
      <c r="G165" s="193" t="s">
        <v>370</v>
      </c>
      <c r="H165" s="194">
        <v>5</v>
      </c>
      <c r="I165" s="195"/>
      <c r="J165" s="196">
        <f t="shared" ref="J165:J174" si="10">ROUND(I165*H165,2)</f>
        <v>0</v>
      </c>
      <c r="K165" s="197"/>
      <c r="L165" s="36"/>
      <c r="M165" s="198" t="s">
        <v>1</v>
      </c>
      <c r="N165" s="199" t="s">
        <v>38</v>
      </c>
      <c r="O165" s="69"/>
      <c r="P165" s="200">
        <f t="shared" ref="P165:P174" si="11">O165*H165</f>
        <v>0</v>
      </c>
      <c r="Q165" s="200">
        <v>0</v>
      </c>
      <c r="R165" s="200">
        <f t="shared" ref="R165:R174" si="12">Q165*H165</f>
        <v>0</v>
      </c>
      <c r="S165" s="200">
        <v>0</v>
      </c>
      <c r="T165" s="201">
        <f t="shared" ref="T165:T174" si="13"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02" t="s">
        <v>156</v>
      </c>
      <c r="AT165" s="202" t="s">
        <v>152</v>
      </c>
      <c r="AU165" s="202" t="s">
        <v>80</v>
      </c>
      <c r="AY165" s="14" t="s">
        <v>150</v>
      </c>
      <c r="BE165" s="203">
        <f t="shared" ref="BE165:BE174" si="14">IF(N165="základná",J165,0)</f>
        <v>0</v>
      </c>
      <c r="BF165" s="203">
        <f t="shared" ref="BF165:BF174" si="15">IF(N165="znížená",J165,0)</f>
        <v>0</v>
      </c>
      <c r="BG165" s="203">
        <f t="shared" ref="BG165:BG174" si="16">IF(N165="zákl. prenesená",J165,0)</f>
        <v>0</v>
      </c>
      <c r="BH165" s="203">
        <f t="shared" ref="BH165:BH174" si="17">IF(N165="zníž. prenesená",J165,0)</f>
        <v>0</v>
      </c>
      <c r="BI165" s="203">
        <f t="shared" ref="BI165:BI174" si="18">IF(N165="nulová",J165,0)</f>
        <v>0</v>
      </c>
      <c r="BJ165" s="14" t="s">
        <v>157</v>
      </c>
      <c r="BK165" s="203">
        <f t="shared" ref="BK165:BK174" si="19">ROUND(I165*H165,2)</f>
        <v>0</v>
      </c>
      <c r="BL165" s="14" t="s">
        <v>156</v>
      </c>
      <c r="BM165" s="202" t="s">
        <v>228</v>
      </c>
    </row>
    <row r="166" spans="1:65" s="2" customFormat="1" ht="21.75" customHeight="1">
      <c r="A166" s="31"/>
      <c r="B166" s="32"/>
      <c r="C166" s="204" t="s">
        <v>191</v>
      </c>
      <c r="D166" s="204" t="s">
        <v>363</v>
      </c>
      <c r="E166" s="205" t="s">
        <v>1639</v>
      </c>
      <c r="F166" s="206" t="s">
        <v>1640</v>
      </c>
      <c r="G166" s="207" t="s">
        <v>501</v>
      </c>
      <c r="H166" s="208">
        <v>5</v>
      </c>
      <c r="I166" s="209"/>
      <c r="J166" s="210">
        <f t="shared" si="10"/>
        <v>0</v>
      </c>
      <c r="K166" s="211"/>
      <c r="L166" s="212"/>
      <c r="M166" s="213" t="s">
        <v>1</v>
      </c>
      <c r="N166" s="214" t="s">
        <v>38</v>
      </c>
      <c r="O166" s="69"/>
      <c r="P166" s="200">
        <f t="shared" si="11"/>
        <v>0</v>
      </c>
      <c r="Q166" s="200">
        <v>0</v>
      </c>
      <c r="R166" s="200">
        <f t="shared" si="12"/>
        <v>0</v>
      </c>
      <c r="S166" s="200">
        <v>0</v>
      </c>
      <c r="T166" s="201">
        <f t="shared" si="1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2" t="s">
        <v>166</v>
      </c>
      <c r="AT166" s="202" t="s">
        <v>363</v>
      </c>
      <c r="AU166" s="202" t="s">
        <v>80</v>
      </c>
      <c r="AY166" s="14" t="s">
        <v>150</v>
      </c>
      <c r="BE166" s="203">
        <f t="shared" si="14"/>
        <v>0</v>
      </c>
      <c r="BF166" s="203">
        <f t="shared" si="15"/>
        <v>0</v>
      </c>
      <c r="BG166" s="203">
        <f t="shared" si="16"/>
        <v>0</v>
      </c>
      <c r="BH166" s="203">
        <f t="shared" si="17"/>
        <v>0</v>
      </c>
      <c r="BI166" s="203">
        <f t="shared" si="18"/>
        <v>0</v>
      </c>
      <c r="BJ166" s="14" t="s">
        <v>157</v>
      </c>
      <c r="BK166" s="203">
        <f t="shared" si="19"/>
        <v>0</v>
      </c>
      <c r="BL166" s="14" t="s">
        <v>156</v>
      </c>
      <c r="BM166" s="202" t="s">
        <v>231</v>
      </c>
    </row>
    <row r="167" spans="1:65" s="2" customFormat="1" ht="24.2" customHeight="1">
      <c r="A167" s="31"/>
      <c r="B167" s="32"/>
      <c r="C167" s="190" t="s">
        <v>233</v>
      </c>
      <c r="D167" s="190" t="s">
        <v>152</v>
      </c>
      <c r="E167" s="191" t="s">
        <v>1641</v>
      </c>
      <c r="F167" s="192" t="s">
        <v>1642</v>
      </c>
      <c r="G167" s="193" t="s">
        <v>370</v>
      </c>
      <c r="H167" s="194">
        <v>2</v>
      </c>
      <c r="I167" s="195"/>
      <c r="J167" s="196">
        <f t="shared" si="10"/>
        <v>0</v>
      </c>
      <c r="K167" s="197"/>
      <c r="L167" s="36"/>
      <c r="M167" s="198" t="s">
        <v>1</v>
      </c>
      <c r="N167" s="199" t="s">
        <v>38</v>
      </c>
      <c r="O167" s="69"/>
      <c r="P167" s="200">
        <f t="shared" si="11"/>
        <v>0</v>
      </c>
      <c r="Q167" s="200">
        <v>0</v>
      </c>
      <c r="R167" s="200">
        <f t="shared" si="12"/>
        <v>0</v>
      </c>
      <c r="S167" s="200">
        <v>0</v>
      </c>
      <c r="T167" s="201">
        <f t="shared" si="1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02" t="s">
        <v>156</v>
      </c>
      <c r="AT167" s="202" t="s">
        <v>152</v>
      </c>
      <c r="AU167" s="202" t="s">
        <v>80</v>
      </c>
      <c r="AY167" s="14" t="s">
        <v>150</v>
      </c>
      <c r="BE167" s="203">
        <f t="shared" si="14"/>
        <v>0</v>
      </c>
      <c r="BF167" s="203">
        <f t="shared" si="15"/>
        <v>0</v>
      </c>
      <c r="BG167" s="203">
        <f t="shared" si="16"/>
        <v>0</v>
      </c>
      <c r="BH167" s="203">
        <f t="shared" si="17"/>
        <v>0</v>
      </c>
      <c r="BI167" s="203">
        <f t="shared" si="18"/>
        <v>0</v>
      </c>
      <c r="BJ167" s="14" t="s">
        <v>157</v>
      </c>
      <c r="BK167" s="203">
        <f t="shared" si="19"/>
        <v>0</v>
      </c>
      <c r="BL167" s="14" t="s">
        <v>156</v>
      </c>
      <c r="BM167" s="202" t="s">
        <v>236</v>
      </c>
    </row>
    <row r="168" spans="1:65" s="2" customFormat="1" ht="33" customHeight="1">
      <c r="A168" s="31"/>
      <c r="B168" s="32"/>
      <c r="C168" s="204" t="s">
        <v>194</v>
      </c>
      <c r="D168" s="204" t="s">
        <v>363</v>
      </c>
      <c r="E168" s="205" t="s">
        <v>1049</v>
      </c>
      <c r="F168" s="206" t="s">
        <v>1643</v>
      </c>
      <c r="G168" s="207" t="s">
        <v>370</v>
      </c>
      <c r="H168" s="208">
        <v>2</v>
      </c>
      <c r="I168" s="209"/>
      <c r="J168" s="210">
        <f t="shared" si="10"/>
        <v>0</v>
      </c>
      <c r="K168" s="211"/>
      <c r="L168" s="212"/>
      <c r="M168" s="213" t="s">
        <v>1</v>
      </c>
      <c r="N168" s="214" t="s">
        <v>38</v>
      </c>
      <c r="O168" s="69"/>
      <c r="P168" s="200">
        <f t="shared" si="11"/>
        <v>0</v>
      </c>
      <c r="Q168" s="200">
        <v>0</v>
      </c>
      <c r="R168" s="200">
        <f t="shared" si="12"/>
        <v>0</v>
      </c>
      <c r="S168" s="200">
        <v>0</v>
      </c>
      <c r="T168" s="201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2" t="s">
        <v>166</v>
      </c>
      <c r="AT168" s="202" t="s">
        <v>363</v>
      </c>
      <c r="AU168" s="202" t="s">
        <v>80</v>
      </c>
      <c r="AY168" s="14" t="s">
        <v>150</v>
      </c>
      <c r="BE168" s="203">
        <f t="shared" si="14"/>
        <v>0</v>
      </c>
      <c r="BF168" s="203">
        <f t="shared" si="15"/>
        <v>0</v>
      </c>
      <c r="BG168" s="203">
        <f t="shared" si="16"/>
        <v>0</v>
      </c>
      <c r="BH168" s="203">
        <f t="shared" si="17"/>
        <v>0</v>
      </c>
      <c r="BI168" s="203">
        <f t="shared" si="18"/>
        <v>0</v>
      </c>
      <c r="BJ168" s="14" t="s">
        <v>157</v>
      </c>
      <c r="BK168" s="203">
        <f t="shared" si="19"/>
        <v>0</v>
      </c>
      <c r="BL168" s="14" t="s">
        <v>156</v>
      </c>
      <c r="BM168" s="202" t="s">
        <v>240</v>
      </c>
    </row>
    <row r="169" spans="1:65" s="2" customFormat="1" ht="24.2" customHeight="1">
      <c r="A169" s="31"/>
      <c r="B169" s="32"/>
      <c r="C169" s="190" t="s">
        <v>241</v>
      </c>
      <c r="D169" s="190" t="s">
        <v>152</v>
      </c>
      <c r="E169" s="191" t="s">
        <v>1064</v>
      </c>
      <c r="F169" s="192" t="s">
        <v>1065</v>
      </c>
      <c r="G169" s="193" t="s">
        <v>943</v>
      </c>
      <c r="H169" s="194">
        <v>1</v>
      </c>
      <c r="I169" s="195"/>
      <c r="J169" s="196">
        <f t="shared" si="10"/>
        <v>0</v>
      </c>
      <c r="K169" s="197"/>
      <c r="L169" s="36"/>
      <c r="M169" s="198" t="s">
        <v>1</v>
      </c>
      <c r="N169" s="199" t="s">
        <v>38</v>
      </c>
      <c r="O169" s="69"/>
      <c r="P169" s="200">
        <f t="shared" si="11"/>
        <v>0</v>
      </c>
      <c r="Q169" s="200">
        <v>0</v>
      </c>
      <c r="R169" s="200">
        <f t="shared" si="12"/>
        <v>0</v>
      </c>
      <c r="S169" s="200">
        <v>0</v>
      </c>
      <c r="T169" s="201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02" t="s">
        <v>156</v>
      </c>
      <c r="AT169" s="202" t="s">
        <v>152</v>
      </c>
      <c r="AU169" s="202" t="s">
        <v>80</v>
      </c>
      <c r="AY169" s="14" t="s">
        <v>150</v>
      </c>
      <c r="BE169" s="203">
        <f t="shared" si="14"/>
        <v>0</v>
      </c>
      <c r="BF169" s="203">
        <f t="shared" si="15"/>
        <v>0</v>
      </c>
      <c r="BG169" s="203">
        <f t="shared" si="16"/>
        <v>0</v>
      </c>
      <c r="BH169" s="203">
        <f t="shared" si="17"/>
        <v>0</v>
      </c>
      <c r="BI169" s="203">
        <f t="shared" si="18"/>
        <v>0</v>
      </c>
      <c r="BJ169" s="14" t="s">
        <v>157</v>
      </c>
      <c r="BK169" s="203">
        <f t="shared" si="19"/>
        <v>0</v>
      </c>
      <c r="BL169" s="14" t="s">
        <v>156</v>
      </c>
      <c r="BM169" s="202" t="s">
        <v>244</v>
      </c>
    </row>
    <row r="170" spans="1:65" s="2" customFormat="1" ht="24.2" customHeight="1">
      <c r="A170" s="31"/>
      <c r="B170" s="32"/>
      <c r="C170" s="204" t="s">
        <v>199</v>
      </c>
      <c r="D170" s="204" t="s">
        <v>363</v>
      </c>
      <c r="E170" s="205" t="s">
        <v>1644</v>
      </c>
      <c r="F170" s="206" t="s">
        <v>1645</v>
      </c>
      <c r="G170" s="207" t="s">
        <v>943</v>
      </c>
      <c r="H170" s="208">
        <v>1</v>
      </c>
      <c r="I170" s="209"/>
      <c r="J170" s="210">
        <f t="shared" si="10"/>
        <v>0</v>
      </c>
      <c r="K170" s="211"/>
      <c r="L170" s="212"/>
      <c r="M170" s="213" t="s">
        <v>1</v>
      </c>
      <c r="N170" s="214" t="s">
        <v>38</v>
      </c>
      <c r="O170" s="69"/>
      <c r="P170" s="200">
        <f t="shared" si="11"/>
        <v>0</v>
      </c>
      <c r="Q170" s="200">
        <v>0</v>
      </c>
      <c r="R170" s="200">
        <f t="shared" si="12"/>
        <v>0</v>
      </c>
      <c r="S170" s="200">
        <v>0</v>
      </c>
      <c r="T170" s="201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02" t="s">
        <v>166</v>
      </c>
      <c r="AT170" s="202" t="s">
        <v>363</v>
      </c>
      <c r="AU170" s="202" t="s">
        <v>80</v>
      </c>
      <c r="AY170" s="14" t="s">
        <v>150</v>
      </c>
      <c r="BE170" s="203">
        <f t="shared" si="14"/>
        <v>0</v>
      </c>
      <c r="BF170" s="203">
        <f t="shared" si="15"/>
        <v>0</v>
      </c>
      <c r="BG170" s="203">
        <f t="shared" si="16"/>
        <v>0</v>
      </c>
      <c r="BH170" s="203">
        <f t="shared" si="17"/>
        <v>0</v>
      </c>
      <c r="BI170" s="203">
        <f t="shared" si="18"/>
        <v>0</v>
      </c>
      <c r="BJ170" s="14" t="s">
        <v>157</v>
      </c>
      <c r="BK170" s="203">
        <f t="shared" si="19"/>
        <v>0</v>
      </c>
      <c r="BL170" s="14" t="s">
        <v>156</v>
      </c>
      <c r="BM170" s="202" t="s">
        <v>247</v>
      </c>
    </row>
    <row r="171" spans="1:65" s="2" customFormat="1" ht="24.2" customHeight="1">
      <c r="A171" s="31"/>
      <c r="B171" s="32"/>
      <c r="C171" s="190" t="s">
        <v>248</v>
      </c>
      <c r="D171" s="190" t="s">
        <v>152</v>
      </c>
      <c r="E171" s="191" t="s">
        <v>1070</v>
      </c>
      <c r="F171" s="192" t="s">
        <v>1071</v>
      </c>
      <c r="G171" s="193" t="s">
        <v>943</v>
      </c>
      <c r="H171" s="194">
        <v>2</v>
      </c>
      <c r="I171" s="195"/>
      <c r="J171" s="196">
        <f t="shared" si="10"/>
        <v>0</v>
      </c>
      <c r="K171" s="197"/>
      <c r="L171" s="36"/>
      <c r="M171" s="198" t="s">
        <v>1</v>
      </c>
      <c r="N171" s="199" t="s">
        <v>38</v>
      </c>
      <c r="O171" s="69"/>
      <c r="P171" s="200">
        <f t="shared" si="11"/>
        <v>0</v>
      </c>
      <c r="Q171" s="200">
        <v>0</v>
      </c>
      <c r="R171" s="200">
        <f t="shared" si="12"/>
        <v>0</v>
      </c>
      <c r="S171" s="200">
        <v>0</v>
      </c>
      <c r="T171" s="201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02" t="s">
        <v>156</v>
      </c>
      <c r="AT171" s="202" t="s">
        <v>152</v>
      </c>
      <c r="AU171" s="202" t="s">
        <v>80</v>
      </c>
      <c r="AY171" s="14" t="s">
        <v>150</v>
      </c>
      <c r="BE171" s="203">
        <f t="shared" si="14"/>
        <v>0</v>
      </c>
      <c r="BF171" s="203">
        <f t="shared" si="15"/>
        <v>0</v>
      </c>
      <c r="BG171" s="203">
        <f t="shared" si="16"/>
        <v>0</v>
      </c>
      <c r="BH171" s="203">
        <f t="shared" si="17"/>
        <v>0</v>
      </c>
      <c r="BI171" s="203">
        <f t="shared" si="18"/>
        <v>0</v>
      </c>
      <c r="BJ171" s="14" t="s">
        <v>157</v>
      </c>
      <c r="BK171" s="203">
        <f t="shared" si="19"/>
        <v>0</v>
      </c>
      <c r="BL171" s="14" t="s">
        <v>156</v>
      </c>
      <c r="BM171" s="202" t="s">
        <v>251</v>
      </c>
    </row>
    <row r="172" spans="1:65" s="2" customFormat="1" ht="33" customHeight="1">
      <c r="A172" s="31"/>
      <c r="B172" s="32"/>
      <c r="C172" s="204" t="s">
        <v>202</v>
      </c>
      <c r="D172" s="204" t="s">
        <v>363</v>
      </c>
      <c r="E172" s="205" t="s">
        <v>1646</v>
      </c>
      <c r="F172" s="206" t="s">
        <v>1647</v>
      </c>
      <c r="G172" s="207" t="s">
        <v>943</v>
      </c>
      <c r="H172" s="208">
        <v>2</v>
      </c>
      <c r="I172" s="209"/>
      <c r="J172" s="210">
        <f t="shared" si="10"/>
        <v>0</v>
      </c>
      <c r="K172" s="211"/>
      <c r="L172" s="212"/>
      <c r="M172" s="213" t="s">
        <v>1</v>
      </c>
      <c r="N172" s="214" t="s">
        <v>38</v>
      </c>
      <c r="O172" s="69"/>
      <c r="P172" s="200">
        <f t="shared" si="11"/>
        <v>0</v>
      </c>
      <c r="Q172" s="200">
        <v>0</v>
      </c>
      <c r="R172" s="200">
        <f t="shared" si="12"/>
        <v>0</v>
      </c>
      <c r="S172" s="200">
        <v>0</v>
      </c>
      <c r="T172" s="201">
        <f t="shared" si="1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02" t="s">
        <v>166</v>
      </c>
      <c r="AT172" s="202" t="s">
        <v>363</v>
      </c>
      <c r="AU172" s="202" t="s">
        <v>80</v>
      </c>
      <c r="AY172" s="14" t="s">
        <v>150</v>
      </c>
      <c r="BE172" s="203">
        <f t="shared" si="14"/>
        <v>0</v>
      </c>
      <c r="BF172" s="203">
        <f t="shared" si="15"/>
        <v>0</v>
      </c>
      <c r="BG172" s="203">
        <f t="shared" si="16"/>
        <v>0</v>
      </c>
      <c r="BH172" s="203">
        <f t="shared" si="17"/>
        <v>0</v>
      </c>
      <c r="BI172" s="203">
        <f t="shared" si="18"/>
        <v>0</v>
      </c>
      <c r="BJ172" s="14" t="s">
        <v>157</v>
      </c>
      <c r="BK172" s="203">
        <f t="shared" si="19"/>
        <v>0</v>
      </c>
      <c r="BL172" s="14" t="s">
        <v>156</v>
      </c>
      <c r="BM172" s="202" t="s">
        <v>254</v>
      </c>
    </row>
    <row r="173" spans="1:65" s="2" customFormat="1" ht="16.5" customHeight="1">
      <c r="A173" s="31"/>
      <c r="B173" s="32"/>
      <c r="C173" s="190" t="s">
        <v>255</v>
      </c>
      <c r="D173" s="190" t="s">
        <v>152</v>
      </c>
      <c r="E173" s="191" t="s">
        <v>1084</v>
      </c>
      <c r="F173" s="192" t="s">
        <v>1085</v>
      </c>
      <c r="G173" s="193" t="s">
        <v>943</v>
      </c>
      <c r="H173" s="194">
        <v>1</v>
      </c>
      <c r="I173" s="195"/>
      <c r="J173" s="196">
        <f t="shared" si="10"/>
        <v>0</v>
      </c>
      <c r="K173" s="197"/>
      <c r="L173" s="36"/>
      <c r="M173" s="198" t="s">
        <v>1</v>
      </c>
      <c r="N173" s="199" t="s">
        <v>38</v>
      </c>
      <c r="O173" s="69"/>
      <c r="P173" s="200">
        <f t="shared" si="11"/>
        <v>0</v>
      </c>
      <c r="Q173" s="200">
        <v>0</v>
      </c>
      <c r="R173" s="200">
        <f t="shared" si="12"/>
        <v>0</v>
      </c>
      <c r="S173" s="200">
        <v>0</v>
      </c>
      <c r="T173" s="201">
        <f t="shared" si="1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02" t="s">
        <v>156</v>
      </c>
      <c r="AT173" s="202" t="s">
        <v>152</v>
      </c>
      <c r="AU173" s="202" t="s">
        <v>80</v>
      </c>
      <c r="AY173" s="14" t="s">
        <v>150</v>
      </c>
      <c r="BE173" s="203">
        <f t="shared" si="14"/>
        <v>0</v>
      </c>
      <c r="BF173" s="203">
        <f t="shared" si="15"/>
        <v>0</v>
      </c>
      <c r="BG173" s="203">
        <f t="shared" si="16"/>
        <v>0</v>
      </c>
      <c r="BH173" s="203">
        <f t="shared" si="17"/>
        <v>0</v>
      </c>
      <c r="BI173" s="203">
        <f t="shared" si="18"/>
        <v>0</v>
      </c>
      <c r="BJ173" s="14" t="s">
        <v>157</v>
      </c>
      <c r="BK173" s="203">
        <f t="shared" si="19"/>
        <v>0</v>
      </c>
      <c r="BL173" s="14" t="s">
        <v>156</v>
      </c>
      <c r="BM173" s="202" t="s">
        <v>258</v>
      </c>
    </row>
    <row r="174" spans="1:65" s="2" customFormat="1" ht="24.2" customHeight="1">
      <c r="A174" s="31"/>
      <c r="B174" s="32"/>
      <c r="C174" s="204" t="s">
        <v>206</v>
      </c>
      <c r="D174" s="204" t="s">
        <v>363</v>
      </c>
      <c r="E174" s="205" t="s">
        <v>1086</v>
      </c>
      <c r="F174" s="206" t="s">
        <v>1648</v>
      </c>
      <c r="G174" s="207" t="s">
        <v>943</v>
      </c>
      <c r="H174" s="208">
        <v>1</v>
      </c>
      <c r="I174" s="209"/>
      <c r="J174" s="210">
        <f t="shared" si="10"/>
        <v>0</v>
      </c>
      <c r="K174" s="211"/>
      <c r="L174" s="212"/>
      <c r="M174" s="213" t="s">
        <v>1</v>
      </c>
      <c r="N174" s="214" t="s">
        <v>38</v>
      </c>
      <c r="O174" s="69"/>
      <c r="P174" s="200">
        <f t="shared" si="11"/>
        <v>0</v>
      </c>
      <c r="Q174" s="200">
        <v>0</v>
      </c>
      <c r="R174" s="200">
        <f t="shared" si="12"/>
        <v>0</v>
      </c>
      <c r="S174" s="200">
        <v>0</v>
      </c>
      <c r="T174" s="201">
        <f t="shared" si="1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02" t="s">
        <v>166</v>
      </c>
      <c r="AT174" s="202" t="s">
        <v>363</v>
      </c>
      <c r="AU174" s="202" t="s">
        <v>80</v>
      </c>
      <c r="AY174" s="14" t="s">
        <v>150</v>
      </c>
      <c r="BE174" s="203">
        <f t="shared" si="14"/>
        <v>0</v>
      </c>
      <c r="BF174" s="203">
        <f t="shared" si="15"/>
        <v>0</v>
      </c>
      <c r="BG174" s="203">
        <f t="shared" si="16"/>
        <v>0</v>
      </c>
      <c r="BH174" s="203">
        <f t="shared" si="17"/>
        <v>0</v>
      </c>
      <c r="BI174" s="203">
        <f t="shared" si="18"/>
        <v>0</v>
      </c>
      <c r="BJ174" s="14" t="s">
        <v>157</v>
      </c>
      <c r="BK174" s="203">
        <f t="shared" si="19"/>
        <v>0</v>
      </c>
      <c r="BL174" s="14" t="s">
        <v>156</v>
      </c>
      <c r="BM174" s="202" t="s">
        <v>261</v>
      </c>
    </row>
    <row r="175" spans="1:65" s="12" customFormat="1" ht="25.9" customHeight="1">
      <c r="B175" s="174"/>
      <c r="C175" s="175"/>
      <c r="D175" s="176" t="s">
        <v>71</v>
      </c>
      <c r="E175" s="177" t="s">
        <v>1041</v>
      </c>
      <c r="F175" s="177" t="s">
        <v>1097</v>
      </c>
      <c r="G175" s="175"/>
      <c r="H175" s="175"/>
      <c r="I175" s="178"/>
      <c r="J175" s="179">
        <f>BK175</f>
        <v>0</v>
      </c>
      <c r="K175" s="175"/>
      <c r="L175" s="180"/>
      <c r="M175" s="181"/>
      <c r="N175" s="182"/>
      <c r="O175" s="182"/>
      <c r="P175" s="183">
        <f>SUM(P176:P185)</f>
        <v>0</v>
      </c>
      <c r="Q175" s="182"/>
      <c r="R175" s="183">
        <f>SUM(R176:R185)</f>
        <v>0</v>
      </c>
      <c r="S175" s="182"/>
      <c r="T175" s="184">
        <f>SUM(T176:T185)</f>
        <v>0</v>
      </c>
      <c r="AR175" s="185" t="s">
        <v>80</v>
      </c>
      <c r="AT175" s="186" t="s">
        <v>71</v>
      </c>
      <c r="AU175" s="186" t="s">
        <v>72</v>
      </c>
      <c r="AY175" s="185" t="s">
        <v>150</v>
      </c>
      <c r="BK175" s="187">
        <f>SUM(BK176:BK185)</f>
        <v>0</v>
      </c>
    </row>
    <row r="176" spans="1:65" s="2" customFormat="1" ht="16.5" customHeight="1">
      <c r="A176" s="31"/>
      <c r="B176" s="32"/>
      <c r="C176" s="190" t="s">
        <v>263</v>
      </c>
      <c r="D176" s="190" t="s">
        <v>152</v>
      </c>
      <c r="E176" s="191" t="s">
        <v>1649</v>
      </c>
      <c r="F176" s="192" t="s">
        <v>1650</v>
      </c>
      <c r="G176" s="193" t="s">
        <v>370</v>
      </c>
      <c r="H176" s="194">
        <v>100</v>
      </c>
      <c r="I176" s="195"/>
      <c r="J176" s="196">
        <f t="shared" ref="J176:J185" si="20">ROUND(I176*H176,2)</f>
        <v>0</v>
      </c>
      <c r="K176" s="197"/>
      <c r="L176" s="36"/>
      <c r="M176" s="198" t="s">
        <v>1</v>
      </c>
      <c r="N176" s="199" t="s">
        <v>38</v>
      </c>
      <c r="O176" s="69"/>
      <c r="P176" s="200">
        <f t="shared" ref="P176:P185" si="21">O176*H176</f>
        <v>0</v>
      </c>
      <c r="Q176" s="200">
        <v>0</v>
      </c>
      <c r="R176" s="200">
        <f t="shared" ref="R176:R185" si="22">Q176*H176</f>
        <v>0</v>
      </c>
      <c r="S176" s="200">
        <v>0</v>
      </c>
      <c r="T176" s="201">
        <f t="shared" ref="T176:T185" si="23"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02" t="s">
        <v>156</v>
      </c>
      <c r="AT176" s="202" t="s">
        <v>152</v>
      </c>
      <c r="AU176" s="202" t="s">
        <v>80</v>
      </c>
      <c r="AY176" s="14" t="s">
        <v>150</v>
      </c>
      <c r="BE176" s="203">
        <f t="shared" ref="BE176:BE185" si="24">IF(N176="základná",J176,0)</f>
        <v>0</v>
      </c>
      <c r="BF176" s="203">
        <f t="shared" ref="BF176:BF185" si="25">IF(N176="znížená",J176,0)</f>
        <v>0</v>
      </c>
      <c r="BG176" s="203">
        <f t="shared" ref="BG176:BG185" si="26">IF(N176="zákl. prenesená",J176,0)</f>
        <v>0</v>
      </c>
      <c r="BH176" s="203">
        <f t="shared" ref="BH176:BH185" si="27">IF(N176="zníž. prenesená",J176,0)</f>
        <v>0</v>
      </c>
      <c r="BI176" s="203">
        <f t="shared" ref="BI176:BI185" si="28">IF(N176="nulová",J176,0)</f>
        <v>0</v>
      </c>
      <c r="BJ176" s="14" t="s">
        <v>157</v>
      </c>
      <c r="BK176" s="203">
        <f t="shared" ref="BK176:BK185" si="29">ROUND(I176*H176,2)</f>
        <v>0</v>
      </c>
      <c r="BL176" s="14" t="s">
        <v>156</v>
      </c>
      <c r="BM176" s="202" t="s">
        <v>266</v>
      </c>
    </row>
    <row r="177" spans="1:65" s="2" customFormat="1" ht="16.5" customHeight="1">
      <c r="A177" s="31"/>
      <c r="B177" s="32"/>
      <c r="C177" s="204" t="s">
        <v>209</v>
      </c>
      <c r="D177" s="204" t="s">
        <v>363</v>
      </c>
      <c r="E177" s="205" t="s">
        <v>1651</v>
      </c>
      <c r="F177" s="206" t="s">
        <v>1652</v>
      </c>
      <c r="G177" s="207" t="s">
        <v>370</v>
      </c>
      <c r="H177" s="208">
        <v>100</v>
      </c>
      <c r="I177" s="209"/>
      <c r="J177" s="210">
        <f t="shared" si="20"/>
        <v>0</v>
      </c>
      <c r="K177" s="211"/>
      <c r="L177" s="212"/>
      <c r="M177" s="213" t="s">
        <v>1</v>
      </c>
      <c r="N177" s="214" t="s">
        <v>38</v>
      </c>
      <c r="O177" s="69"/>
      <c r="P177" s="200">
        <f t="shared" si="21"/>
        <v>0</v>
      </c>
      <c r="Q177" s="200">
        <v>0</v>
      </c>
      <c r="R177" s="200">
        <f t="shared" si="22"/>
        <v>0</v>
      </c>
      <c r="S177" s="200">
        <v>0</v>
      </c>
      <c r="T177" s="201">
        <f t="shared" si="2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02" t="s">
        <v>166</v>
      </c>
      <c r="AT177" s="202" t="s">
        <v>363</v>
      </c>
      <c r="AU177" s="202" t="s">
        <v>80</v>
      </c>
      <c r="AY177" s="14" t="s">
        <v>150</v>
      </c>
      <c r="BE177" s="203">
        <f t="shared" si="24"/>
        <v>0</v>
      </c>
      <c r="BF177" s="203">
        <f t="shared" si="25"/>
        <v>0</v>
      </c>
      <c r="BG177" s="203">
        <f t="shared" si="26"/>
        <v>0</v>
      </c>
      <c r="BH177" s="203">
        <f t="shared" si="27"/>
        <v>0</v>
      </c>
      <c r="BI177" s="203">
        <f t="shared" si="28"/>
        <v>0</v>
      </c>
      <c r="BJ177" s="14" t="s">
        <v>157</v>
      </c>
      <c r="BK177" s="203">
        <f t="shared" si="29"/>
        <v>0</v>
      </c>
      <c r="BL177" s="14" t="s">
        <v>156</v>
      </c>
      <c r="BM177" s="202" t="s">
        <v>269</v>
      </c>
    </row>
    <row r="178" spans="1:65" s="2" customFormat="1" ht="33" customHeight="1">
      <c r="A178" s="31"/>
      <c r="B178" s="32"/>
      <c r="C178" s="190" t="s">
        <v>270</v>
      </c>
      <c r="D178" s="190" t="s">
        <v>152</v>
      </c>
      <c r="E178" s="191" t="s">
        <v>1653</v>
      </c>
      <c r="F178" s="192" t="s">
        <v>1654</v>
      </c>
      <c r="G178" s="193" t="s">
        <v>370</v>
      </c>
      <c r="H178" s="194">
        <v>5</v>
      </c>
      <c r="I178" s="195"/>
      <c r="J178" s="196">
        <f t="shared" si="20"/>
        <v>0</v>
      </c>
      <c r="K178" s="197"/>
      <c r="L178" s="36"/>
      <c r="M178" s="198" t="s">
        <v>1</v>
      </c>
      <c r="N178" s="199" t="s">
        <v>38</v>
      </c>
      <c r="O178" s="69"/>
      <c r="P178" s="200">
        <f t="shared" si="21"/>
        <v>0</v>
      </c>
      <c r="Q178" s="200">
        <v>0</v>
      </c>
      <c r="R178" s="200">
        <f t="shared" si="22"/>
        <v>0</v>
      </c>
      <c r="S178" s="200">
        <v>0</v>
      </c>
      <c r="T178" s="201">
        <f t="shared" si="2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02" t="s">
        <v>156</v>
      </c>
      <c r="AT178" s="202" t="s">
        <v>152</v>
      </c>
      <c r="AU178" s="202" t="s">
        <v>80</v>
      </c>
      <c r="AY178" s="14" t="s">
        <v>150</v>
      </c>
      <c r="BE178" s="203">
        <f t="shared" si="24"/>
        <v>0</v>
      </c>
      <c r="BF178" s="203">
        <f t="shared" si="25"/>
        <v>0</v>
      </c>
      <c r="BG178" s="203">
        <f t="shared" si="26"/>
        <v>0</v>
      </c>
      <c r="BH178" s="203">
        <f t="shared" si="27"/>
        <v>0</v>
      </c>
      <c r="BI178" s="203">
        <f t="shared" si="28"/>
        <v>0</v>
      </c>
      <c r="BJ178" s="14" t="s">
        <v>157</v>
      </c>
      <c r="BK178" s="203">
        <f t="shared" si="29"/>
        <v>0</v>
      </c>
      <c r="BL178" s="14" t="s">
        <v>156</v>
      </c>
      <c r="BM178" s="202" t="s">
        <v>273</v>
      </c>
    </row>
    <row r="179" spans="1:65" s="2" customFormat="1" ht="24.2" customHeight="1">
      <c r="A179" s="31"/>
      <c r="B179" s="32"/>
      <c r="C179" s="204" t="s">
        <v>213</v>
      </c>
      <c r="D179" s="204" t="s">
        <v>363</v>
      </c>
      <c r="E179" s="205" t="s">
        <v>1655</v>
      </c>
      <c r="F179" s="206" t="s">
        <v>1656</v>
      </c>
      <c r="G179" s="207" t="s">
        <v>370</v>
      </c>
      <c r="H179" s="208">
        <v>5</v>
      </c>
      <c r="I179" s="209"/>
      <c r="J179" s="210">
        <f t="shared" si="20"/>
        <v>0</v>
      </c>
      <c r="K179" s="211"/>
      <c r="L179" s="212"/>
      <c r="M179" s="213" t="s">
        <v>1</v>
      </c>
      <c r="N179" s="214" t="s">
        <v>38</v>
      </c>
      <c r="O179" s="69"/>
      <c r="P179" s="200">
        <f t="shared" si="21"/>
        <v>0</v>
      </c>
      <c r="Q179" s="200">
        <v>0</v>
      </c>
      <c r="R179" s="200">
        <f t="shared" si="22"/>
        <v>0</v>
      </c>
      <c r="S179" s="200">
        <v>0</v>
      </c>
      <c r="T179" s="201">
        <f t="shared" si="2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02" t="s">
        <v>166</v>
      </c>
      <c r="AT179" s="202" t="s">
        <v>363</v>
      </c>
      <c r="AU179" s="202" t="s">
        <v>80</v>
      </c>
      <c r="AY179" s="14" t="s">
        <v>150</v>
      </c>
      <c r="BE179" s="203">
        <f t="shared" si="24"/>
        <v>0</v>
      </c>
      <c r="BF179" s="203">
        <f t="shared" si="25"/>
        <v>0</v>
      </c>
      <c r="BG179" s="203">
        <f t="shared" si="26"/>
        <v>0</v>
      </c>
      <c r="BH179" s="203">
        <f t="shared" si="27"/>
        <v>0</v>
      </c>
      <c r="BI179" s="203">
        <f t="shared" si="28"/>
        <v>0</v>
      </c>
      <c r="BJ179" s="14" t="s">
        <v>157</v>
      </c>
      <c r="BK179" s="203">
        <f t="shared" si="29"/>
        <v>0</v>
      </c>
      <c r="BL179" s="14" t="s">
        <v>156</v>
      </c>
      <c r="BM179" s="202" t="s">
        <v>276</v>
      </c>
    </row>
    <row r="180" spans="1:65" s="2" customFormat="1" ht="33" customHeight="1">
      <c r="A180" s="31"/>
      <c r="B180" s="32"/>
      <c r="C180" s="190" t="s">
        <v>278</v>
      </c>
      <c r="D180" s="190" t="s">
        <v>152</v>
      </c>
      <c r="E180" s="191" t="s">
        <v>1657</v>
      </c>
      <c r="F180" s="192" t="s">
        <v>1658</v>
      </c>
      <c r="G180" s="193" t="s">
        <v>370</v>
      </c>
      <c r="H180" s="194">
        <v>50</v>
      </c>
      <c r="I180" s="195"/>
      <c r="J180" s="196">
        <f t="shared" si="20"/>
        <v>0</v>
      </c>
      <c r="K180" s="197"/>
      <c r="L180" s="36"/>
      <c r="M180" s="198" t="s">
        <v>1</v>
      </c>
      <c r="N180" s="199" t="s">
        <v>38</v>
      </c>
      <c r="O180" s="69"/>
      <c r="P180" s="200">
        <f t="shared" si="21"/>
        <v>0</v>
      </c>
      <c r="Q180" s="200">
        <v>0</v>
      </c>
      <c r="R180" s="200">
        <f t="shared" si="22"/>
        <v>0</v>
      </c>
      <c r="S180" s="200">
        <v>0</v>
      </c>
      <c r="T180" s="201">
        <f t="shared" si="2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02" t="s">
        <v>156</v>
      </c>
      <c r="AT180" s="202" t="s">
        <v>152</v>
      </c>
      <c r="AU180" s="202" t="s">
        <v>80</v>
      </c>
      <c r="AY180" s="14" t="s">
        <v>150</v>
      </c>
      <c r="BE180" s="203">
        <f t="shared" si="24"/>
        <v>0</v>
      </c>
      <c r="BF180" s="203">
        <f t="shared" si="25"/>
        <v>0</v>
      </c>
      <c r="BG180" s="203">
        <f t="shared" si="26"/>
        <v>0</v>
      </c>
      <c r="BH180" s="203">
        <f t="shared" si="27"/>
        <v>0</v>
      </c>
      <c r="BI180" s="203">
        <f t="shared" si="28"/>
        <v>0</v>
      </c>
      <c r="BJ180" s="14" t="s">
        <v>157</v>
      </c>
      <c r="BK180" s="203">
        <f t="shared" si="29"/>
        <v>0</v>
      </c>
      <c r="BL180" s="14" t="s">
        <v>156</v>
      </c>
      <c r="BM180" s="202" t="s">
        <v>281</v>
      </c>
    </row>
    <row r="181" spans="1:65" s="2" customFormat="1" ht="33" customHeight="1">
      <c r="A181" s="31"/>
      <c r="B181" s="32"/>
      <c r="C181" s="204" t="s">
        <v>217</v>
      </c>
      <c r="D181" s="204" t="s">
        <v>363</v>
      </c>
      <c r="E181" s="205" t="s">
        <v>1659</v>
      </c>
      <c r="F181" s="206" t="s">
        <v>1660</v>
      </c>
      <c r="G181" s="207" t="s">
        <v>370</v>
      </c>
      <c r="H181" s="208">
        <v>50</v>
      </c>
      <c r="I181" s="209"/>
      <c r="J181" s="210">
        <f t="shared" si="20"/>
        <v>0</v>
      </c>
      <c r="K181" s="211"/>
      <c r="L181" s="212"/>
      <c r="M181" s="213" t="s">
        <v>1</v>
      </c>
      <c r="N181" s="214" t="s">
        <v>38</v>
      </c>
      <c r="O181" s="69"/>
      <c r="P181" s="200">
        <f t="shared" si="21"/>
        <v>0</v>
      </c>
      <c r="Q181" s="200">
        <v>0</v>
      </c>
      <c r="R181" s="200">
        <f t="shared" si="22"/>
        <v>0</v>
      </c>
      <c r="S181" s="200">
        <v>0</v>
      </c>
      <c r="T181" s="201">
        <f t="shared" si="2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202" t="s">
        <v>166</v>
      </c>
      <c r="AT181" s="202" t="s">
        <v>363</v>
      </c>
      <c r="AU181" s="202" t="s">
        <v>80</v>
      </c>
      <c r="AY181" s="14" t="s">
        <v>150</v>
      </c>
      <c r="BE181" s="203">
        <f t="shared" si="24"/>
        <v>0</v>
      </c>
      <c r="BF181" s="203">
        <f t="shared" si="25"/>
        <v>0</v>
      </c>
      <c r="BG181" s="203">
        <f t="shared" si="26"/>
        <v>0</v>
      </c>
      <c r="BH181" s="203">
        <f t="shared" si="27"/>
        <v>0</v>
      </c>
      <c r="BI181" s="203">
        <f t="shared" si="28"/>
        <v>0</v>
      </c>
      <c r="BJ181" s="14" t="s">
        <v>157</v>
      </c>
      <c r="BK181" s="203">
        <f t="shared" si="29"/>
        <v>0</v>
      </c>
      <c r="BL181" s="14" t="s">
        <v>156</v>
      </c>
      <c r="BM181" s="202" t="s">
        <v>284</v>
      </c>
    </row>
    <row r="182" spans="1:65" s="2" customFormat="1" ht="33" customHeight="1">
      <c r="A182" s="31"/>
      <c r="B182" s="32"/>
      <c r="C182" s="190" t="s">
        <v>285</v>
      </c>
      <c r="D182" s="190" t="s">
        <v>152</v>
      </c>
      <c r="E182" s="191" t="s">
        <v>1106</v>
      </c>
      <c r="F182" s="192" t="s">
        <v>1107</v>
      </c>
      <c r="G182" s="193" t="s">
        <v>370</v>
      </c>
      <c r="H182" s="194">
        <v>10</v>
      </c>
      <c r="I182" s="195"/>
      <c r="J182" s="196">
        <f t="shared" si="20"/>
        <v>0</v>
      </c>
      <c r="K182" s="197"/>
      <c r="L182" s="36"/>
      <c r="M182" s="198" t="s">
        <v>1</v>
      </c>
      <c r="N182" s="199" t="s">
        <v>38</v>
      </c>
      <c r="O182" s="69"/>
      <c r="P182" s="200">
        <f t="shared" si="21"/>
        <v>0</v>
      </c>
      <c r="Q182" s="200">
        <v>0</v>
      </c>
      <c r="R182" s="200">
        <f t="shared" si="22"/>
        <v>0</v>
      </c>
      <c r="S182" s="200">
        <v>0</v>
      </c>
      <c r="T182" s="201">
        <f t="shared" si="2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202" t="s">
        <v>156</v>
      </c>
      <c r="AT182" s="202" t="s">
        <v>152</v>
      </c>
      <c r="AU182" s="202" t="s">
        <v>80</v>
      </c>
      <c r="AY182" s="14" t="s">
        <v>150</v>
      </c>
      <c r="BE182" s="203">
        <f t="shared" si="24"/>
        <v>0</v>
      </c>
      <c r="BF182" s="203">
        <f t="shared" si="25"/>
        <v>0</v>
      </c>
      <c r="BG182" s="203">
        <f t="shared" si="26"/>
        <v>0</v>
      </c>
      <c r="BH182" s="203">
        <f t="shared" si="27"/>
        <v>0</v>
      </c>
      <c r="BI182" s="203">
        <f t="shared" si="28"/>
        <v>0</v>
      </c>
      <c r="BJ182" s="14" t="s">
        <v>157</v>
      </c>
      <c r="BK182" s="203">
        <f t="shared" si="29"/>
        <v>0</v>
      </c>
      <c r="BL182" s="14" t="s">
        <v>156</v>
      </c>
      <c r="BM182" s="202" t="s">
        <v>288</v>
      </c>
    </row>
    <row r="183" spans="1:65" s="2" customFormat="1" ht="33" customHeight="1">
      <c r="A183" s="31"/>
      <c r="B183" s="32"/>
      <c r="C183" s="204" t="s">
        <v>221</v>
      </c>
      <c r="D183" s="204" t="s">
        <v>363</v>
      </c>
      <c r="E183" s="205" t="s">
        <v>1108</v>
      </c>
      <c r="F183" s="206" t="s">
        <v>1661</v>
      </c>
      <c r="G183" s="207" t="s">
        <v>370</v>
      </c>
      <c r="H183" s="208">
        <v>10</v>
      </c>
      <c r="I183" s="209"/>
      <c r="J183" s="210">
        <f t="shared" si="20"/>
        <v>0</v>
      </c>
      <c r="K183" s="211"/>
      <c r="L183" s="212"/>
      <c r="M183" s="213" t="s">
        <v>1</v>
      </c>
      <c r="N183" s="214" t="s">
        <v>38</v>
      </c>
      <c r="O183" s="69"/>
      <c r="P183" s="200">
        <f t="shared" si="21"/>
        <v>0</v>
      </c>
      <c r="Q183" s="200">
        <v>0</v>
      </c>
      <c r="R183" s="200">
        <f t="shared" si="22"/>
        <v>0</v>
      </c>
      <c r="S183" s="200">
        <v>0</v>
      </c>
      <c r="T183" s="201">
        <f t="shared" si="2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202" t="s">
        <v>166</v>
      </c>
      <c r="AT183" s="202" t="s">
        <v>363</v>
      </c>
      <c r="AU183" s="202" t="s">
        <v>80</v>
      </c>
      <c r="AY183" s="14" t="s">
        <v>150</v>
      </c>
      <c r="BE183" s="203">
        <f t="shared" si="24"/>
        <v>0</v>
      </c>
      <c r="BF183" s="203">
        <f t="shared" si="25"/>
        <v>0</v>
      </c>
      <c r="BG183" s="203">
        <f t="shared" si="26"/>
        <v>0</v>
      </c>
      <c r="BH183" s="203">
        <f t="shared" si="27"/>
        <v>0</v>
      </c>
      <c r="BI183" s="203">
        <f t="shared" si="28"/>
        <v>0</v>
      </c>
      <c r="BJ183" s="14" t="s">
        <v>157</v>
      </c>
      <c r="BK183" s="203">
        <f t="shared" si="29"/>
        <v>0</v>
      </c>
      <c r="BL183" s="14" t="s">
        <v>156</v>
      </c>
      <c r="BM183" s="202" t="s">
        <v>291</v>
      </c>
    </row>
    <row r="184" spans="1:65" s="2" customFormat="1" ht="24.2" customHeight="1">
      <c r="A184" s="31"/>
      <c r="B184" s="32"/>
      <c r="C184" s="190" t="s">
        <v>292</v>
      </c>
      <c r="D184" s="190" t="s">
        <v>152</v>
      </c>
      <c r="E184" s="191" t="s">
        <v>1126</v>
      </c>
      <c r="F184" s="192" t="s">
        <v>1127</v>
      </c>
      <c r="G184" s="193" t="s">
        <v>370</v>
      </c>
      <c r="H184" s="194">
        <v>10</v>
      </c>
      <c r="I184" s="195"/>
      <c r="J184" s="196">
        <f t="shared" si="20"/>
        <v>0</v>
      </c>
      <c r="K184" s="197"/>
      <c r="L184" s="36"/>
      <c r="M184" s="198" t="s">
        <v>1</v>
      </c>
      <c r="N184" s="199" t="s">
        <v>38</v>
      </c>
      <c r="O184" s="69"/>
      <c r="P184" s="200">
        <f t="shared" si="21"/>
        <v>0</v>
      </c>
      <c r="Q184" s="200">
        <v>0</v>
      </c>
      <c r="R184" s="200">
        <f t="shared" si="22"/>
        <v>0</v>
      </c>
      <c r="S184" s="200">
        <v>0</v>
      </c>
      <c r="T184" s="201">
        <f t="shared" si="2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202" t="s">
        <v>156</v>
      </c>
      <c r="AT184" s="202" t="s">
        <v>152</v>
      </c>
      <c r="AU184" s="202" t="s">
        <v>80</v>
      </c>
      <c r="AY184" s="14" t="s">
        <v>150</v>
      </c>
      <c r="BE184" s="203">
        <f t="shared" si="24"/>
        <v>0</v>
      </c>
      <c r="BF184" s="203">
        <f t="shared" si="25"/>
        <v>0</v>
      </c>
      <c r="BG184" s="203">
        <f t="shared" si="26"/>
        <v>0</v>
      </c>
      <c r="BH184" s="203">
        <f t="shared" si="27"/>
        <v>0</v>
      </c>
      <c r="BI184" s="203">
        <f t="shared" si="28"/>
        <v>0</v>
      </c>
      <c r="BJ184" s="14" t="s">
        <v>157</v>
      </c>
      <c r="BK184" s="203">
        <f t="shared" si="29"/>
        <v>0</v>
      </c>
      <c r="BL184" s="14" t="s">
        <v>156</v>
      </c>
      <c r="BM184" s="202" t="s">
        <v>295</v>
      </c>
    </row>
    <row r="185" spans="1:65" s="2" customFormat="1" ht="24.2" customHeight="1">
      <c r="A185" s="31"/>
      <c r="B185" s="32"/>
      <c r="C185" s="204" t="s">
        <v>224</v>
      </c>
      <c r="D185" s="204" t="s">
        <v>363</v>
      </c>
      <c r="E185" s="205" t="s">
        <v>1662</v>
      </c>
      <c r="F185" s="206" t="s">
        <v>1663</v>
      </c>
      <c r="G185" s="207" t="s">
        <v>370</v>
      </c>
      <c r="H185" s="208">
        <v>10</v>
      </c>
      <c r="I185" s="209"/>
      <c r="J185" s="210">
        <f t="shared" si="20"/>
        <v>0</v>
      </c>
      <c r="K185" s="211"/>
      <c r="L185" s="212"/>
      <c r="M185" s="213" t="s">
        <v>1</v>
      </c>
      <c r="N185" s="214" t="s">
        <v>38</v>
      </c>
      <c r="O185" s="69"/>
      <c r="P185" s="200">
        <f t="shared" si="21"/>
        <v>0</v>
      </c>
      <c r="Q185" s="200">
        <v>0</v>
      </c>
      <c r="R185" s="200">
        <f t="shared" si="22"/>
        <v>0</v>
      </c>
      <c r="S185" s="200">
        <v>0</v>
      </c>
      <c r="T185" s="201">
        <f t="shared" si="2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202" t="s">
        <v>166</v>
      </c>
      <c r="AT185" s="202" t="s">
        <v>363</v>
      </c>
      <c r="AU185" s="202" t="s">
        <v>80</v>
      </c>
      <c r="AY185" s="14" t="s">
        <v>150</v>
      </c>
      <c r="BE185" s="203">
        <f t="shared" si="24"/>
        <v>0</v>
      </c>
      <c r="BF185" s="203">
        <f t="shared" si="25"/>
        <v>0</v>
      </c>
      <c r="BG185" s="203">
        <f t="shared" si="26"/>
        <v>0</v>
      </c>
      <c r="BH185" s="203">
        <f t="shared" si="27"/>
        <v>0</v>
      </c>
      <c r="BI185" s="203">
        <f t="shared" si="28"/>
        <v>0</v>
      </c>
      <c r="BJ185" s="14" t="s">
        <v>157</v>
      </c>
      <c r="BK185" s="203">
        <f t="shared" si="29"/>
        <v>0</v>
      </c>
      <c r="BL185" s="14" t="s">
        <v>156</v>
      </c>
      <c r="BM185" s="202" t="s">
        <v>298</v>
      </c>
    </row>
    <row r="186" spans="1:65" s="12" customFormat="1" ht="25.9" customHeight="1">
      <c r="B186" s="174"/>
      <c r="C186" s="175"/>
      <c r="D186" s="176" t="s">
        <v>71</v>
      </c>
      <c r="E186" s="177" t="s">
        <v>1096</v>
      </c>
      <c r="F186" s="177" t="s">
        <v>1131</v>
      </c>
      <c r="G186" s="175"/>
      <c r="H186" s="175"/>
      <c r="I186" s="178"/>
      <c r="J186" s="179">
        <f>BK186</f>
        <v>0</v>
      </c>
      <c r="K186" s="175"/>
      <c r="L186" s="180"/>
      <c r="M186" s="181"/>
      <c r="N186" s="182"/>
      <c r="O186" s="182"/>
      <c r="P186" s="183">
        <f>P187</f>
        <v>0</v>
      </c>
      <c r="Q186" s="182"/>
      <c r="R186" s="183">
        <f>R187</f>
        <v>0</v>
      </c>
      <c r="S186" s="182"/>
      <c r="T186" s="184">
        <f>T187</f>
        <v>0</v>
      </c>
      <c r="AR186" s="185" t="s">
        <v>80</v>
      </c>
      <c r="AT186" s="186" t="s">
        <v>71</v>
      </c>
      <c r="AU186" s="186" t="s">
        <v>72</v>
      </c>
      <c r="AY186" s="185" t="s">
        <v>150</v>
      </c>
      <c r="BK186" s="187">
        <f>BK187</f>
        <v>0</v>
      </c>
    </row>
    <row r="187" spans="1:65" s="2" customFormat="1" ht="16.5" customHeight="1">
      <c r="A187" s="31"/>
      <c r="B187" s="32"/>
      <c r="C187" s="190" t="s">
        <v>299</v>
      </c>
      <c r="D187" s="190" t="s">
        <v>152</v>
      </c>
      <c r="E187" s="191" t="s">
        <v>1664</v>
      </c>
      <c r="F187" s="192" t="s">
        <v>1665</v>
      </c>
      <c r="G187" s="193" t="s">
        <v>370</v>
      </c>
      <c r="H187" s="194">
        <v>50</v>
      </c>
      <c r="I187" s="195"/>
      <c r="J187" s="196">
        <f>ROUND(I187*H187,2)</f>
        <v>0</v>
      </c>
      <c r="K187" s="197"/>
      <c r="L187" s="36"/>
      <c r="M187" s="198" t="s">
        <v>1</v>
      </c>
      <c r="N187" s="199" t="s">
        <v>38</v>
      </c>
      <c r="O187" s="69"/>
      <c r="P187" s="200">
        <f>O187*H187</f>
        <v>0</v>
      </c>
      <c r="Q187" s="200">
        <v>0</v>
      </c>
      <c r="R187" s="200">
        <f>Q187*H187</f>
        <v>0</v>
      </c>
      <c r="S187" s="200">
        <v>0</v>
      </c>
      <c r="T187" s="201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202" t="s">
        <v>156</v>
      </c>
      <c r="AT187" s="202" t="s">
        <v>152</v>
      </c>
      <c r="AU187" s="202" t="s">
        <v>80</v>
      </c>
      <c r="AY187" s="14" t="s">
        <v>150</v>
      </c>
      <c r="BE187" s="203">
        <f>IF(N187="základná",J187,0)</f>
        <v>0</v>
      </c>
      <c r="BF187" s="203">
        <f>IF(N187="znížená",J187,0)</f>
        <v>0</v>
      </c>
      <c r="BG187" s="203">
        <f>IF(N187="zákl. prenesená",J187,0)</f>
        <v>0</v>
      </c>
      <c r="BH187" s="203">
        <f>IF(N187="zníž. prenesená",J187,0)</f>
        <v>0</v>
      </c>
      <c r="BI187" s="203">
        <f>IF(N187="nulová",J187,0)</f>
        <v>0</v>
      </c>
      <c r="BJ187" s="14" t="s">
        <v>157</v>
      </c>
      <c r="BK187" s="203">
        <f>ROUND(I187*H187,2)</f>
        <v>0</v>
      </c>
      <c r="BL187" s="14" t="s">
        <v>156</v>
      </c>
      <c r="BM187" s="202" t="s">
        <v>302</v>
      </c>
    </row>
    <row r="188" spans="1:65" s="12" customFormat="1" ht="25.9" customHeight="1">
      <c r="B188" s="174"/>
      <c r="C188" s="175"/>
      <c r="D188" s="176" t="s">
        <v>71</v>
      </c>
      <c r="E188" s="177" t="s">
        <v>1130</v>
      </c>
      <c r="F188" s="177" t="s">
        <v>1137</v>
      </c>
      <c r="G188" s="175"/>
      <c r="H188" s="175"/>
      <c r="I188" s="178"/>
      <c r="J188" s="179">
        <f>BK188</f>
        <v>0</v>
      </c>
      <c r="K188" s="175"/>
      <c r="L188" s="180"/>
      <c r="M188" s="181"/>
      <c r="N188" s="182"/>
      <c r="O188" s="182"/>
      <c r="P188" s="183">
        <f>SUM(P189:P191)</f>
        <v>0</v>
      </c>
      <c r="Q188" s="182"/>
      <c r="R188" s="183">
        <f>SUM(R189:R191)</f>
        <v>0</v>
      </c>
      <c r="S188" s="182"/>
      <c r="T188" s="184">
        <f>SUM(T189:T191)</f>
        <v>0</v>
      </c>
      <c r="AR188" s="185" t="s">
        <v>80</v>
      </c>
      <c r="AT188" s="186" t="s">
        <v>71</v>
      </c>
      <c r="AU188" s="186" t="s">
        <v>72</v>
      </c>
      <c r="AY188" s="185" t="s">
        <v>150</v>
      </c>
      <c r="BK188" s="187">
        <f>SUM(BK189:BK191)</f>
        <v>0</v>
      </c>
    </row>
    <row r="189" spans="1:65" s="2" customFormat="1" ht="16.5" customHeight="1">
      <c r="A189" s="31"/>
      <c r="B189" s="32"/>
      <c r="C189" s="190" t="s">
        <v>228</v>
      </c>
      <c r="D189" s="190" t="s">
        <v>152</v>
      </c>
      <c r="E189" s="191" t="s">
        <v>1666</v>
      </c>
      <c r="F189" s="192" t="s">
        <v>1667</v>
      </c>
      <c r="G189" s="193" t="s">
        <v>901</v>
      </c>
      <c r="H189" s="194">
        <v>16</v>
      </c>
      <c r="I189" s="195"/>
      <c r="J189" s="196">
        <f>ROUND(I189*H189,2)</f>
        <v>0</v>
      </c>
      <c r="K189" s="197"/>
      <c r="L189" s="36"/>
      <c r="M189" s="198" t="s">
        <v>1</v>
      </c>
      <c r="N189" s="199" t="s">
        <v>38</v>
      </c>
      <c r="O189" s="69"/>
      <c r="P189" s="200">
        <f>O189*H189</f>
        <v>0</v>
      </c>
      <c r="Q189" s="200">
        <v>0</v>
      </c>
      <c r="R189" s="200">
        <f>Q189*H189</f>
        <v>0</v>
      </c>
      <c r="S189" s="200">
        <v>0</v>
      </c>
      <c r="T189" s="201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202" t="s">
        <v>156</v>
      </c>
      <c r="AT189" s="202" t="s">
        <v>152</v>
      </c>
      <c r="AU189" s="202" t="s">
        <v>80</v>
      </c>
      <c r="AY189" s="14" t="s">
        <v>150</v>
      </c>
      <c r="BE189" s="203">
        <f>IF(N189="základná",J189,0)</f>
        <v>0</v>
      </c>
      <c r="BF189" s="203">
        <f>IF(N189="znížená",J189,0)</f>
        <v>0</v>
      </c>
      <c r="BG189" s="203">
        <f>IF(N189="zákl. prenesená",J189,0)</f>
        <v>0</v>
      </c>
      <c r="BH189" s="203">
        <f>IF(N189="zníž. prenesená",J189,0)</f>
        <v>0</v>
      </c>
      <c r="BI189" s="203">
        <f>IF(N189="nulová",J189,0)</f>
        <v>0</v>
      </c>
      <c r="BJ189" s="14" t="s">
        <v>157</v>
      </c>
      <c r="BK189" s="203">
        <f>ROUND(I189*H189,2)</f>
        <v>0</v>
      </c>
      <c r="BL189" s="14" t="s">
        <v>156</v>
      </c>
      <c r="BM189" s="202" t="s">
        <v>305</v>
      </c>
    </row>
    <row r="190" spans="1:65" s="2" customFormat="1" ht="16.5" customHeight="1">
      <c r="A190" s="31"/>
      <c r="B190" s="32"/>
      <c r="C190" s="190" t="s">
        <v>306</v>
      </c>
      <c r="D190" s="190" t="s">
        <v>152</v>
      </c>
      <c r="E190" s="191" t="s">
        <v>1668</v>
      </c>
      <c r="F190" s="192" t="s">
        <v>1669</v>
      </c>
      <c r="G190" s="193" t="s">
        <v>901</v>
      </c>
      <c r="H190" s="194">
        <v>8</v>
      </c>
      <c r="I190" s="195"/>
      <c r="J190" s="196">
        <f>ROUND(I190*H190,2)</f>
        <v>0</v>
      </c>
      <c r="K190" s="197"/>
      <c r="L190" s="36"/>
      <c r="M190" s="198" t="s">
        <v>1</v>
      </c>
      <c r="N190" s="199" t="s">
        <v>38</v>
      </c>
      <c r="O190" s="69"/>
      <c r="P190" s="200">
        <f>O190*H190</f>
        <v>0</v>
      </c>
      <c r="Q190" s="200">
        <v>0</v>
      </c>
      <c r="R190" s="200">
        <f>Q190*H190</f>
        <v>0</v>
      </c>
      <c r="S190" s="200">
        <v>0</v>
      </c>
      <c r="T190" s="201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202" t="s">
        <v>156</v>
      </c>
      <c r="AT190" s="202" t="s">
        <v>152</v>
      </c>
      <c r="AU190" s="202" t="s">
        <v>80</v>
      </c>
      <c r="AY190" s="14" t="s">
        <v>150</v>
      </c>
      <c r="BE190" s="203">
        <f>IF(N190="základná",J190,0)</f>
        <v>0</v>
      </c>
      <c r="BF190" s="203">
        <f>IF(N190="znížená",J190,0)</f>
        <v>0</v>
      </c>
      <c r="BG190" s="203">
        <f>IF(N190="zákl. prenesená",J190,0)</f>
        <v>0</v>
      </c>
      <c r="BH190" s="203">
        <f>IF(N190="zníž. prenesená",J190,0)</f>
        <v>0</v>
      </c>
      <c r="BI190" s="203">
        <f>IF(N190="nulová",J190,0)</f>
        <v>0</v>
      </c>
      <c r="BJ190" s="14" t="s">
        <v>157</v>
      </c>
      <c r="BK190" s="203">
        <f>ROUND(I190*H190,2)</f>
        <v>0</v>
      </c>
      <c r="BL190" s="14" t="s">
        <v>156</v>
      </c>
      <c r="BM190" s="202" t="s">
        <v>309</v>
      </c>
    </row>
    <row r="191" spans="1:65" s="2" customFormat="1" ht="24.2" customHeight="1">
      <c r="A191" s="31"/>
      <c r="B191" s="32"/>
      <c r="C191" s="190" t="s">
        <v>231</v>
      </c>
      <c r="D191" s="190" t="s">
        <v>152</v>
      </c>
      <c r="E191" s="191" t="s">
        <v>1148</v>
      </c>
      <c r="F191" s="192" t="s">
        <v>1149</v>
      </c>
      <c r="G191" s="193" t="s">
        <v>901</v>
      </c>
      <c r="H191" s="194">
        <v>25</v>
      </c>
      <c r="I191" s="195"/>
      <c r="J191" s="196">
        <f>ROUND(I191*H191,2)</f>
        <v>0</v>
      </c>
      <c r="K191" s="197"/>
      <c r="L191" s="36"/>
      <c r="M191" s="198" t="s">
        <v>1</v>
      </c>
      <c r="N191" s="199" t="s">
        <v>38</v>
      </c>
      <c r="O191" s="69"/>
      <c r="P191" s="200">
        <f>O191*H191</f>
        <v>0</v>
      </c>
      <c r="Q191" s="200">
        <v>0</v>
      </c>
      <c r="R191" s="200">
        <f>Q191*H191</f>
        <v>0</v>
      </c>
      <c r="S191" s="200">
        <v>0</v>
      </c>
      <c r="T191" s="201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202" t="s">
        <v>156</v>
      </c>
      <c r="AT191" s="202" t="s">
        <v>152</v>
      </c>
      <c r="AU191" s="202" t="s">
        <v>80</v>
      </c>
      <c r="AY191" s="14" t="s">
        <v>150</v>
      </c>
      <c r="BE191" s="203">
        <f>IF(N191="základná",J191,0)</f>
        <v>0</v>
      </c>
      <c r="BF191" s="203">
        <f>IF(N191="znížená",J191,0)</f>
        <v>0</v>
      </c>
      <c r="BG191" s="203">
        <f>IF(N191="zákl. prenesená",J191,0)</f>
        <v>0</v>
      </c>
      <c r="BH191" s="203">
        <f>IF(N191="zníž. prenesená",J191,0)</f>
        <v>0</v>
      </c>
      <c r="BI191" s="203">
        <f>IF(N191="nulová",J191,0)</f>
        <v>0</v>
      </c>
      <c r="BJ191" s="14" t="s">
        <v>157</v>
      </c>
      <c r="BK191" s="203">
        <f>ROUND(I191*H191,2)</f>
        <v>0</v>
      </c>
      <c r="BL191" s="14" t="s">
        <v>156</v>
      </c>
      <c r="BM191" s="202" t="s">
        <v>312</v>
      </c>
    </row>
    <row r="192" spans="1:65" s="12" customFormat="1" ht="25.9" customHeight="1">
      <c r="B192" s="174"/>
      <c r="C192" s="175"/>
      <c r="D192" s="176" t="s">
        <v>71</v>
      </c>
      <c r="E192" s="177" t="s">
        <v>1136</v>
      </c>
      <c r="F192" s="177" t="s">
        <v>1670</v>
      </c>
      <c r="G192" s="175"/>
      <c r="H192" s="175"/>
      <c r="I192" s="178"/>
      <c r="J192" s="179">
        <f>BK192</f>
        <v>0</v>
      </c>
      <c r="K192" s="175"/>
      <c r="L192" s="180"/>
      <c r="M192" s="181"/>
      <c r="N192" s="182"/>
      <c r="O192" s="182"/>
      <c r="P192" s="183">
        <f>P193</f>
        <v>0</v>
      </c>
      <c r="Q192" s="182"/>
      <c r="R192" s="183">
        <f>R193</f>
        <v>0</v>
      </c>
      <c r="S192" s="182"/>
      <c r="T192" s="184">
        <f>T193</f>
        <v>0</v>
      </c>
      <c r="AR192" s="185" t="s">
        <v>80</v>
      </c>
      <c r="AT192" s="186" t="s">
        <v>71</v>
      </c>
      <c r="AU192" s="186" t="s">
        <v>72</v>
      </c>
      <c r="AY192" s="185" t="s">
        <v>150</v>
      </c>
      <c r="BK192" s="187">
        <f>BK193</f>
        <v>0</v>
      </c>
    </row>
    <row r="193" spans="1:65" s="2" customFormat="1" ht="21.75" customHeight="1">
      <c r="A193" s="31"/>
      <c r="B193" s="32"/>
      <c r="C193" s="190" t="s">
        <v>313</v>
      </c>
      <c r="D193" s="190" t="s">
        <v>152</v>
      </c>
      <c r="E193" s="191" t="s">
        <v>1671</v>
      </c>
      <c r="F193" s="192" t="s">
        <v>1672</v>
      </c>
      <c r="G193" s="193" t="s">
        <v>943</v>
      </c>
      <c r="H193" s="194">
        <v>12</v>
      </c>
      <c r="I193" s="195"/>
      <c r="J193" s="196">
        <f>ROUND(I193*H193,2)</f>
        <v>0</v>
      </c>
      <c r="K193" s="197"/>
      <c r="L193" s="36"/>
      <c r="M193" s="198" t="s">
        <v>1</v>
      </c>
      <c r="N193" s="199" t="s">
        <v>38</v>
      </c>
      <c r="O193" s="69"/>
      <c r="P193" s="200">
        <f>O193*H193</f>
        <v>0</v>
      </c>
      <c r="Q193" s="200">
        <v>0</v>
      </c>
      <c r="R193" s="200">
        <f>Q193*H193</f>
        <v>0</v>
      </c>
      <c r="S193" s="200">
        <v>0</v>
      </c>
      <c r="T193" s="201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202" t="s">
        <v>156</v>
      </c>
      <c r="AT193" s="202" t="s">
        <v>152</v>
      </c>
      <c r="AU193" s="202" t="s">
        <v>80</v>
      </c>
      <c r="AY193" s="14" t="s">
        <v>150</v>
      </c>
      <c r="BE193" s="203">
        <f>IF(N193="základná",J193,0)</f>
        <v>0</v>
      </c>
      <c r="BF193" s="203">
        <f>IF(N193="znížená",J193,0)</f>
        <v>0</v>
      </c>
      <c r="BG193" s="203">
        <f>IF(N193="zákl. prenesená",J193,0)</f>
        <v>0</v>
      </c>
      <c r="BH193" s="203">
        <f>IF(N193="zníž. prenesená",J193,0)</f>
        <v>0</v>
      </c>
      <c r="BI193" s="203">
        <f>IF(N193="nulová",J193,0)</f>
        <v>0</v>
      </c>
      <c r="BJ193" s="14" t="s">
        <v>157</v>
      </c>
      <c r="BK193" s="203">
        <f>ROUND(I193*H193,2)</f>
        <v>0</v>
      </c>
      <c r="BL193" s="14" t="s">
        <v>156</v>
      </c>
      <c r="BM193" s="202" t="s">
        <v>316</v>
      </c>
    </row>
    <row r="194" spans="1:65" s="12" customFormat="1" ht="25.9" customHeight="1">
      <c r="B194" s="174"/>
      <c r="C194" s="175"/>
      <c r="D194" s="176" t="s">
        <v>71</v>
      </c>
      <c r="E194" s="177" t="s">
        <v>1152</v>
      </c>
      <c r="F194" s="177" t="s">
        <v>1673</v>
      </c>
      <c r="G194" s="175"/>
      <c r="H194" s="175"/>
      <c r="I194" s="178"/>
      <c r="J194" s="179">
        <f>BK194</f>
        <v>0</v>
      </c>
      <c r="K194" s="175"/>
      <c r="L194" s="180"/>
      <c r="M194" s="181"/>
      <c r="N194" s="182"/>
      <c r="O194" s="182"/>
      <c r="P194" s="183">
        <f>SUM(P195:P196)</f>
        <v>0</v>
      </c>
      <c r="Q194" s="182"/>
      <c r="R194" s="183">
        <f>SUM(R195:R196)</f>
        <v>0</v>
      </c>
      <c r="S194" s="182"/>
      <c r="T194" s="184">
        <f>SUM(T195:T196)</f>
        <v>0</v>
      </c>
      <c r="AR194" s="185" t="s">
        <v>80</v>
      </c>
      <c r="AT194" s="186" t="s">
        <v>71</v>
      </c>
      <c r="AU194" s="186" t="s">
        <v>72</v>
      </c>
      <c r="AY194" s="185" t="s">
        <v>150</v>
      </c>
      <c r="BK194" s="187">
        <f>SUM(BK195:BK196)</f>
        <v>0</v>
      </c>
    </row>
    <row r="195" spans="1:65" s="2" customFormat="1" ht="24.2" customHeight="1">
      <c r="A195" s="31"/>
      <c r="B195" s="32"/>
      <c r="C195" s="190" t="s">
        <v>236</v>
      </c>
      <c r="D195" s="190" t="s">
        <v>152</v>
      </c>
      <c r="E195" s="191" t="s">
        <v>1674</v>
      </c>
      <c r="F195" s="192" t="s">
        <v>1675</v>
      </c>
      <c r="G195" s="193" t="s">
        <v>370</v>
      </c>
      <c r="H195" s="194">
        <v>10</v>
      </c>
      <c r="I195" s="195"/>
      <c r="J195" s="196">
        <f>ROUND(I195*H195,2)</f>
        <v>0</v>
      </c>
      <c r="K195" s="197"/>
      <c r="L195" s="36"/>
      <c r="M195" s="198" t="s">
        <v>1</v>
      </c>
      <c r="N195" s="199" t="s">
        <v>38</v>
      </c>
      <c r="O195" s="69"/>
      <c r="P195" s="200">
        <f>O195*H195</f>
        <v>0</v>
      </c>
      <c r="Q195" s="200">
        <v>0</v>
      </c>
      <c r="R195" s="200">
        <f>Q195*H195</f>
        <v>0</v>
      </c>
      <c r="S195" s="200">
        <v>0</v>
      </c>
      <c r="T195" s="201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202" t="s">
        <v>156</v>
      </c>
      <c r="AT195" s="202" t="s">
        <v>152</v>
      </c>
      <c r="AU195" s="202" t="s">
        <v>80</v>
      </c>
      <c r="AY195" s="14" t="s">
        <v>150</v>
      </c>
      <c r="BE195" s="203">
        <f>IF(N195="základná",J195,0)</f>
        <v>0</v>
      </c>
      <c r="BF195" s="203">
        <f>IF(N195="znížená",J195,0)</f>
        <v>0</v>
      </c>
      <c r="BG195" s="203">
        <f>IF(N195="zákl. prenesená",J195,0)</f>
        <v>0</v>
      </c>
      <c r="BH195" s="203">
        <f>IF(N195="zníž. prenesená",J195,0)</f>
        <v>0</v>
      </c>
      <c r="BI195" s="203">
        <f>IF(N195="nulová",J195,0)</f>
        <v>0</v>
      </c>
      <c r="BJ195" s="14" t="s">
        <v>157</v>
      </c>
      <c r="BK195" s="203">
        <f>ROUND(I195*H195,2)</f>
        <v>0</v>
      </c>
      <c r="BL195" s="14" t="s">
        <v>156</v>
      </c>
      <c r="BM195" s="202" t="s">
        <v>319</v>
      </c>
    </row>
    <row r="196" spans="1:65" s="2" customFormat="1" ht="24.2" customHeight="1">
      <c r="A196" s="31"/>
      <c r="B196" s="32"/>
      <c r="C196" s="204" t="s">
        <v>320</v>
      </c>
      <c r="D196" s="204" t="s">
        <v>363</v>
      </c>
      <c r="E196" s="205" t="s">
        <v>1676</v>
      </c>
      <c r="F196" s="206" t="s">
        <v>1677</v>
      </c>
      <c r="G196" s="207" t="s">
        <v>370</v>
      </c>
      <c r="H196" s="208">
        <v>10</v>
      </c>
      <c r="I196" s="209"/>
      <c r="J196" s="210">
        <f>ROUND(I196*H196,2)</f>
        <v>0</v>
      </c>
      <c r="K196" s="211"/>
      <c r="L196" s="212"/>
      <c r="M196" s="213" t="s">
        <v>1</v>
      </c>
      <c r="N196" s="214" t="s">
        <v>38</v>
      </c>
      <c r="O196" s="69"/>
      <c r="P196" s="200">
        <f>O196*H196</f>
        <v>0</v>
      </c>
      <c r="Q196" s="200">
        <v>0</v>
      </c>
      <c r="R196" s="200">
        <f>Q196*H196</f>
        <v>0</v>
      </c>
      <c r="S196" s="200">
        <v>0</v>
      </c>
      <c r="T196" s="201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202" t="s">
        <v>166</v>
      </c>
      <c r="AT196" s="202" t="s">
        <v>363</v>
      </c>
      <c r="AU196" s="202" t="s">
        <v>80</v>
      </c>
      <c r="AY196" s="14" t="s">
        <v>150</v>
      </c>
      <c r="BE196" s="203">
        <f>IF(N196="základná",J196,0)</f>
        <v>0</v>
      </c>
      <c r="BF196" s="203">
        <f>IF(N196="znížená",J196,0)</f>
        <v>0</v>
      </c>
      <c r="BG196" s="203">
        <f>IF(N196="zákl. prenesená",J196,0)</f>
        <v>0</v>
      </c>
      <c r="BH196" s="203">
        <f>IF(N196="zníž. prenesená",J196,0)</f>
        <v>0</v>
      </c>
      <c r="BI196" s="203">
        <f>IF(N196="nulová",J196,0)</f>
        <v>0</v>
      </c>
      <c r="BJ196" s="14" t="s">
        <v>157</v>
      </c>
      <c r="BK196" s="203">
        <f>ROUND(I196*H196,2)</f>
        <v>0</v>
      </c>
      <c r="BL196" s="14" t="s">
        <v>156</v>
      </c>
      <c r="BM196" s="202" t="s">
        <v>323</v>
      </c>
    </row>
    <row r="197" spans="1:65" s="12" customFormat="1" ht="25.9" customHeight="1">
      <c r="B197" s="174"/>
      <c r="C197" s="175"/>
      <c r="D197" s="176" t="s">
        <v>71</v>
      </c>
      <c r="E197" s="177" t="s">
        <v>1156</v>
      </c>
      <c r="F197" s="177" t="s">
        <v>1167</v>
      </c>
      <c r="G197" s="175"/>
      <c r="H197" s="175"/>
      <c r="I197" s="178"/>
      <c r="J197" s="179">
        <f>BK197</f>
        <v>0</v>
      </c>
      <c r="K197" s="175"/>
      <c r="L197" s="180"/>
      <c r="M197" s="181"/>
      <c r="N197" s="182"/>
      <c r="O197" s="182"/>
      <c r="P197" s="183">
        <f>P198</f>
        <v>0</v>
      </c>
      <c r="Q197" s="182"/>
      <c r="R197" s="183">
        <f>R198</f>
        <v>0</v>
      </c>
      <c r="S197" s="182"/>
      <c r="T197" s="184">
        <f>T198</f>
        <v>0</v>
      </c>
      <c r="AR197" s="185" t="s">
        <v>80</v>
      </c>
      <c r="AT197" s="186" t="s">
        <v>71</v>
      </c>
      <c r="AU197" s="186" t="s">
        <v>72</v>
      </c>
      <c r="AY197" s="185" t="s">
        <v>150</v>
      </c>
      <c r="BK197" s="187">
        <f>BK198</f>
        <v>0</v>
      </c>
    </row>
    <row r="198" spans="1:65" s="2" customFormat="1" ht="21.75" customHeight="1">
      <c r="A198" s="31"/>
      <c r="B198" s="32"/>
      <c r="C198" s="190" t="s">
        <v>240</v>
      </c>
      <c r="D198" s="190" t="s">
        <v>152</v>
      </c>
      <c r="E198" s="191" t="s">
        <v>1168</v>
      </c>
      <c r="F198" s="192" t="s">
        <v>1169</v>
      </c>
      <c r="G198" s="193" t="s">
        <v>370</v>
      </c>
      <c r="H198" s="194">
        <v>25</v>
      </c>
      <c r="I198" s="195"/>
      <c r="J198" s="196">
        <f>ROUND(I198*H198,2)</f>
        <v>0</v>
      </c>
      <c r="K198" s="197"/>
      <c r="L198" s="36"/>
      <c r="M198" s="198" t="s">
        <v>1</v>
      </c>
      <c r="N198" s="199" t="s">
        <v>38</v>
      </c>
      <c r="O198" s="69"/>
      <c r="P198" s="200">
        <f>O198*H198</f>
        <v>0</v>
      </c>
      <c r="Q198" s="200">
        <v>0</v>
      </c>
      <c r="R198" s="200">
        <f>Q198*H198</f>
        <v>0</v>
      </c>
      <c r="S198" s="200">
        <v>0</v>
      </c>
      <c r="T198" s="201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202" t="s">
        <v>156</v>
      </c>
      <c r="AT198" s="202" t="s">
        <v>152</v>
      </c>
      <c r="AU198" s="202" t="s">
        <v>80</v>
      </c>
      <c r="AY198" s="14" t="s">
        <v>150</v>
      </c>
      <c r="BE198" s="203">
        <f>IF(N198="základná",J198,0)</f>
        <v>0</v>
      </c>
      <c r="BF198" s="203">
        <f>IF(N198="znížená",J198,0)</f>
        <v>0</v>
      </c>
      <c r="BG198" s="203">
        <f>IF(N198="zákl. prenesená",J198,0)</f>
        <v>0</v>
      </c>
      <c r="BH198" s="203">
        <f>IF(N198="zníž. prenesená",J198,0)</f>
        <v>0</v>
      </c>
      <c r="BI198" s="203">
        <f>IF(N198="nulová",J198,0)</f>
        <v>0</v>
      </c>
      <c r="BJ198" s="14" t="s">
        <v>157</v>
      </c>
      <c r="BK198" s="203">
        <f>ROUND(I198*H198,2)</f>
        <v>0</v>
      </c>
      <c r="BL198" s="14" t="s">
        <v>156</v>
      </c>
      <c r="BM198" s="202" t="s">
        <v>326</v>
      </c>
    </row>
    <row r="199" spans="1:65" s="12" customFormat="1" ht="25.9" customHeight="1">
      <c r="B199" s="174"/>
      <c r="C199" s="175"/>
      <c r="D199" s="176" t="s">
        <v>71</v>
      </c>
      <c r="E199" s="177" t="s">
        <v>1162</v>
      </c>
      <c r="F199" s="177" t="s">
        <v>1171</v>
      </c>
      <c r="G199" s="175"/>
      <c r="H199" s="175"/>
      <c r="I199" s="178"/>
      <c r="J199" s="179">
        <f>BK199</f>
        <v>0</v>
      </c>
      <c r="K199" s="175"/>
      <c r="L199" s="180"/>
      <c r="M199" s="181"/>
      <c r="N199" s="182"/>
      <c r="O199" s="182"/>
      <c r="P199" s="183">
        <f>P200</f>
        <v>0</v>
      </c>
      <c r="Q199" s="182"/>
      <c r="R199" s="183">
        <f>R200</f>
        <v>0</v>
      </c>
      <c r="S199" s="182"/>
      <c r="T199" s="184">
        <f>T200</f>
        <v>0</v>
      </c>
      <c r="AR199" s="185" t="s">
        <v>80</v>
      </c>
      <c r="AT199" s="186" t="s">
        <v>71</v>
      </c>
      <c r="AU199" s="186" t="s">
        <v>72</v>
      </c>
      <c r="AY199" s="185" t="s">
        <v>150</v>
      </c>
      <c r="BK199" s="187">
        <f>BK200</f>
        <v>0</v>
      </c>
    </row>
    <row r="200" spans="1:65" s="2" customFormat="1" ht="16.5" customHeight="1">
      <c r="A200" s="31"/>
      <c r="B200" s="32"/>
      <c r="C200" s="190" t="s">
        <v>327</v>
      </c>
      <c r="D200" s="190" t="s">
        <v>152</v>
      </c>
      <c r="E200" s="191" t="s">
        <v>1172</v>
      </c>
      <c r="F200" s="192" t="s">
        <v>1173</v>
      </c>
      <c r="G200" s="193" t="s">
        <v>370</v>
      </c>
      <c r="H200" s="194">
        <v>25</v>
      </c>
      <c r="I200" s="195"/>
      <c r="J200" s="196">
        <f>ROUND(I200*H200,2)</f>
        <v>0</v>
      </c>
      <c r="K200" s="197"/>
      <c r="L200" s="36"/>
      <c r="M200" s="198" t="s">
        <v>1</v>
      </c>
      <c r="N200" s="199" t="s">
        <v>38</v>
      </c>
      <c r="O200" s="69"/>
      <c r="P200" s="200">
        <f>O200*H200</f>
        <v>0</v>
      </c>
      <c r="Q200" s="200">
        <v>0</v>
      </c>
      <c r="R200" s="200">
        <f>Q200*H200</f>
        <v>0</v>
      </c>
      <c r="S200" s="200">
        <v>0</v>
      </c>
      <c r="T200" s="201">
        <f>S200*H200</f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202" t="s">
        <v>156</v>
      </c>
      <c r="AT200" s="202" t="s">
        <v>152</v>
      </c>
      <c r="AU200" s="202" t="s">
        <v>80</v>
      </c>
      <c r="AY200" s="14" t="s">
        <v>150</v>
      </c>
      <c r="BE200" s="203">
        <f>IF(N200="základná",J200,0)</f>
        <v>0</v>
      </c>
      <c r="BF200" s="203">
        <f>IF(N200="znížená",J200,0)</f>
        <v>0</v>
      </c>
      <c r="BG200" s="203">
        <f>IF(N200="zákl. prenesená",J200,0)</f>
        <v>0</v>
      </c>
      <c r="BH200" s="203">
        <f>IF(N200="zníž. prenesená",J200,0)</f>
        <v>0</v>
      </c>
      <c r="BI200" s="203">
        <f>IF(N200="nulová",J200,0)</f>
        <v>0</v>
      </c>
      <c r="BJ200" s="14" t="s">
        <v>157</v>
      </c>
      <c r="BK200" s="203">
        <f>ROUND(I200*H200,2)</f>
        <v>0</v>
      </c>
      <c r="BL200" s="14" t="s">
        <v>156</v>
      </c>
      <c r="BM200" s="202" t="s">
        <v>330</v>
      </c>
    </row>
    <row r="201" spans="1:65" s="12" customFormat="1" ht="25.9" customHeight="1">
      <c r="B201" s="174"/>
      <c r="C201" s="175"/>
      <c r="D201" s="176" t="s">
        <v>71</v>
      </c>
      <c r="E201" s="177" t="s">
        <v>1166</v>
      </c>
      <c r="F201" s="177" t="s">
        <v>1175</v>
      </c>
      <c r="G201" s="175"/>
      <c r="H201" s="175"/>
      <c r="I201" s="178"/>
      <c r="J201" s="179">
        <f>BK201</f>
        <v>0</v>
      </c>
      <c r="K201" s="175"/>
      <c r="L201" s="180"/>
      <c r="M201" s="181"/>
      <c r="N201" s="182"/>
      <c r="O201" s="182"/>
      <c r="P201" s="183">
        <f>SUM(P202:P205)</f>
        <v>0</v>
      </c>
      <c r="Q201" s="182"/>
      <c r="R201" s="183">
        <f>SUM(R202:R205)</f>
        <v>0</v>
      </c>
      <c r="S201" s="182"/>
      <c r="T201" s="184">
        <f>SUM(T202:T205)</f>
        <v>0</v>
      </c>
      <c r="AR201" s="185" t="s">
        <v>80</v>
      </c>
      <c r="AT201" s="186" t="s">
        <v>71</v>
      </c>
      <c r="AU201" s="186" t="s">
        <v>72</v>
      </c>
      <c r="AY201" s="185" t="s">
        <v>150</v>
      </c>
      <c r="BK201" s="187">
        <f>SUM(BK202:BK205)</f>
        <v>0</v>
      </c>
    </row>
    <row r="202" spans="1:65" s="2" customFormat="1" ht="16.5" customHeight="1">
      <c r="A202" s="31"/>
      <c r="B202" s="32"/>
      <c r="C202" s="190" t="s">
        <v>244</v>
      </c>
      <c r="D202" s="190" t="s">
        <v>152</v>
      </c>
      <c r="E202" s="191" t="s">
        <v>1176</v>
      </c>
      <c r="F202" s="192" t="s">
        <v>1177</v>
      </c>
      <c r="G202" s="193" t="s">
        <v>370</v>
      </c>
      <c r="H202" s="194">
        <v>25</v>
      </c>
      <c r="I202" s="195"/>
      <c r="J202" s="196">
        <f>ROUND(I202*H202,2)</f>
        <v>0</v>
      </c>
      <c r="K202" s="197"/>
      <c r="L202" s="36"/>
      <c r="M202" s="198" t="s">
        <v>1</v>
      </c>
      <c r="N202" s="199" t="s">
        <v>38</v>
      </c>
      <c r="O202" s="69"/>
      <c r="P202" s="200">
        <f>O202*H202</f>
        <v>0</v>
      </c>
      <c r="Q202" s="200">
        <v>0</v>
      </c>
      <c r="R202" s="200">
        <f>Q202*H202</f>
        <v>0</v>
      </c>
      <c r="S202" s="200">
        <v>0</v>
      </c>
      <c r="T202" s="201">
        <f>S202*H202</f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202" t="s">
        <v>156</v>
      </c>
      <c r="AT202" s="202" t="s">
        <v>152</v>
      </c>
      <c r="AU202" s="202" t="s">
        <v>80</v>
      </c>
      <c r="AY202" s="14" t="s">
        <v>150</v>
      </c>
      <c r="BE202" s="203">
        <f>IF(N202="základná",J202,0)</f>
        <v>0</v>
      </c>
      <c r="BF202" s="203">
        <f>IF(N202="znížená",J202,0)</f>
        <v>0</v>
      </c>
      <c r="BG202" s="203">
        <f>IF(N202="zákl. prenesená",J202,0)</f>
        <v>0</v>
      </c>
      <c r="BH202" s="203">
        <f>IF(N202="zníž. prenesená",J202,0)</f>
        <v>0</v>
      </c>
      <c r="BI202" s="203">
        <f>IF(N202="nulová",J202,0)</f>
        <v>0</v>
      </c>
      <c r="BJ202" s="14" t="s">
        <v>157</v>
      </c>
      <c r="BK202" s="203">
        <f>ROUND(I202*H202,2)</f>
        <v>0</v>
      </c>
      <c r="BL202" s="14" t="s">
        <v>156</v>
      </c>
      <c r="BM202" s="202" t="s">
        <v>333</v>
      </c>
    </row>
    <row r="203" spans="1:65" s="2" customFormat="1" ht="24.2" customHeight="1">
      <c r="A203" s="31"/>
      <c r="B203" s="32"/>
      <c r="C203" s="204" t="s">
        <v>334</v>
      </c>
      <c r="D203" s="204" t="s">
        <v>363</v>
      </c>
      <c r="E203" s="205" t="s">
        <v>1178</v>
      </c>
      <c r="F203" s="206" t="s">
        <v>1678</v>
      </c>
      <c r="G203" s="207" t="s">
        <v>370</v>
      </c>
      <c r="H203" s="208">
        <v>25</v>
      </c>
      <c r="I203" s="209"/>
      <c r="J203" s="210">
        <f>ROUND(I203*H203,2)</f>
        <v>0</v>
      </c>
      <c r="K203" s="211"/>
      <c r="L203" s="212"/>
      <c r="M203" s="213" t="s">
        <v>1</v>
      </c>
      <c r="N203" s="214" t="s">
        <v>38</v>
      </c>
      <c r="O203" s="69"/>
      <c r="P203" s="200">
        <f>O203*H203</f>
        <v>0</v>
      </c>
      <c r="Q203" s="200">
        <v>0</v>
      </c>
      <c r="R203" s="200">
        <f>Q203*H203</f>
        <v>0</v>
      </c>
      <c r="S203" s="200">
        <v>0</v>
      </c>
      <c r="T203" s="201">
        <f>S203*H203</f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202" t="s">
        <v>166</v>
      </c>
      <c r="AT203" s="202" t="s">
        <v>363</v>
      </c>
      <c r="AU203" s="202" t="s">
        <v>80</v>
      </c>
      <c r="AY203" s="14" t="s">
        <v>150</v>
      </c>
      <c r="BE203" s="203">
        <f>IF(N203="základná",J203,0)</f>
        <v>0</v>
      </c>
      <c r="BF203" s="203">
        <f>IF(N203="znížená",J203,0)</f>
        <v>0</v>
      </c>
      <c r="BG203" s="203">
        <f>IF(N203="zákl. prenesená",J203,0)</f>
        <v>0</v>
      </c>
      <c r="BH203" s="203">
        <f>IF(N203="zníž. prenesená",J203,0)</f>
        <v>0</v>
      </c>
      <c r="BI203" s="203">
        <f>IF(N203="nulová",J203,0)</f>
        <v>0</v>
      </c>
      <c r="BJ203" s="14" t="s">
        <v>157</v>
      </c>
      <c r="BK203" s="203">
        <f>ROUND(I203*H203,2)</f>
        <v>0</v>
      </c>
      <c r="BL203" s="14" t="s">
        <v>156</v>
      </c>
      <c r="BM203" s="202" t="s">
        <v>337</v>
      </c>
    </row>
    <row r="204" spans="1:65" s="2" customFormat="1" ht="16.5" customHeight="1">
      <c r="A204" s="31"/>
      <c r="B204" s="32"/>
      <c r="C204" s="190" t="s">
        <v>247</v>
      </c>
      <c r="D204" s="190" t="s">
        <v>152</v>
      </c>
      <c r="E204" s="191" t="s">
        <v>1180</v>
      </c>
      <c r="F204" s="192" t="s">
        <v>1181</v>
      </c>
      <c r="G204" s="193" t="s">
        <v>370</v>
      </c>
      <c r="H204" s="194">
        <v>25</v>
      </c>
      <c r="I204" s="195"/>
      <c r="J204" s="196">
        <f>ROUND(I204*H204,2)</f>
        <v>0</v>
      </c>
      <c r="K204" s="197"/>
      <c r="L204" s="36"/>
      <c r="M204" s="198" t="s">
        <v>1</v>
      </c>
      <c r="N204" s="199" t="s">
        <v>38</v>
      </c>
      <c r="O204" s="69"/>
      <c r="P204" s="200">
        <f>O204*H204</f>
        <v>0</v>
      </c>
      <c r="Q204" s="200">
        <v>0</v>
      </c>
      <c r="R204" s="200">
        <f>Q204*H204</f>
        <v>0</v>
      </c>
      <c r="S204" s="200">
        <v>0</v>
      </c>
      <c r="T204" s="201">
        <f>S204*H204</f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202" t="s">
        <v>156</v>
      </c>
      <c r="AT204" s="202" t="s">
        <v>152</v>
      </c>
      <c r="AU204" s="202" t="s">
        <v>80</v>
      </c>
      <c r="AY204" s="14" t="s">
        <v>150</v>
      </c>
      <c r="BE204" s="203">
        <f>IF(N204="základná",J204,0)</f>
        <v>0</v>
      </c>
      <c r="BF204" s="203">
        <f>IF(N204="znížená",J204,0)</f>
        <v>0</v>
      </c>
      <c r="BG204" s="203">
        <f>IF(N204="zákl. prenesená",J204,0)</f>
        <v>0</v>
      </c>
      <c r="BH204" s="203">
        <f>IF(N204="zníž. prenesená",J204,0)</f>
        <v>0</v>
      </c>
      <c r="BI204" s="203">
        <f>IF(N204="nulová",J204,0)</f>
        <v>0</v>
      </c>
      <c r="BJ204" s="14" t="s">
        <v>157</v>
      </c>
      <c r="BK204" s="203">
        <f>ROUND(I204*H204,2)</f>
        <v>0</v>
      </c>
      <c r="BL204" s="14" t="s">
        <v>156</v>
      </c>
      <c r="BM204" s="202" t="s">
        <v>340</v>
      </c>
    </row>
    <row r="205" spans="1:65" s="2" customFormat="1" ht="33" customHeight="1">
      <c r="A205" s="31"/>
      <c r="B205" s="32"/>
      <c r="C205" s="204" t="s">
        <v>341</v>
      </c>
      <c r="D205" s="204" t="s">
        <v>363</v>
      </c>
      <c r="E205" s="205" t="s">
        <v>1182</v>
      </c>
      <c r="F205" s="206" t="s">
        <v>1679</v>
      </c>
      <c r="G205" s="207" t="s">
        <v>943</v>
      </c>
      <c r="H205" s="208">
        <v>25</v>
      </c>
      <c r="I205" s="209"/>
      <c r="J205" s="210">
        <f>ROUND(I205*H205,2)</f>
        <v>0</v>
      </c>
      <c r="K205" s="211"/>
      <c r="L205" s="212"/>
      <c r="M205" s="213" t="s">
        <v>1</v>
      </c>
      <c r="N205" s="214" t="s">
        <v>38</v>
      </c>
      <c r="O205" s="69"/>
      <c r="P205" s="200">
        <f>O205*H205</f>
        <v>0</v>
      </c>
      <c r="Q205" s="200">
        <v>0</v>
      </c>
      <c r="R205" s="200">
        <f>Q205*H205</f>
        <v>0</v>
      </c>
      <c r="S205" s="200">
        <v>0</v>
      </c>
      <c r="T205" s="201">
        <f>S205*H205</f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202" t="s">
        <v>166</v>
      </c>
      <c r="AT205" s="202" t="s">
        <v>363</v>
      </c>
      <c r="AU205" s="202" t="s">
        <v>80</v>
      </c>
      <c r="AY205" s="14" t="s">
        <v>150</v>
      </c>
      <c r="BE205" s="203">
        <f>IF(N205="základná",J205,0)</f>
        <v>0</v>
      </c>
      <c r="BF205" s="203">
        <f>IF(N205="znížená",J205,0)</f>
        <v>0</v>
      </c>
      <c r="BG205" s="203">
        <f>IF(N205="zákl. prenesená",J205,0)</f>
        <v>0</v>
      </c>
      <c r="BH205" s="203">
        <f>IF(N205="zníž. prenesená",J205,0)</f>
        <v>0</v>
      </c>
      <c r="BI205" s="203">
        <f>IF(N205="nulová",J205,0)</f>
        <v>0</v>
      </c>
      <c r="BJ205" s="14" t="s">
        <v>157</v>
      </c>
      <c r="BK205" s="203">
        <f>ROUND(I205*H205,2)</f>
        <v>0</v>
      </c>
      <c r="BL205" s="14" t="s">
        <v>156</v>
      </c>
      <c r="BM205" s="202" t="s">
        <v>344</v>
      </c>
    </row>
    <row r="206" spans="1:65" s="12" customFormat="1" ht="25.9" customHeight="1">
      <c r="B206" s="174"/>
      <c r="C206" s="175"/>
      <c r="D206" s="176" t="s">
        <v>71</v>
      </c>
      <c r="E206" s="177" t="s">
        <v>1170</v>
      </c>
      <c r="F206" s="177" t="s">
        <v>1185</v>
      </c>
      <c r="G206" s="175"/>
      <c r="H206" s="175"/>
      <c r="I206" s="178"/>
      <c r="J206" s="179">
        <f>BK206</f>
        <v>0</v>
      </c>
      <c r="K206" s="175"/>
      <c r="L206" s="180"/>
      <c r="M206" s="181"/>
      <c r="N206" s="182"/>
      <c r="O206" s="182"/>
      <c r="P206" s="183">
        <f>P207</f>
        <v>0</v>
      </c>
      <c r="Q206" s="182"/>
      <c r="R206" s="183">
        <f>R207</f>
        <v>0</v>
      </c>
      <c r="S206" s="182"/>
      <c r="T206" s="184">
        <f>T207</f>
        <v>0</v>
      </c>
      <c r="AR206" s="185" t="s">
        <v>80</v>
      </c>
      <c r="AT206" s="186" t="s">
        <v>71</v>
      </c>
      <c r="AU206" s="186" t="s">
        <v>72</v>
      </c>
      <c r="AY206" s="185" t="s">
        <v>150</v>
      </c>
      <c r="BK206" s="187">
        <f>BK207</f>
        <v>0</v>
      </c>
    </row>
    <row r="207" spans="1:65" s="2" customFormat="1" ht="16.5" customHeight="1">
      <c r="A207" s="31"/>
      <c r="B207" s="32"/>
      <c r="C207" s="190" t="s">
        <v>251</v>
      </c>
      <c r="D207" s="190" t="s">
        <v>152</v>
      </c>
      <c r="E207" s="191" t="s">
        <v>1186</v>
      </c>
      <c r="F207" s="192" t="s">
        <v>1187</v>
      </c>
      <c r="G207" s="193" t="s">
        <v>370</v>
      </c>
      <c r="H207" s="194">
        <v>25</v>
      </c>
      <c r="I207" s="195"/>
      <c r="J207" s="196">
        <f>ROUND(I207*H207,2)</f>
        <v>0</v>
      </c>
      <c r="K207" s="197"/>
      <c r="L207" s="36"/>
      <c r="M207" s="198" t="s">
        <v>1</v>
      </c>
      <c r="N207" s="199" t="s">
        <v>38</v>
      </c>
      <c r="O207" s="69"/>
      <c r="P207" s="200">
        <f>O207*H207</f>
        <v>0</v>
      </c>
      <c r="Q207" s="200">
        <v>0</v>
      </c>
      <c r="R207" s="200">
        <f>Q207*H207</f>
        <v>0</v>
      </c>
      <c r="S207" s="200">
        <v>0</v>
      </c>
      <c r="T207" s="201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202" t="s">
        <v>156</v>
      </c>
      <c r="AT207" s="202" t="s">
        <v>152</v>
      </c>
      <c r="AU207" s="202" t="s">
        <v>80</v>
      </c>
      <c r="AY207" s="14" t="s">
        <v>150</v>
      </c>
      <c r="BE207" s="203">
        <f>IF(N207="základná",J207,0)</f>
        <v>0</v>
      </c>
      <c r="BF207" s="203">
        <f>IF(N207="znížená",J207,0)</f>
        <v>0</v>
      </c>
      <c r="BG207" s="203">
        <f>IF(N207="zákl. prenesená",J207,0)</f>
        <v>0</v>
      </c>
      <c r="BH207" s="203">
        <f>IF(N207="zníž. prenesená",J207,0)</f>
        <v>0</v>
      </c>
      <c r="BI207" s="203">
        <f>IF(N207="nulová",J207,0)</f>
        <v>0</v>
      </c>
      <c r="BJ207" s="14" t="s">
        <v>157</v>
      </c>
      <c r="BK207" s="203">
        <f>ROUND(I207*H207,2)</f>
        <v>0</v>
      </c>
      <c r="BL207" s="14" t="s">
        <v>156</v>
      </c>
      <c r="BM207" s="202" t="s">
        <v>347</v>
      </c>
    </row>
    <row r="208" spans="1:65" s="12" customFormat="1" ht="25.9" customHeight="1">
      <c r="B208" s="174"/>
      <c r="C208" s="175"/>
      <c r="D208" s="176" t="s">
        <v>71</v>
      </c>
      <c r="E208" s="177" t="s">
        <v>148</v>
      </c>
      <c r="F208" s="177" t="s">
        <v>149</v>
      </c>
      <c r="G208" s="175"/>
      <c r="H208" s="175"/>
      <c r="I208" s="178"/>
      <c r="J208" s="179">
        <f>BK208</f>
        <v>0</v>
      </c>
      <c r="K208" s="175"/>
      <c r="L208" s="180"/>
      <c r="M208" s="181"/>
      <c r="N208" s="182"/>
      <c r="O208" s="182"/>
      <c r="P208" s="183">
        <f>P209+P212</f>
        <v>0</v>
      </c>
      <c r="Q208" s="182"/>
      <c r="R208" s="183">
        <f>R209+R212</f>
        <v>3.2093642399999998</v>
      </c>
      <c r="S208" s="182"/>
      <c r="T208" s="184">
        <f>T209+T212</f>
        <v>0</v>
      </c>
      <c r="AR208" s="185" t="s">
        <v>80</v>
      </c>
      <c r="AT208" s="186" t="s">
        <v>71</v>
      </c>
      <c r="AU208" s="186" t="s">
        <v>72</v>
      </c>
      <c r="AY208" s="185" t="s">
        <v>150</v>
      </c>
      <c r="BK208" s="187">
        <f>BK209+BK212</f>
        <v>0</v>
      </c>
    </row>
    <row r="209" spans="1:65" s="12" customFormat="1" ht="22.9" customHeight="1">
      <c r="B209" s="174"/>
      <c r="C209" s="175"/>
      <c r="D209" s="176" t="s">
        <v>71</v>
      </c>
      <c r="E209" s="188" t="s">
        <v>80</v>
      </c>
      <c r="F209" s="188" t="s">
        <v>151</v>
      </c>
      <c r="G209" s="175"/>
      <c r="H209" s="175"/>
      <c r="I209" s="178"/>
      <c r="J209" s="189">
        <f>BK209</f>
        <v>0</v>
      </c>
      <c r="K209" s="175"/>
      <c r="L209" s="180"/>
      <c r="M209" s="181"/>
      <c r="N209" s="182"/>
      <c r="O209" s="182"/>
      <c r="P209" s="183">
        <f>SUM(P210:P211)</f>
        <v>0</v>
      </c>
      <c r="Q209" s="182"/>
      <c r="R209" s="183">
        <f>SUM(R210:R211)</f>
        <v>0</v>
      </c>
      <c r="S209" s="182"/>
      <c r="T209" s="184">
        <f>SUM(T210:T211)</f>
        <v>0</v>
      </c>
      <c r="AR209" s="185" t="s">
        <v>80</v>
      </c>
      <c r="AT209" s="186" t="s">
        <v>71</v>
      </c>
      <c r="AU209" s="186" t="s">
        <v>80</v>
      </c>
      <c r="AY209" s="185" t="s">
        <v>150</v>
      </c>
      <c r="BK209" s="187">
        <f>SUM(BK210:BK211)</f>
        <v>0</v>
      </c>
    </row>
    <row r="210" spans="1:65" s="2" customFormat="1" ht="21.75" customHeight="1">
      <c r="A210" s="31"/>
      <c r="B210" s="32"/>
      <c r="C210" s="190" t="s">
        <v>348</v>
      </c>
      <c r="D210" s="190" t="s">
        <v>152</v>
      </c>
      <c r="E210" s="191" t="s">
        <v>1680</v>
      </c>
      <c r="F210" s="192" t="s">
        <v>1490</v>
      </c>
      <c r="G210" s="193" t="s">
        <v>155</v>
      </c>
      <c r="H210" s="194">
        <v>1.2</v>
      </c>
      <c r="I210" s="195"/>
      <c r="J210" s="196">
        <f>ROUND(I210*H210,2)</f>
        <v>0</v>
      </c>
      <c r="K210" s="197"/>
      <c r="L210" s="36"/>
      <c r="M210" s="198" t="s">
        <v>1</v>
      </c>
      <c r="N210" s="199" t="s">
        <v>38</v>
      </c>
      <c r="O210" s="69"/>
      <c r="P210" s="200">
        <f>O210*H210</f>
        <v>0</v>
      </c>
      <c r="Q210" s="200">
        <v>0</v>
      </c>
      <c r="R210" s="200">
        <f>Q210*H210</f>
        <v>0</v>
      </c>
      <c r="S210" s="200">
        <v>0</v>
      </c>
      <c r="T210" s="201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202" t="s">
        <v>156</v>
      </c>
      <c r="AT210" s="202" t="s">
        <v>152</v>
      </c>
      <c r="AU210" s="202" t="s">
        <v>157</v>
      </c>
      <c r="AY210" s="14" t="s">
        <v>150</v>
      </c>
      <c r="BE210" s="203">
        <f>IF(N210="základná",J210,0)</f>
        <v>0</v>
      </c>
      <c r="BF210" s="203">
        <f>IF(N210="znížená",J210,0)</f>
        <v>0</v>
      </c>
      <c r="BG210" s="203">
        <f>IF(N210="zákl. prenesená",J210,0)</f>
        <v>0</v>
      </c>
      <c r="BH210" s="203">
        <f>IF(N210="zníž. prenesená",J210,0)</f>
        <v>0</v>
      </c>
      <c r="BI210" s="203">
        <f>IF(N210="nulová",J210,0)</f>
        <v>0</v>
      </c>
      <c r="BJ210" s="14" t="s">
        <v>157</v>
      </c>
      <c r="BK210" s="203">
        <f>ROUND(I210*H210,2)</f>
        <v>0</v>
      </c>
      <c r="BL210" s="14" t="s">
        <v>156</v>
      </c>
      <c r="BM210" s="202" t="s">
        <v>1681</v>
      </c>
    </row>
    <row r="211" spans="1:65" s="2" customFormat="1" ht="24.2" customHeight="1">
      <c r="A211" s="31"/>
      <c r="B211" s="32"/>
      <c r="C211" s="190" t="s">
        <v>254</v>
      </c>
      <c r="D211" s="190" t="s">
        <v>152</v>
      </c>
      <c r="E211" s="191" t="s">
        <v>1682</v>
      </c>
      <c r="F211" s="192" t="s">
        <v>1492</v>
      </c>
      <c r="G211" s="193" t="s">
        <v>155</v>
      </c>
      <c r="H211" s="194">
        <v>1.2</v>
      </c>
      <c r="I211" s="195"/>
      <c r="J211" s="196">
        <f>ROUND(I211*H211,2)</f>
        <v>0</v>
      </c>
      <c r="K211" s="197"/>
      <c r="L211" s="36"/>
      <c r="M211" s="198" t="s">
        <v>1</v>
      </c>
      <c r="N211" s="199" t="s">
        <v>38</v>
      </c>
      <c r="O211" s="69"/>
      <c r="P211" s="200">
        <f>O211*H211</f>
        <v>0</v>
      </c>
      <c r="Q211" s="200">
        <v>0</v>
      </c>
      <c r="R211" s="200">
        <f>Q211*H211</f>
        <v>0</v>
      </c>
      <c r="S211" s="200">
        <v>0</v>
      </c>
      <c r="T211" s="201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202" t="s">
        <v>156</v>
      </c>
      <c r="AT211" s="202" t="s">
        <v>152</v>
      </c>
      <c r="AU211" s="202" t="s">
        <v>157</v>
      </c>
      <c r="AY211" s="14" t="s">
        <v>150</v>
      </c>
      <c r="BE211" s="203">
        <f>IF(N211="základná",J211,0)</f>
        <v>0</v>
      </c>
      <c r="BF211" s="203">
        <f>IF(N211="znížená",J211,0)</f>
        <v>0</v>
      </c>
      <c r="BG211" s="203">
        <f>IF(N211="zákl. prenesená",J211,0)</f>
        <v>0</v>
      </c>
      <c r="BH211" s="203">
        <f>IF(N211="zníž. prenesená",J211,0)</f>
        <v>0</v>
      </c>
      <c r="BI211" s="203">
        <f>IF(N211="nulová",J211,0)</f>
        <v>0</v>
      </c>
      <c r="BJ211" s="14" t="s">
        <v>157</v>
      </c>
      <c r="BK211" s="203">
        <f>ROUND(I211*H211,2)</f>
        <v>0</v>
      </c>
      <c r="BL211" s="14" t="s">
        <v>156</v>
      </c>
      <c r="BM211" s="202" t="s">
        <v>1683</v>
      </c>
    </row>
    <row r="212" spans="1:65" s="12" customFormat="1" ht="22.9" customHeight="1">
      <c r="B212" s="174"/>
      <c r="C212" s="175"/>
      <c r="D212" s="176" t="s">
        <v>71</v>
      </c>
      <c r="E212" s="188" t="s">
        <v>157</v>
      </c>
      <c r="F212" s="188" t="s">
        <v>187</v>
      </c>
      <c r="G212" s="175"/>
      <c r="H212" s="175"/>
      <c r="I212" s="178"/>
      <c r="J212" s="189">
        <f>BK212</f>
        <v>0</v>
      </c>
      <c r="K212" s="175"/>
      <c r="L212" s="180"/>
      <c r="M212" s="181"/>
      <c r="N212" s="182"/>
      <c r="O212" s="182"/>
      <c r="P212" s="183">
        <f>SUM(P213:P214)</f>
        <v>0</v>
      </c>
      <c r="Q212" s="182"/>
      <c r="R212" s="183">
        <f>SUM(R213:R214)</f>
        <v>3.2093642399999998</v>
      </c>
      <c r="S212" s="182"/>
      <c r="T212" s="184">
        <f>SUM(T213:T214)</f>
        <v>0</v>
      </c>
      <c r="AR212" s="185" t="s">
        <v>80</v>
      </c>
      <c r="AT212" s="186" t="s">
        <v>71</v>
      </c>
      <c r="AU212" s="186" t="s">
        <v>80</v>
      </c>
      <c r="AY212" s="185" t="s">
        <v>150</v>
      </c>
      <c r="BK212" s="187">
        <f>SUM(BK213:BK214)</f>
        <v>0</v>
      </c>
    </row>
    <row r="213" spans="1:65" s="2" customFormat="1" ht="24.2" customHeight="1">
      <c r="A213" s="31"/>
      <c r="B213" s="32"/>
      <c r="C213" s="190" t="s">
        <v>355</v>
      </c>
      <c r="D213" s="190" t="s">
        <v>152</v>
      </c>
      <c r="E213" s="191" t="s">
        <v>189</v>
      </c>
      <c r="F213" s="192" t="s">
        <v>190</v>
      </c>
      <c r="G213" s="193" t="s">
        <v>155</v>
      </c>
      <c r="H213" s="194">
        <v>0.15</v>
      </c>
      <c r="I213" s="195"/>
      <c r="J213" s="196">
        <f>ROUND(I213*H213,2)</f>
        <v>0</v>
      </c>
      <c r="K213" s="197"/>
      <c r="L213" s="36"/>
      <c r="M213" s="198" t="s">
        <v>1</v>
      </c>
      <c r="N213" s="199" t="s">
        <v>38</v>
      </c>
      <c r="O213" s="69"/>
      <c r="P213" s="200">
        <f>O213*H213</f>
        <v>0</v>
      </c>
      <c r="Q213" s="200">
        <v>2.0699999999999998</v>
      </c>
      <c r="R213" s="200">
        <f>Q213*H213</f>
        <v>0.31049999999999994</v>
      </c>
      <c r="S213" s="200">
        <v>0</v>
      </c>
      <c r="T213" s="201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202" t="s">
        <v>156</v>
      </c>
      <c r="AT213" s="202" t="s">
        <v>152</v>
      </c>
      <c r="AU213" s="202" t="s">
        <v>157</v>
      </c>
      <c r="AY213" s="14" t="s">
        <v>150</v>
      </c>
      <c r="BE213" s="203">
        <f>IF(N213="základná",J213,0)</f>
        <v>0</v>
      </c>
      <c r="BF213" s="203">
        <f>IF(N213="znížená",J213,0)</f>
        <v>0</v>
      </c>
      <c r="BG213" s="203">
        <f>IF(N213="zákl. prenesená",J213,0)</f>
        <v>0</v>
      </c>
      <c r="BH213" s="203">
        <f>IF(N213="zníž. prenesená",J213,0)</f>
        <v>0</v>
      </c>
      <c r="BI213" s="203">
        <f>IF(N213="nulová",J213,0)</f>
        <v>0</v>
      </c>
      <c r="BJ213" s="14" t="s">
        <v>157</v>
      </c>
      <c r="BK213" s="203">
        <f>ROUND(I213*H213,2)</f>
        <v>0</v>
      </c>
      <c r="BL213" s="14" t="s">
        <v>156</v>
      </c>
      <c r="BM213" s="202" t="s">
        <v>1684</v>
      </c>
    </row>
    <row r="214" spans="1:65" s="2" customFormat="1" ht="16.5" customHeight="1">
      <c r="A214" s="31"/>
      <c r="B214" s="32"/>
      <c r="C214" s="190" t="s">
        <v>258</v>
      </c>
      <c r="D214" s="190" t="s">
        <v>152</v>
      </c>
      <c r="E214" s="191" t="s">
        <v>1685</v>
      </c>
      <c r="F214" s="192" t="s">
        <v>1686</v>
      </c>
      <c r="G214" s="193" t="s">
        <v>155</v>
      </c>
      <c r="H214" s="194">
        <v>1.2</v>
      </c>
      <c r="I214" s="195"/>
      <c r="J214" s="196">
        <f>ROUND(I214*H214,2)</f>
        <v>0</v>
      </c>
      <c r="K214" s="197"/>
      <c r="L214" s="36"/>
      <c r="M214" s="216" t="s">
        <v>1</v>
      </c>
      <c r="N214" s="217" t="s">
        <v>38</v>
      </c>
      <c r="O214" s="218"/>
      <c r="P214" s="219">
        <f>O214*H214</f>
        <v>0</v>
      </c>
      <c r="Q214" s="219">
        <v>2.4157202</v>
      </c>
      <c r="R214" s="219">
        <f>Q214*H214</f>
        <v>2.89886424</v>
      </c>
      <c r="S214" s="219">
        <v>0</v>
      </c>
      <c r="T214" s="220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202" t="s">
        <v>156</v>
      </c>
      <c r="AT214" s="202" t="s">
        <v>152</v>
      </c>
      <c r="AU214" s="202" t="s">
        <v>157</v>
      </c>
      <c r="AY214" s="14" t="s">
        <v>150</v>
      </c>
      <c r="BE214" s="203">
        <f>IF(N214="základná",J214,0)</f>
        <v>0</v>
      </c>
      <c r="BF214" s="203">
        <f>IF(N214="znížená",J214,0)</f>
        <v>0</v>
      </c>
      <c r="BG214" s="203">
        <f>IF(N214="zákl. prenesená",J214,0)</f>
        <v>0</v>
      </c>
      <c r="BH214" s="203">
        <f>IF(N214="zníž. prenesená",J214,0)</f>
        <v>0</v>
      </c>
      <c r="BI214" s="203">
        <f>IF(N214="nulová",J214,0)</f>
        <v>0</v>
      </c>
      <c r="BJ214" s="14" t="s">
        <v>157</v>
      </c>
      <c r="BK214" s="203">
        <f>ROUND(I214*H214,2)</f>
        <v>0</v>
      </c>
      <c r="BL214" s="14" t="s">
        <v>156</v>
      </c>
      <c r="BM214" s="202" t="s">
        <v>1687</v>
      </c>
    </row>
    <row r="215" spans="1:65" s="2" customFormat="1" ht="6.95" customHeight="1">
      <c r="A215" s="31"/>
      <c r="B215" s="52"/>
      <c r="C215" s="53"/>
      <c r="D215" s="53"/>
      <c r="E215" s="53"/>
      <c r="F215" s="53"/>
      <c r="G215" s="53"/>
      <c r="H215" s="53"/>
      <c r="I215" s="53"/>
      <c r="J215" s="53"/>
      <c r="K215" s="53"/>
      <c r="L215" s="36"/>
      <c r="M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</row>
  </sheetData>
  <sheetProtection algorithmName="SHA-512" hashValue="vUJMy4sHygt5TZqhkDHhpSkzCqPTwRtPiA2cJiWHNhfxtl8OwcmJxYymzABC59rdHJKH5AUzWEHJyIUcCsr5SQ==" saltValue="ImRzbgVRCsgk/kLJyWW45jpUB0pCvHeQSUwNn+/V9aT6kWhN+K5TiyDSL8kXKzg/Njg8m1w6LBgvPNuXDjcu/Q==" spinCount="100000" sheet="1" objects="1" scenarios="1" formatColumns="0" formatRows="0" autoFilter="0"/>
  <autoFilter ref="C135:K214"/>
  <mergeCells count="9">
    <mergeCell ref="E87:H87"/>
    <mergeCell ref="E126:H126"/>
    <mergeCell ref="E128:H12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18</vt:i4>
      </vt:variant>
    </vt:vector>
  </HeadingPairs>
  <TitlesOfParts>
    <vt:vector size="26" baseType="lpstr">
      <vt:lpstr>01 - Stavebná časť</vt:lpstr>
      <vt:lpstr>02 - Elektroinštalácia, b...</vt:lpstr>
      <vt:lpstr>03 - Zdravotechnika</vt:lpstr>
      <vt:lpstr>04 - Prípojka NN</vt:lpstr>
      <vt:lpstr>05 - Vodovodna prípojka</vt:lpstr>
      <vt:lpstr>06 - Kanalizačna prípojka</vt:lpstr>
      <vt:lpstr>07 - Sadove úpravy</vt:lpstr>
      <vt:lpstr>08 - Fotovoltický zdroj</vt:lpstr>
      <vt:lpstr>'01 - Stavebná časť'!Názvy_tlače</vt:lpstr>
      <vt:lpstr>'02 - Elektroinštalácia, b...'!Názvy_tlače</vt:lpstr>
      <vt:lpstr>'03 - Zdravotechnika'!Názvy_tlače</vt:lpstr>
      <vt:lpstr>'04 - Prípojka NN'!Názvy_tlače</vt:lpstr>
      <vt:lpstr>'05 - Vodovodna prípojka'!Názvy_tlače</vt:lpstr>
      <vt:lpstr>'06 - Kanalizačna prípojka'!Názvy_tlače</vt:lpstr>
      <vt:lpstr>'07 - Sadove úpravy'!Názvy_tlače</vt:lpstr>
      <vt:lpstr>'08 - Fotovoltický zdroj'!Názvy_tlače</vt:lpstr>
      <vt:lpstr>'Rekapitulácia stavby'!Názvy_tlače</vt:lpstr>
      <vt:lpstr>'01 - Stavebná časť'!Oblasť_tlače</vt:lpstr>
      <vt:lpstr>'02 - Elektroinštalácia, b...'!Oblasť_tlače</vt:lpstr>
      <vt:lpstr>'03 - Zdravotechnika'!Oblasť_tlače</vt:lpstr>
      <vt:lpstr>'04 - Prípojka NN'!Oblasť_tlače</vt:lpstr>
      <vt:lpstr>'05 - Vodovodna prípojka'!Oblasť_tlače</vt:lpstr>
      <vt:lpstr>'06 - Kanalizačna prípojka'!Oblasť_tlače</vt:lpstr>
      <vt:lpstr>'07 - Sadove úpravy'!Oblasť_tlače</vt:lpstr>
      <vt:lpstr>'08 - Fotovoltický zdroj'!Oblasť_tlače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LAPTOP-LNB\Kiss</dc:creator>
  <cp:lastModifiedBy>Kiss</cp:lastModifiedBy>
  <dcterms:created xsi:type="dcterms:W3CDTF">2024-12-10T07:18:30Z</dcterms:created>
  <dcterms:modified xsi:type="dcterms:W3CDTF">2024-12-10T08:22:22Z</dcterms:modified>
</cp:coreProperties>
</file>